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17850" windowHeight="10335"/>
  </bookViews>
  <sheets>
    <sheet name="目次" sheetId="28" r:id="rId1"/>
    <sheet name="産業大分類" sheetId="5" r:id="rId2"/>
    <sheet name="産業中分類" sheetId="6" r:id="rId3"/>
    <sheet name="産業小分類" sheetId="7" r:id="rId4"/>
    <sheet name="鳥取県" sheetId="8" r:id="rId5"/>
    <sheet name="鳥取市" sheetId="9" r:id="rId6"/>
    <sheet name="米子市" sheetId="10" r:id="rId7"/>
    <sheet name="倉吉市" sheetId="11" r:id="rId8"/>
    <sheet name="境港市" sheetId="12" r:id="rId9"/>
    <sheet name="岩美郡岩美町" sheetId="13" r:id="rId10"/>
    <sheet name="八頭郡若桜町" sheetId="14" r:id="rId11"/>
    <sheet name="八頭郡智頭町" sheetId="15" r:id="rId12"/>
    <sheet name="八頭郡八頭町" sheetId="16" r:id="rId13"/>
    <sheet name="東伯郡三朝町" sheetId="17" r:id="rId14"/>
    <sheet name="東伯郡湯梨浜町" sheetId="18" r:id="rId15"/>
    <sheet name="東伯郡琴浦町" sheetId="19" r:id="rId16"/>
    <sheet name="東伯郡北栄町" sheetId="20" r:id="rId17"/>
    <sheet name="西伯郡日吉津村" sheetId="21" r:id="rId18"/>
    <sheet name="西伯郡大山町" sheetId="22" r:id="rId19"/>
    <sheet name="西伯郡南部町" sheetId="23" r:id="rId20"/>
    <sheet name="西伯郡伯耆町" sheetId="24" r:id="rId21"/>
    <sheet name="日野郡日南町" sheetId="25" r:id="rId22"/>
    <sheet name="日野郡日野町" sheetId="26" r:id="rId23"/>
    <sheet name="日野郡江府町" sheetId="27" r:id="rId24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52511"/>
  <pivotCaches>
    <pivotCache cacheId="462" r:id="rId25"/>
    <pivotCache cacheId="463" r:id="rId26"/>
    <pivotCache cacheId="464" r:id="rId2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7" l="1"/>
  <c r="I21" i="27" s="1"/>
  <c r="G20" i="27"/>
  <c r="G21" i="27" s="1"/>
  <c r="E20" i="27"/>
  <c r="E21" i="27" s="1"/>
  <c r="C20" i="27"/>
  <c r="I20" i="26"/>
  <c r="I21" i="26" s="1"/>
  <c r="G20" i="26"/>
  <c r="G21" i="26" s="1"/>
  <c r="E20" i="26"/>
  <c r="E21" i="26" s="1"/>
  <c r="C20" i="26"/>
  <c r="I20" i="25"/>
  <c r="I21" i="25" s="1"/>
  <c r="G20" i="25"/>
  <c r="G21" i="25" s="1"/>
  <c r="E20" i="25"/>
  <c r="C20" i="25"/>
  <c r="I20" i="24"/>
  <c r="I21" i="24" s="1"/>
  <c r="G20" i="24"/>
  <c r="G21" i="24" s="1"/>
  <c r="E20" i="24"/>
  <c r="E21" i="24" s="1"/>
  <c r="C20" i="24"/>
  <c r="I20" i="23"/>
  <c r="I21" i="23" s="1"/>
  <c r="G20" i="23"/>
  <c r="G21" i="23" s="1"/>
  <c r="E20" i="23"/>
  <c r="E21" i="23" s="1"/>
  <c r="C20" i="23"/>
  <c r="I20" i="22"/>
  <c r="I21" i="22" s="1"/>
  <c r="G20" i="22"/>
  <c r="G21" i="22" s="1"/>
  <c r="E20" i="22"/>
  <c r="E21" i="22" s="1"/>
  <c r="C20" i="22"/>
  <c r="I20" i="21"/>
  <c r="I21" i="21" s="1"/>
  <c r="G20" i="21"/>
  <c r="G21" i="21" s="1"/>
  <c r="E20" i="21"/>
  <c r="E21" i="21" s="1"/>
  <c r="C20" i="21"/>
  <c r="I20" i="20"/>
  <c r="I21" i="20" s="1"/>
  <c r="G20" i="20"/>
  <c r="G21" i="20" s="1"/>
  <c r="E20" i="20"/>
  <c r="E21" i="20" s="1"/>
  <c r="C20" i="20"/>
  <c r="I20" i="19"/>
  <c r="G20" i="19"/>
  <c r="E20" i="19"/>
  <c r="C20" i="19"/>
  <c r="I20" i="18"/>
  <c r="G20" i="18"/>
  <c r="E20" i="18"/>
  <c r="C20" i="18"/>
  <c r="I20" i="17"/>
  <c r="G20" i="17"/>
  <c r="G21" i="17" s="1"/>
  <c r="E20" i="17"/>
  <c r="C20" i="17"/>
  <c r="I20" i="16"/>
  <c r="I21" i="16" s="1"/>
  <c r="G20" i="16"/>
  <c r="G21" i="16" s="1"/>
  <c r="E20" i="16"/>
  <c r="E21" i="16" s="1"/>
  <c r="C20" i="16"/>
  <c r="I20" i="15"/>
  <c r="I21" i="15" s="1"/>
  <c r="G20" i="15"/>
  <c r="G21" i="15" s="1"/>
  <c r="E20" i="15"/>
  <c r="E21" i="15" s="1"/>
  <c r="C20" i="15"/>
  <c r="I20" i="14"/>
  <c r="G20" i="14"/>
  <c r="G21" i="14" s="1"/>
  <c r="E20" i="14"/>
  <c r="C20" i="14"/>
  <c r="I20" i="13"/>
  <c r="I21" i="13" s="1"/>
  <c r="G20" i="13"/>
  <c r="G21" i="13" s="1"/>
  <c r="E20" i="13"/>
  <c r="E21" i="13" s="1"/>
  <c r="C20" i="13"/>
  <c r="I20" i="12"/>
  <c r="I21" i="12" s="1"/>
  <c r="G20" i="12"/>
  <c r="G21" i="12" s="1"/>
  <c r="E20" i="12"/>
  <c r="E21" i="12" s="1"/>
  <c r="C20" i="12"/>
  <c r="I20" i="11"/>
  <c r="I21" i="11" s="1"/>
  <c r="G20" i="11"/>
  <c r="G21" i="11" s="1"/>
  <c r="E20" i="11"/>
  <c r="E21" i="11" s="1"/>
  <c r="C20" i="11"/>
  <c r="I20" i="10"/>
  <c r="I21" i="10" s="1"/>
  <c r="G20" i="10"/>
  <c r="G21" i="10" s="1"/>
  <c r="E20" i="10"/>
  <c r="E21" i="10" s="1"/>
  <c r="C20" i="10"/>
  <c r="I20" i="9"/>
  <c r="I21" i="9" s="1"/>
  <c r="G20" i="9"/>
  <c r="G21" i="9" s="1"/>
  <c r="E20" i="9"/>
  <c r="E21" i="9" s="1"/>
  <c r="C20" i="9"/>
  <c r="I20" i="8"/>
  <c r="I21" i="8" s="1"/>
  <c r="G20" i="8"/>
  <c r="G21" i="8" s="1"/>
  <c r="E20" i="8"/>
  <c r="E21" i="8" s="1"/>
  <c r="C20" i="8"/>
  <c r="E21" i="25" l="1"/>
  <c r="E21" i="19"/>
  <c r="G21" i="19"/>
  <c r="I21" i="19"/>
  <c r="E21" i="18"/>
  <c r="G21" i="18"/>
  <c r="I21" i="18"/>
  <c r="E21" i="17"/>
  <c r="I21" i="17"/>
  <c r="E21" i="14"/>
  <c r="I21" i="14"/>
</calcChain>
</file>

<file path=xl/connections.xml><?xml version="1.0" encoding="utf-8"?>
<connections xmlns="http://schemas.openxmlformats.org/spreadsheetml/2006/main">
  <connection id="1" name="ecensus28 sanbun1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name="ecensus28 sanbun2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name="ecensus28 sanbun3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<sst xmlns="http://schemas.openxmlformats.org/spreadsheetml/2006/main" count="3564" uniqueCount="319">
  <si>
    <t>31000 鳥取県</t>
  </si>
  <si>
    <t>31201 鳥取市</t>
  </si>
  <si>
    <t>31202 米子市</t>
  </si>
  <si>
    <t>31203 倉吉市</t>
  </si>
  <si>
    <t>31204 境港市</t>
  </si>
  <si>
    <t>31302 岩美郡岩美町</t>
  </si>
  <si>
    <t>31325 八頭郡若桜町</t>
  </si>
  <si>
    <t>31328 八頭郡智頭町</t>
  </si>
  <si>
    <t>31329 八頭郡八頭町</t>
  </si>
  <si>
    <t>31364 東伯郡三朝町</t>
  </si>
  <si>
    <t>31370 東伯郡湯梨浜町</t>
  </si>
  <si>
    <t>31371 東伯郡琴浦町</t>
  </si>
  <si>
    <t>31372 東伯郡北栄町</t>
  </si>
  <si>
    <t>31384 西伯郡日吉津村</t>
  </si>
  <si>
    <t>31386 西伯郡大山町</t>
  </si>
  <si>
    <t>31389 西伯郡南部町</t>
  </si>
  <si>
    <t>31390 西伯郡伯耆町</t>
  </si>
  <si>
    <t>31401 日野郡日南町</t>
  </si>
  <si>
    <t>31402 日野郡日野町</t>
  </si>
  <si>
    <t>31403 日野郡江府町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</si>
  <si>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</si>
  <si>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</si>
  <si>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</si>
  <si>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</si>
  <si>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</si>
  <si>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</si>
  <si>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</si>
  <si>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</si>
  <si>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</si>
  <si>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</si>
  <si>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</si>
  <si>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</si>
  <si>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</si>
  <si>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</si>
  <si>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</si>
  <si>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</si>
  <si>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</si>
  <si>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</si>
  <si>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</si>
  <si>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</si>
  <si>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</si>
  <si>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</si>
  <si>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</si>
  <si>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</si>
  <si>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</si>
  <si>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</si>
  <si>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53 建築材料，鉱物・金属材料等卸売業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</si>
  <si>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</si>
  <si>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</si>
  <si>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</si>
  <si>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</si>
  <si>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</si>
  <si>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</si>
  <si>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</si>
  <si>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</si>
  <si>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</si>
  <si>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</si>
  <si>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</si>
  <si>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79 その他の生活関連サービス業</t>
  </si>
  <si>
    <t>82 その他の教育，学習支援業</t>
  </si>
  <si>
    <t>83 医療業</t>
  </si>
  <si>
    <t>85 社会保険・社会福祉・介護事業</t>
  </si>
  <si>
    <t>89 自動車整備業</t>
  </si>
  <si>
    <t>68 不動産取引業</t>
  </si>
  <si>
    <t>52 飲食料品卸売業</t>
  </si>
  <si>
    <t>67 保険業（保険媒介代理業，保険サービス業を含む）</t>
  </si>
  <si>
    <t>09 食料品製造業</t>
  </si>
  <si>
    <t>92 その他の事業サービス業</t>
  </si>
  <si>
    <t>61 無店舗小売業</t>
  </si>
  <si>
    <t>21 窯業・土石製品製造業</t>
  </si>
  <si>
    <t>24 金属製品製造業</t>
  </si>
  <si>
    <t>26 生産用機械器具製造業</t>
  </si>
  <si>
    <t>29 電気機械器具製造業</t>
  </si>
  <si>
    <t>31 輸送用機械器具製造業</t>
  </si>
  <si>
    <t>43 道路旅客運送業</t>
  </si>
  <si>
    <t>75 宿泊業</t>
  </si>
  <si>
    <t>80 娯楽業</t>
  </si>
  <si>
    <t>88 廃棄物処理業</t>
  </si>
  <si>
    <t>90 機械等修理業（別掲を除く）</t>
  </si>
  <si>
    <t>10 飲料・たばこ・飼料製造業</t>
  </si>
  <si>
    <t>11 繊維工業</t>
  </si>
  <si>
    <t>12 木材・木製品製造業（家具を除く）</t>
  </si>
  <si>
    <t>13 家具・装備品製造業</t>
  </si>
  <si>
    <t>28 電子部品・デバイス・電子回路製造業</t>
  </si>
  <si>
    <t>44 道路貨物運送業</t>
  </si>
  <si>
    <t>25 はん用機械器具製造業</t>
  </si>
  <si>
    <t>37 通信業</t>
  </si>
  <si>
    <t>48 運輸に附帯するサービス業</t>
  </si>
  <si>
    <t>49 郵便業（信書便事業を含む）</t>
  </si>
  <si>
    <t>91 職業紹介・労働者派遣業</t>
  </si>
  <si>
    <t>70 物品賃貸業</t>
  </si>
  <si>
    <t>16 化学工業</t>
  </si>
  <si>
    <t>38 放送業</t>
  </si>
  <si>
    <t>77 持ち帰り・配達飲食サービス業</t>
  </si>
  <si>
    <t>32 その他の製造業</t>
  </si>
  <si>
    <t>39 情報サービス業</t>
  </si>
  <si>
    <t>42 鉄道業</t>
  </si>
  <si>
    <t>50 各種商品卸売業</t>
  </si>
  <si>
    <t>56 各種商品小売業</t>
  </si>
  <si>
    <t>17 石油製品・石炭製品製造業</t>
  </si>
  <si>
    <t>41 映像・音声・文字情報制作業</t>
  </si>
  <si>
    <t>47 倉庫業</t>
  </si>
  <si>
    <t>51 繊維・衣服等卸売業</t>
  </si>
  <si>
    <t>36 水道業</t>
  </si>
  <si>
    <t>自治体</t>
  </si>
  <si>
    <t>産業中分類</t>
  </si>
  <si>
    <t>062 土木工事業（舗装工事業を除く）</t>
  </si>
  <si>
    <t>065 木造建築工事業</t>
  </si>
  <si>
    <t>573 婦人・子供服小売業</t>
  </si>
  <si>
    <t>585 酒小売業</t>
  </si>
  <si>
    <t>589 その他の飲食料品小売業</t>
  </si>
  <si>
    <t>591 自動車小売業</t>
  </si>
  <si>
    <t>593 機械器具小売業（自動車，自転車を除く）</t>
  </si>
  <si>
    <t>603 医薬品・化粧品小売業</t>
  </si>
  <si>
    <t>609 他に分類されない小売業</t>
  </si>
  <si>
    <t>692 貸家業，貸間業</t>
  </si>
  <si>
    <t>762 専門料理店</t>
  </si>
  <si>
    <t>765 酒場，ビヤホール</t>
  </si>
  <si>
    <t>766 バー，キャバレー，ナイトクラブ</t>
  </si>
  <si>
    <t>767 喫茶店</t>
  </si>
  <si>
    <t>781 洗濯業</t>
  </si>
  <si>
    <t>782 理容業</t>
  </si>
  <si>
    <t>783 美容業</t>
  </si>
  <si>
    <t>823 学習塾</t>
  </si>
  <si>
    <t>824 教養・技能教授業</t>
  </si>
  <si>
    <t>835 療術業</t>
  </si>
  <si>
    <t>693 駐車場業</t>
  </si>
  <si>
    <t>742 土木建築サービス業</t>
  </si>
  <si>
    <t>083 管工事業（さく井工事業を除く）</t>
  </si>
  <si>
    <t>674 保険媒介代理業</t>
  </si>
  <si>
    <t>691 不動産賃貸業（貸家業，貸間業を除く）</t>
  </si>
  <si>
    <t>891 自動車整備業</t>
  </si>
  <si>
    <t>081 電気工事業</t>
  </si>
  <si>
    <t>605 燃料小売業</t>
  </si>
  <si>
    <t>521 農畜産物・水産物卸売業</t>
  </si>
  <si>
    <t>586 菓子・パン小売業</t>
  </si>
  <si>
    <t>064 建築工事業（木造建築工事業を除く）</t>
  </si>
  <si>
    <t>214 陶磁器・同関連製品製造業</t>
  </si>
  <si>
    <t>584 鮮魚小売業</t>
  </si>
  <si>
    <t>611 通信販売・訪問販売小売業</t>
  </si>
  <si>
    <t>751 旅館，ホテル</t>
  </si>
  <si>
    <t>752 簡易宿所</t>
  </si>
  <si>
    <t>761 食堂，レストラン（専門料理店を除く）</t>
  </si>
  <si>
    <t>133 建具製造業</t>
  </si>
  <si>
    <t>242 洋食器・刃物・手道具・金物類製造業</t>
  </si>
  <si>
    <t>571 呉服・服地・寝具小売業</t>
  </si>
  <si>
    <t>606 書籍・文房具小売業</t>
  </si>
  <si>
    <t>066 建築リフォーム工事業</t>
  </si>
  <si>
    <t>071 大工工事業</t>
  </si>
  <si>
    <t>075 左官工事業</t>
  </si>
  <si>
    <t>121 製材業，木製品製造業</t>
  </si>
  <si>
    <t>441 一般貨物自動車運送業</t>
  </si>
  <si>
    <t>579 その他の織物・衣服・身の回り品小売業</t>
  </si>
  <si>
    <t>581 各種食料品小売業</t>
  </si>
  <si>
    <t>601 家具・建具・畳小売業</t>
  </si>
  <si>
    <t>929 他に分類されない事業サービス業</t>
  </si>
  <si>
    <t>722 公証人役場，司法書士事務所，土地家屋調査士事務所</t>
  </si>
  <si>
    <t>604 農耕用品小売業</t>
  </si>
  <si>
    <t>746 写真業</t>
  </si>
  <si>
    <t>076 板金・金物工事業</t>
  </si>
  <si>
    <t>559 他に分類されない卸売業</t>
  </si>
  <si>
    <t>078 床・内装工事業</t>
  </si>
  <si>
    <t>244 建設用・建築用金属製品製造業（製缶板金業を含む）</t>
  </si>
  <si>
    <t>531 建築材料卸売業</t>
  </si>
  <si>
    <t>079 その他の職別工事業</t>
  </si>
  <si>
    <t>084 機械器具設置工事業</t>
  </si>
  <si>
    <t>089 その他の設備工事業</t>
  </si>
  <si>
    <t>602 じゅう器小売業</t>
  </si>
  <si>
    <t>607 スポーツ用品・がん具・娯楽用品・楽器小売業</t>
  </si>
  <si>
    <t>772 配達飲食サービス業</t>
  </si>
  <si>
    <t>789 その他の洗濯・理容・美容・浴場業</t>
  </si>
  <si>
    <t>799 他に分類されない生活関連サービス業</t>
  </si>
  <si>
    <t>073 鉄骨・鉄筋工事業</t>
  </si>
  <si>
    <t>077 塗装工事業</t>
  </si>
  <si>
    <t>391 ソフトウェア業</t>
  </si>
  <si>
    <t>764 すし店</t>
  </si>
  <si>
    <t>855 障害者福祉事業</t>
  </si>
  <si>
    <t>759 その他の宿泊業</t>
  </si>
  <si>
    <t>072 とび・土工・コンクリート工事業</t>
  </si>
  <si>
    <t>094 調味料製造業</t>
  </si>
  <si>
    <t>098 動植物油脂製造業</t>
  </si>
  <si>
    <t>099 その他の食料品製造業</t>
  </si>
  <si>
    <t>162 無機化学工業製品製造業</t>
  </si>
  <si>
    <t>174 舗装材料製造業</t>
  </si>
  <si>
    <t>218 骨材・石工品等製造業</t>
  </si>
  <si>
    <t>247 金属線製品製造業（ねじ類を除く）</t>
  </si>
  <si>
    <t>292 産業用電気機械器具製造業</t>
  </si>
  <si>
    <t>325 がん具・運動用具製造業</t>
  </si>
  <si>
    <t>416 映像・音声・文字情報制作に附帯するサービス業</t>
  </si>
  <si>
    <t>430 管理，補助的経済活動を行う事業所</t>
  </si>
  <si>
    <t>443 貨物軽自動車運送業</t>
  </si>
  <si>
    <t>471 倉庫業（冷蔵倉庫業を除く）</t>
  </si>
  <si>
    <t>513 身の回り品卸売業</t>
  </si>
  <si>
    <t>522 食料・飲料卸売業</t>
  </si>
  <si>
    <t>541 産業機械器具卸売業</t>
  </si>
  <si>
    <t>608 写真機・時計・眼鏡小売業</t>
  </si>
  <si>
    <t>619 その他の無店舗小売業</t>
  </si>
  <si>
    <t>702 産業用機械器具賃貸業</t>
  </si>
  <si>
    <t>723 行政書士事務所</t>
  </si>
  <si>
    <t>769 その他の飲食店</t>
  </si>
  <si>
    <t>833 歯科診療所</t>
  </si>
  <si>
    <t>901 機械修理業（電気機械器具を除く）</t>
  </si>
  <si>
    <t>101 清涼飲料製造業</t>
  </si>
  <si>
    <t>102 酒類製造業</t>
  </si>
  <si>
    <t>104 製氷業</t>
  </si>
  <si>
    <t>212 セメント・同製品製造業</t>
  </si>
  <si>
    <t>361 上水道業</t>
  </si>
  <si>
    <t>373 電気通信に附帯するサービス業</t>
  </si>
  <si>
    <t>582 野菜・果実小売業</t>
  </si>
  <si>
    <t>694 不動産管理業</t>
  </si>
  <si>
    <t>763 そば・うどん店</t>
  </si>
  <si>
    <t>909 その他の修理業</t>
  </si>
  <si>
    <t>産業小分類</t>
  </si>
  <si>
    <t>31000　鳥取県</t>
  </si>
  <si>
    <t>産業大分類</t>
  </si>
  <si>
    <t>合計</t>
  </si>
  <si>
    <t/>
  </si>
  <si>
    <t>A 農業，林業</t>
  </si>
  <si>
    <t xml:space="preserve"> </t>
  </si>
  <si>
    <t xml:space="preserve">  </t>
  </si>
  <si>
    <t>B 漁業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</si>
  <si>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</si>
  <si>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</si>
  <si>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</si>
  <si>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</si>
  <si>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</si>
  <si>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※当資料は『平成28年経済センサス-活動調査』の調査結果データより作成したものです。</t>
  </si>
  <si>
    <t>31201　鳥取市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</si>
  <si>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</si>
  <si>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</si>
  <si>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</si>
  <si>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</si>
  <si>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</si>
  <si>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31202　米子市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</si>
  <si>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</si>
  <si>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</si>
  <si>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</si>
  <si>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</si>
  <si>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</si>
  <si>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31203　倉吉市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</si>
  <si>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</si>
  <si>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</si>
  <si>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</si>
  <si>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</si>
  <si>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31204　境港市</t>
  </si>
  <si>
    <t xml:space="preserve"> </t>
    <phoneticPr fontId="1"/>
  </si>
  <si>
    <t xml:space="preserve">  </t>
    <phoneticPr fontId="1"/>
  </si>
  <si>
    <t xml:space="preserve">   </t>
    <phoneticPr fontId="1"/>
  </si>
  <si>
    <t>31302　岩美郡岩美町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</si>
  <si>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</si>
  <si>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</si>
  <si>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</si>
  <si>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</si>
  <si>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</si>
  <si>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31325　八頭郡若桜町</t>
  </si>
  <si>
    <t xml:space="preserve"> </t>
    <phoneticPr fontId="1"/>
  </si>
  <si>
    <t>31328　八頭郡智頭町</t>
  </si>
  <si>
    <t xml:space="preserve"> </t>
    <phoneticPr fontId="1"/>
  </si>
  <si>
    <t xml:space="preserve">  </t>
    <phoneticPr fontId="1"/>
  </si>
  <si>
    <t>31329　八頭郡八頭町</t>
  </si>
  <si>
    <t xml:space="preserve"> </t>
    <phoneticPr fontId="1"/>
  </si>
  <si>
    <t xml:space="preserve">  </t>
    <phoneticPr fontId="1"/>
  </si>
  <si>
    <t>産業中分類上位２０</t>
    <phoneticPr fontId="1"/>
  </si>
  <si>
    <t>産業小分類上位２０</t>
    <phoneticPr fontId="1"/>
  </si>
  <si>
    <t>31364　東伯郡三朝町</t>
  </si>
  <si>
    <t xml:space="preserve"> </t>
    <phoneticPr fontId="1"/>
  </si>
  <si>
    <t>産業小分類上位２０</t>
    <phoneticPr fontId="1"/>
  </si>
  <si>
    <t>31370　東伯郡湯梨浜町</t>
  </si>
  <si>
    <t xml:space="preserve"> </t>
    <phoneticPr fontId="1"/>
  </si>
  <si>
    <t xml:space="preserve">  </t>
    <phoneticPr fontId="1"/>
  </si>
  <si>
    <t>産業小分類上位２０</t>
    <phoneticPr fontId="1"/>
  </si>
  <si>
    <t>31371　東伯郡琴浦町</t>
  </si>
  <si>
    <t>31372　東伯郡北栄町</t>
  </si>
  <si>
    <t>産業中分類上位２０</t>
    <phoneticPr fontId="1"/>
  </si>
  <si>
    <t>31384　西伯郡日吉津村</t>
  </si>
  <si>
    <t xml:space="preserve"> </t>
    <phoneticPr fontId="1"/>
  </si>
  <si>
    <t xml:space="preserve">  </t>
    <phoneticPr fontId="1"/>
  </si>
  <si>
    <t>産業中分類上位２０</t>
    <phoneticPr fontId="1"/>
  </si>
  <si>
    <t>産業小分類上位２０</t>
    <phoneticPr fontId="1"/>
  </si>
  <si>
    <t>31386　西伯郡大山町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</si>
  <si>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</si>
  <si>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</si>
  <si>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</si>
  <si>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</si>
  <si>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31389　西伯郡南部町</t>
  </si>
  <si>
    <t xml:space="preserve">  </t>
    <phoneticPr fontId="1"/>
  </si>
  <si>
    <t>31390　西伯郡伯耆町</t>
  </si>
  <si>
    <t xml:space="preserve"> </t>
    <phoneticPr fontId="1"/>
  </si>
  <si>
    <t>産業小分類上位２０</t>
    <phoneticPr fontId="1"/>
  </si>
  <si>
    <t>31401　日野郡日南町</t>
  </si>
  <si>
    <t xml:space="preserve">  </t>
    <phoneticPr fontId="1"/>
  </si>
  <si>
    <t xml:space="preserve">   </t>
    <phoneticPr fontId="1"/>
  </si>
  <si>
    <t>産業小分類上位２０</t>
    <phoneticPr fontId="1"/>
  </si>
  <si>
    <t>31402　日野郡日野町</t>
  </si>
  <si>
    <t xml:space="preserve"> </t>
    <phoneticPr fontId="1"/>
  </si>
  <si>
    <t>産業小分類上位２０</t>
    <phoneticPr fontId="1"/>
  </si>
  <si>
    <t>31403　日野郡江府町</t>
  </si>
  <si>
    <t xml:space="preserve">  </t>
    <phoneticPr fontId="1"/>
  </si>
  <si>
    <t>鳥取県</t>
  </si>
  <si>
    <t>鳥取市</t>
  </si>
  <si>
    <t>米子市</t>
  </si>
  <si>
    <t>倉吉市</t>
  </si>
  <si>
    <t>境港市</t>
  </si>
  <si>
    <t>岩美郡岩美町</t>
  </si>
  <si>
    <t>八頭郡若桜町</t>
  </si>
  <si>
    <t>八頭郡智頭町</t>
  </si>
  <si>
    <t>八頭郡八頭町</t>
  </si>
  <si>
    <t>東伯郡三朝町</t>
  </si>
  <si>
    <t>東伯郡湯梨浜町</t>
  </si>
  <si>
    <t>東伯郡琴浦町</t>
  </si>
  <si>
    <t>東伯郡北栄町</t>
  </si>
  <si>
    <t>西伯郡日吉津村</t>
  </si>
  <si>
    <t>西伯郡大山町</t>
  </si>
  <si>
    <t>西伯郡南部町</t>
  </si>
  <si>
    <t>西伯郡伯耆町</t>
  </si>
  <si>
    <t>日野郡日南町</t>
  </si>
  <si>
    <t>日野郡日野町</t>
  </si>
  <si>
    <t>日野郡江府町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</si>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</sst>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336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3.xml"/><Relationship Id="rId30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305.686400925922" createdVersion="5" refreshedVersion="5" minRefreshableVersion="3" recordCount="300">
  <cacheSource type="external" connectionId="1"/>
  <cacheFields count="18">
    <cacheField name="ti" numFmtId="0" sqlType="-8">
      <sharedItems count="20">
        <s v="ti.31000"/>
        <s v="ti.31201"/>
        <s v="ti.31202"/>
        <s v="ti.31203"/>
        <s v="ti.31204"/>
        <s v="ti.31302"/>
        <s v="ti.31325"/>
        <s v="ti.31328"/>
        <s v="ti.31329"/>
        <s v="ti.31364"/>
        <s v="ti.31370"/>
        <s v="ti.31371"/>
        <s v="ti.31372"/>
        <s v="ti.31384"/>
        <s v="ti.31386"/>
        <s v="ti.31389"/>
        <s v="ti.31390"/>
        <s v="ti.31401"/>
        <s v="ti.31402"/>
        <s v="ti.31403"/>
      </sharedItems>
    </cacheField>
    <cacheField name="kencd" numFmtId="0" sqlType="-9">
      <sharedItems count="1">
        <s v="31"/>
      </sharedItems>
    </cacheField>
    <cacheField name="都道府県" numFmtId="0" sqlType="-9">
      <sharedItems count="1">
        <s v="31 鳥取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20">
        <s v="鳥取県"/>
        <s v="鳥取市"/>
        <s v="米子市"/>
        <s v="倉吉市"/>
        <s v="境港市"/>
        <s v="岩美郡岩美町"/>
        <s v="八頭郡若桜町"/>
        <s v="八頭郡智頭町"/>
        <s v="八頭郡八頭町"/>
        <s v="東伯郡三朝町"/>
        <s v="東伯郡湯梨浜町"/>
        <s v="東伯郡琴浦町"/>
        <s v="東伯郡北栄町"/>
        <s v="西伯郡日吉津村"/>
        <s v="西伯郡大山町"/>
        <s v="西伯郡南部町"/>
        <s v="西伯郡伯耆町"/>
        <s v="日野郡日南町"/>
        <s v="日野郡日野町"/>
        <s v="日野郡江府町"/>
      </sharedItems>
    </cacheField>
    <cacheField name="自治体" numFmtId="0" sqlType="-9">
      <sharedItems count="20">
        <s v="31000 鳥取県"/>
        <s v="31201 鳥取市"/>
        <s v="31202 米子市"/>
        <s v="31203 倉吉市"/>
        <s v="31204 境港市"/>
        <s v="31302 岩美郡岩美町"/>
        <s v="31325 八頭郡若桜町"/>
        <s v="31328 八頭郡智頭町"/>
        <s v="31329 八頭郡八頭町"/>
        <s v="31364 東伯郡三朝町"/>
        <s v="31370 東伯郡湯梨浜町"/>
        <s v="31371 東伯郡琴浦町"/>
        <s v="31372 東伯郡北栄町"/>
        <s v="31384 西伯郡日吉津村"/>
        <s v="31386 西伯郡大山町"/>
        <s v="31389 西伯郡南部町"/>
        <s v="31390 西伯郡伯耆町"/>
        <s v="31401 日野郡日南町"/>
        <s v="31402 日野郡日野町"/>
        <s v="31403 日野郡江府町"/>
      </sharedItems>
    </cacheField>
    <cacheField name="san" numFmtId="0" sqlType="-8">
      <sharedItems count="15">
        <s v="sanC1.0026"/>
        <s v="sanC1.0035"/>
        <s v="sanC1.0062"/>
        <s v="sanC1.0268"/>
        <s v="sanC1.0283"/>
        <s v="sanC1.0314"/>
        <s v="sanC1.0356"/>
        <s v="sanC1.0450"/>
        <s v="sanC1.0481"/>
        <s v="sanC1.0504"/>
        <s v="sanC1.0543"/>
        <s v="sanC1.0575"/>
        <s v="sanC1.0622"/>
        <s v="sanC1.0655"/>
        <s v="sanC1.0701"/>
      </sharedItems>
    </cacheField>
    <cacheField name="産業分類コード" numFmtId="0" sqlType="-9">
      <sharedItems count="15"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R"/>
      </sharedItems>
    </cacheField>
    <cacheField name="産業分類" numFmtId="0" sqlType="-9">
      <sharedItems count="15">
        <s v="鉱業，採石業，砂利採取業"/>
        <s v="建設業"/>
        <s v="製造業"/>
        <s v="電気・ガス・熱供給・水道業"/>
        <s v="情報通信業"/>
        <s v="運輸業，郵便業"/>
        <s v="卸売業，小売業"/>
        <s v="金融業，保険業"/>
        <s v="不動産業，物品賃貸業"/>
        <s v="学術研究，専門・技術サービス業"/>
        <s v="宿泊業，飲食サービス業"/>
        <s v="生活関連サービス業，娯楽業"/>
        <s v="教育，学習支援業"/>
        <s v="医療，福祉"/>
        <s v="サービス業（他に分類されないもの）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3">
      <sharedItems containsSemiMixedTypes="0" containsString="0" containsNumber="1" containsInteger="1" minValue="0" maxValue="4088"/>
    </cacheField>
    <cacheField name="構成比" numFmtId="0" sqlType="3">
      <sharedItems containsSemiMixedTypes="0" containsString="0" containsNumber="1" minValue="0" maxValue="43.4"/>
    </cacheField>
    <cacheField name="総数（個人）" numFmtId="0" sqlType="3">
      <sharedItems containsSemiMixedTypes="0" containsString="0" containsNumber="1" containsInteger="1" minValue="0" maxValue="2068"/>
    </cacheField>
    <cacheField name="構成比（個人）" numFmtId="0" sqlType="3">
      <sharedItems containsSemiMixedTypes="0" containsString="0" containsNumber="1" minValue="0" maxValue="43.48"/>
    </cacheField>
    <cacheField name="総数（法人）" numFmtId="0" sqlType="3">
      <sharedItems containsSemiMixedTypes="0" containsString="0" containsNumber="1" containsInteger="1" minValue="0" maxValue="2011"/>
    </cacheField>
    <cacheField name="構成比（法人）" numFmtId="0" sqlType="3">
      <sharedItems containsSemiMixedTypes="0" containsString="0" containsNumber="1" minValue="0" maxValue="55.13"/>
    </cacheField>
    <cacheField name="総数（法人以外の団体）" numFmtId="0" sqlType="3">
      <sharedItems containsSemiMixedTypes="0" containsString="0" containsNumber="1" containsInteger="1" minValue="0" maxValue="13" count="9">
        <n v="0"/>
        <n v="1"/>
        <n v="5"/>
        <n v="9"/>
        <n v="11"/>
        <n v="3"/>
        <n v="13"/>
        <n v="4"/>
        <n v="2"/>
      </sharedItems>
    </cacheField>
    <cacheField name="構成比（法人以外の団体）" numFmtId="0" sqlType="3">
      <sharedItems containsString="0" containsBlank="1" containsNumber="1" minValue="0" maxValue="100" count="20">
        <n v="0"/>
        <n v="1.85"/>
        <n v="9.26"/>
        <n v="16.670000000000002"/>
        <n v="20.37"/>
        <n v="5.56"/>
        <n v="24.07"/>
        <n v="4.76"/>
        <n v="19.05"/>
        <n v="14.29"/>
        <n v="9.52"/>
        <n v="42.86"/>
        <n v="33.33"/>
        <n v="28.57"/>
        <n v="57.14"/>
        <n v="50"/>
        <m/>
        <n v="100"/>
        <n v="66.67"/>
        <n v="2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3305.686507523147" createdVersion="5" refreshedVersion="5" minRefreshableVersion="3" recordCount="480">
  <cacheSource type="external" connectionId="2"/>
  <cacheFields count="19">
    <cacheField name="ti" numFmtId="0" sqlType="-8">
      <sharedItems count="20">
        <s v="ti.31000"/>
        <s v="ti.31201"/>
        <s v="ti.31202"/>
        <s v="ti.31203"/>
        <s v="ti.31204"/>
        <s v="ti.31302"/>
        <s v="ti.31325"/>
        <s v="ti.31328"/>
        <s v="ti.31329"/>
        <s v="ti.31364"/>
        <s v="ti.31370"/>
        <s v="ti.31371"/>
        <s v="ti.31372"/>
        <s v="ti.31384"/>
        <s v="ti.31386"/>
        <s v="ti.31389"/>
        <s v="ti.31390"/>
        <s v="ti.31401"/>
        <s v="ti.31402"/>
        <s v="ti.31403"/>
      </sharedItems>
    </cacheField>
    <cacheField name="kencd" numFmtId="0" sqlType="-9">
      <sharedItems count="1">
        <s v="31"/>
      </sharedItems>
    </cacheField>
    <cacheField name="都道府県" numFmtId="0" sqlType="-9">
      <sharedItems count="1">
        <s v="31 鳥取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20">
        <s v="鳥取県"/>
        <s v="鳥取市"/>
        <s v="米子市"/>
        <s v="倉吉市"/>
        <s v="境港市"/>
        <s v="岩美郡岩美町"/>
        <s v="八頭郡若桜町"/>
        <s v="八頭郡智頭町"/>
        <s v="八頭郡八頭町"/>
        <s v="東伯郡三朝町"/>
        <s v="東伯郡湯梨浜町"/>
        <s v="東伯郡琴浦町"/>
        <s v="東伯郡北栄町"/>
        <s v="西伯郡日吉津村"/>
        <s v="西伯郡大山町"/>
        <s v="西伯郡南部町"/>
        <s v="西伯郡伯耆町"/>
        <s v="日野郡日南町"/>
        <s v="日野郡日野町"/>
        <s v="日野郡江府町"/>
      </sharedItems>
    </cacheField>
    <cacheField name="自治体" numFmtId="0" sqlType="-9">
      <sharedItems count="20">
        <s v="31000 鳥取県"/>
        <s v="31201 鳥取市"/>
        <s v="31202 米子市"/>
        <s v="31203 倉吉市"/>
        <s v="31204 境港市"/>
        <s v="31302 岩美郡岩美町"/>
        <s v="31325 八頭郡若桜町"/>
        <s v="31328 八頭郡智頭町"/>
        <s v="31329 八頭郡八頭町"/>
        <s v="31364 東伯郡三朝町"/>
        <s v="31370 東伯郡湯梨浜町"/>
        <s v="31371 東伯郡琴浦町"/>
        <s v="31372 東伯郡北栄町"/>
        <s v="31384 西伯郡日吉津村"/>
        <s v="31386 西伯郡大山町"/>
        <s v="31389 西伯郡南部町"/>
        <s v="31390 西伯郡伯耆町"/>
        <s v="31401 日野郡日南町"/>
        <s v="31402 日野郡日野町"/>
        <s v="31403 日野郡江府町"/>
      </sharedItems>
    </cacheField>
    <cacheField name="san" numFmtId="0" sqlType="-8">
      <sharedItems count="61">
        <s v="sanC1.0576"/>
        <s v="sanC1.0554"/>
        <s v="sanC1.0427"/>
        <s v="sanC1.0487"/>
        <s v="sanC1.0411"/>
        <s v="sanC1.0036"/>
        <s v="sanC1.0044"/>
        <s v="sanC1.0404"/>
        <s v="sanC1.0422"/>
        <s v="sanC1.0636"/>
        <s v="sanC1.0055"/>
        <s v="sanC1.0656"/>
        <s v="sanC1.0509"/>
        <s v="sanC1.0531"/>
        <s v="sanC1.0391"/>
        <s v="sanC1.0377"/>
        <s v="sanC1.0672"/>
        <s v="sanC1.0385"/>
        <s v="sanC1.0720"/>
        <s v="sanC1.0586"/>
        <s v="sanC1.0483"/>
        <s v="sanC1.0368"/>
        <s v="sanC1.0474"/>
        <s v="sanC1.0063"/>
        <s v="sanC1.0733"/>
        <s v="sanC1.0445"/>
        <s v="sanC1.0545"/>
        <s v="sanC1.0160"/>
        <s v="sanC1.0204"/>
        <s v="sanC1.0230"/>
        <s v="sanC1.0187"/>
        <s v="sanC1.0245"/>
        <s v="sanC1.0318"/>
        <s v="sanC1.0599"/>
        <s v="sanC1.0715"/>
        <s v="sanC1.0723"/>
        <s v="sanC1.0099"/>
        <s v="sanC1.0082"/>
        <s v="sanC1.0074"/>
        <s v="sanC1.0093"/>
        <s v="sanC1.0222"/>
        <s v="sanC1.0324"/>
        <s v="sanC1.0198"/>
        <s v="sanC1.0285"/>
        <s v="sanC1.0345"/>
        <s v="sanC1.0353"/>
        <s v="sanC1.0729"/>
        <s v="sanC1.0494"/>
        <s v="sanC1.0571"/>
        <s v="sanC1.0119"/>
        <s v="sanC1.0290"/>
        <s v="sanC1.0253"/>
        <s v="sanC1.0304"/>
        <s v="sanC1.0315"/>
        <s v="sanC1.0358"/>
        <s v="sanC1.0400"/>
        <s v="sanC1.0128"/>
        <s v="sanC1.0295"/>
        <s v="sanC1.0341"/>
        <s v="sanC1.0363"/>
        <s v="sanC1.0278"/>
      </sharedItems>
    </cacheField>
    <cacheField name="産業分類コード" numFmtId="0" sqlType="-9">
      <sharedItems count="61">
        <s v="78"/>
        <s v="76"/>
        <s v="60"/>
        <s v="69"/>
        <s v="58"/>
        <s v="06"/>
        <s v="07"/>
        <s v="57"/>
        <s v="59"/>
        <s v="82"/>
        <s v="08"/>
        <s v="83"/>
        <s v="72"/>
        <s v="74"/>
        <s v="55"/>
        <s v="53"/>
        <s v="85"/>
        <s v="54"/>
        <s v="89"/>
        <s v="79"/>
        <s v="68"/>
        <s v="52"/>
        <s v="67"/>
        <s v="09"/>
        <s v="92"/>
        <s v="61"/>
        <s v="75"/>
        <s v="21"/>
        <s v="26"/>
        <s v="29"/>
        <s v="24"/>
        <s v="31"/>
        <s v="43"/>
        <s v="80"/>
        <s v="88"/>
        <s v="90"/>
        <s v="13"/>
        <s v="11"/>
        <s v="10"/>
        <s v="12"/>
        <s v="28"/>
        <s v="44"/>
        <s v="25"/>
        <s v="37"/>
        <s v="48"/>
        <s v="49"/>
        <s v="91"/>
        <s v="70"/>
        <s v="77"/>
        <s v="16"/>
        <s v="38"/>
        <s v="32"/>
        <s v="39"/>
        <s v="42"/>
        <s v="50"/>
        <s v="56"/>
        <s v="17"/>
        <s v="41"/>
        <s v="47"/>
        <s v="51"/>
        <s v="36"/>
      </sharedItems>
    </cacheField>
    <cacheField name="産業分類" numFmtId="0" sqlType="-9">
      <sharedItems count="61">
        <s v="洗濯・理容・美容・浴場業"/>
        <s v="飲食店"/>
        <s v="その他の小売業"/>
        <s v="不動産賃貸業・管理業"/>
        <s v="飲食料品小売業"/>
        <s v="総合工事業"/>
        <s v="職別工事業（設備工事業を除く）"/>
        <s v="織物・衣服・身の回り品小売業"/>
        <s v="機械器具小売業"/>
        <s v="その他の教育，学習支援業"/>
        <s v="設備工事業"/>
        <s v="医療業"/>
        <s v="専門サービス業（他に分類されないもの）"/>
        <s v="技術サービス業（他に分類されないもの）"/>
        <s v="その他の卸売業"/>
        <s v="建築材料，鉱物・金属材料等卸売業"/>
        <s v="社会保険・社会福祉・介護事業"/>
        <s v="機械器具卸売業"/>
        <s v="自動車整備業"/>
        <s v="その他の生活関連サービス業"/>
        <s v="不動産取引業"/>
        <s v="飲食料品卸売業"/>
        <s v="保険業（保険媒介代理業，保険サービス業を含む）"/>
        <s v="食料品製造業"/>
        <s v="その他の事業サービス業"/>
        <s v="無店舗小売業"/>
        <s v="宿泊業"/>
        <s v="窯業・土石製品製造業"/>
        <s v="生産用機械器具製造業"/>
        <s v="電気機械器具製造業"/>
        <s v="金属製品製造業"/>
        <s v="輸送用機械器具製造業"/>
        <s v="道路旅客運送業"/>
        <s v="娯楽業"/>
        <s v="廃棄物処理業"/>
        <s v="機械等修理業（別掲を除く）"/>
        <s v="家具・装備品製造業"/>
        <s v="繊維工業"/>
        <s v="飲料・たばこ・飼料製造業"/>
        <s v="木材・木製品製造業（家具を除く）"/>
        <s v="電子部品・デバイス・電子回路製造業"/>
        <s v="道路貨物運送業"/>
        <s v="はん用機械器具製造業"/>
        <s v="通信業"/>
        <s v="運輸に附帯するサービス業"/>
        <s v="郵便業（信書便事業を含む）"/>
        <s v="職業紹介・労働者派遣業"/>
        <s v="物品賃貸業"/>
        <s v="持ち帰り・配達飲食サービス業"/>
        <s v="化学工業"/>
        <s v="放送業"/>
        <s v="その他の製造業"/>
        <s v="情報サービス業"/>
        <s v="鉄道業"/>
        <s v="各種商品卸売業"/>
        <s v="各種商品小売業"/>
        <s v="石油製品・石炭製品製造業"/>
        <s v="映像・音声・文字情報制作業"/>
        <s v="倉庫業"/>
        <s v="繊維・衣服等卸売業"/>
        <s v="水道業"/>
      </sharedItems>
    </cacheField>
    <cacheField name="産業中分類" numFmtId="0" sqlType="-9">
      <sharedItems count="61">
        <s v="78 洗濯・理容・美容・浴場業"/>
        <s v="76 飲食店"/>
        <s v="60 その他の小売業"/>
        <s v="69 不動産賃貸業・管理業"/>
        <s v="58 飲食料品小売業"/>
        <s v="06 総合工事業"/>
        <s v="07 職別工事業（設備工事業を除く）"/>
        <s v="57 織物・衣服・身の回り品小売業"/>
        <s v="59 機械器具小売業"/>
        <s v="82 その他の教育，学習支援業"/>
        <s v="08 設備工事業"/>
        <s v="83 医療業"/>
        <s v="72 専門サービス業（他に分類されないもの）"/>
        <s v="74 技術サービス業（他に分類されないもの）"/>
        <s v="55 その他の卸売業"/>
        <s v="53 建築材料，鉱物・金属材料等卸売業"/>
        <s v="85 社会保険・社会福祉・介護事業"/>
        <s v="54 機械器具卸売業"/>
        <s v="89 自動車整備業"/>
        <s v="79 その他の生活関連サービス業"/>
        <s v="68 不動産取引業"/>
        <s v="52 飲食料品卸売業"/>
        <s v="67 保険業（保険媒介代理業，保険サービス業を含む）"/>
        <s v="09 食料品製造業"/>
        <s v="92 その他の事業サービス業"/>
        <s v="61 無店舗小売業"/>
        <s v="75 宿泊業"/>
        <s v="21 窯業・土石製品製造業"/>
        <s v="26 生産用機械器具製造業"/>
        <s v="29 電気機械器具製造業"/>
        <s v="24 金属製品製造業"/>
        <s v="31 輸送用機械器具製造業"/>
        <s v="43 道路旅客運送業"/>
        <s v="80 娯楽業"/>
        <s v="88 廃棄物処理業"/>
        <s v="90 機械等修理業（別掲を除く）"/>
        <s v="13 家具・装備品製造業"/>
        <s v="11 繊維工業"/>
        <s v="10 飲料・たばこ・飼料製造業"/>
        <s v="12 木材・木製品製造業（家具を除く）"/>
        <s v="28 電子部品・デバイス・電子回路製造業"/>
        <s v="44 道路貨物運送業"/>
        <s v="25 はん用機械器具製造業"/>
        <s v="37 通信業"/>
        <s v="48 運輸に附帯するサービス業"/>
        <s v="49 郵便業（信書便事業を含む）"/>
        <s v="91 職業紹介・労働者派遣業"/>
        <s v="70 物品賃貸業"/>
        <s v="77 持ち帰り・配達飲食サービス業"/>
        <s v="16 化学工業"/>
        <s v="38 放送業"/>
        <s v="32 その他の製造業"/>
        <s v="39 情報サービス業"/>
        <s v="42 鉄道業"/>
        <s v="50 各種商品卸売業"/>
        <s v="56 各種商品小売業"/>
        <s v="17 石油製品・石炭製品製造業"/>
        <s v="41 映像・音声・文字情報制作業"/>
        <s v="47 倉庫業"/>
        <s v="51 繊維・衣服等卸売業"/>
        <s v="36 水道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8"/>
        <n v="19"/>
        <n v="20"/>
        <n v="17"/>
      </sharedItems>
    </cacheField>
    <cacheField name="総数" numFmtId="0" sqlType="3">
      <sharedItems containsSemiMixedTypes="0" containsString="0" containsNumber="1" containsInteger="1" minValue="1" maxValue="1868" count="105">
        <n v="1868"/>
        <n v="1672"/>
        <n v="1336"/>
        <n v="812"/>
        <n v="792"/>
        <n v="784"/>
        <n v="578"/>
        <n v="523"/>
        <n v="522"/>
        <n v="449"/>
        <n v="398"/>
        <n v="375"/>
        <n v="329"/>
        <n v="300"/>
        <n v="199"/>
        <n v="191"/>
        <n v="190"/>
        <n v="188"/>
        <n v="171"/>
        <n v="635"/>
        <n v="610"/>
        <n v="420"/>
        <n v="399"/>
        <n v="276"/>
        <n v="252"/>
        <n v="177"/>
        <n v="165"/>
        <n v="164"/>
        <n v="140"/>
        <n v="125"/>
        <n v="121"/>
        <n v="110"/>
        <n v="80"/>
        <n v="77"/>
        <n v="68"/>
        <n v="64"/>
        <n v="61"/>
        <n v="60"/>
        <n v="502"/>
        <n v="489"/>
        <n v="314"/>
        <n v="214"/>
        <n v="151"/>
        <n v="141"/>
        <n v="139"/>
        <n v="136"/>
        <n v="128"/>
        <n v="119"/>
        <n v="116"/>
        <n v="108"/>
        <n v="75"/>
        <n v="62"/>
        <n v="59"/>
        <n v="55"/>
        <n v="270"/>
        <n v="224"/>
        <n v="84"/>
        <n v="81"/>
        <n v="79"/>
        <n v="78"/>
        <n v="72"/>
        <n v="41"/>
        <n v="40"/>
        <n v="39"/>
        <n v="35"/>
        <n v="30"/>
        <n v="23"/>
        <n v="22"/>
        <n v="20"/>
        <n v="17"/>
        <n v="107"/>
        <n v="95"/>
        <n v="92"/>
        <n v="31"/>
        <n v="28"/>
        <n v="25"/>
        <n v="24"/>
        <n v="19"/>
        <n v="18"/>
        <n v="15"/>
        <n v="14"/>
        <n v="12"/>
        <n v="11"/>
        <n v="27"/>
        <n v="7"/>
        <n v="6"/>
        <n v="5"/>
        <n v="4"/>
        <n v="3"/>
        <n v="2"/>
        <n v="8"/>
        <n v="1"/>
        <n v="26"/>
        <n v="16"/>
        <n v="10"/>
        <n v="51"/>
        <n v="37"/>
        <n v="21"/>
        <n v="9"/>
        <n v="36"/>
        <n v="33"/>
        <n v="29"/>
        <n v="13"/>
        <n v="42"/>
        <n v="32"/>
      </sharedItems>
    </cacheField>
    <cacheField name="構成比" numFmtId="0" sqlType="3">
      <sharedItems containsSemiMixedTypes="0" containsString="0" containsNumber="1" minValue="0.72" maxValue="18.87" count="234">
        <n v="12.95"/>
        <n v="11.59"/>
        <n v="9.26"/>
        <n v="5.63"/>
        <n v="5.49"/>
        <n v="5.43"/>
        <n v="4.01"/>
        <n v="3.62"/>
        <n v="3.11"/>
        <n v="2.76"/>
        <n v="2.6"/>
        <n v="2.2799999999999998"/>
        <n v="2.08"/>
        <n v="1.38"/>
        <n v="1.32"/>
        <n v="1.3"/>
        <n v="1.19"/>
        <n v="12.57"/>
        <n v="12.08"/>
        <n v="8.32"/>
        <n v="7.9"/>
        <n v="5.46"/>
        <n v="4.99"/>
        <n v="3.5"/>
        <n v="3.27"/>
        <n v="3.25"/>
        <n v="2.77"/>
        <n v="2.4700000000000002"/>
        <n v="2.4"/>
        <n v="2.1800000000000002"/>
        <n v="1.58"/>
        <n v="1.52"/>
        <n v="1.35"/>
        <n v="1.27"/>
        <n v="1.21"/>
        <n v="13.35"/>
        <n v="13"/>
        <n v="8.35"/>
        <n v="5.69"/>
        <n v="3.75"/>
        <n v="3.7"/>
        <n v="3.4"/>
        <n v="3.16"/>
        <n v="3.08"/>
        <n v="2.87"/>
        <n v="2.13"/>
        <n v="1.99"/>
        <n v="1.65"/>
        <n v="1.62"/>
        <n v="1.57"/>
        <n v="1.46"/>
        <n v="15.73"/>
        <n v="13.05"/>
        <n v="9.61"/>
        <n v="4.8899999999999997"/>
        <n v="4.72"/>
        <n v="4.5999999999999996"/>
        <n v="4.54"/>
        <n v="4.1900000000000004"/>
        <n v="3.73"/>
        <n v="3.2"/>
        <n v="2.39"/>
        <n v="2.33"/>
        <n v="2.27"/>
        <n v="2.04"/>
        <n v="1.75"/>
        <n v="1.34"/>
        <n v="1.28"/>
        <n v="1.1599999999999999"/>
        <n v="0.99"/>
        <n v="13.51"/>
        <n v="11.99"/>
        <n v="11.62"/>
        <n v="7.58"/>
        <n v="3.91"/>
        <n v="3.79"/>
        <n v="3.54"/>
        <n v="3.03"/>
        <n v="2.78"/>
        <n v="2.5299999999999998"/>
        <n v="2.15"/>
        <n v="1.89"/>
        <n v="1.77"/>
        <n v="1.39"/>
        <n v="14.29"/>
        <n v="12.44"/>
        <n v="8.76"/>
        <n v="7.83"/>
        <n v="6.45"/>
        <n v="5.53"/>
        <n v="3.23"/>
        <n v="2.2999999999999998"/>
        <n v="1.84"/>
        <n v="0.92"/>
        <n v="18.87"/>
        <n v="13.21"/>
        <n v="11.32"/>
        <n v="7.55"/>
        <n v="3.77"/>
        <n v="2.83"/>
        <n v="0.94"/>
        <n v="13.4"/>
        <n v="12.89"/>
        <n v="8.25"/>
        <n v="7.73"/>
        <n v="6.19"/>
        <n v="5.67"/>
        <n v="5.15"/>
        <n v="3.61"/>
        <n v="2.58"/>
        <n v="2.06"/>
        <n v="1.55"/>
        <n v="16.09"/>
        <n v="11.67"/>
        <n v="9.4600000000000009"/>
        <n v="7.57"/>
        <n v="6.62"/>
        <n v="5.68"/>
        <n v="2.84"/>
        <n v="2.52"/>
        <n v="2.21"/>
        <n v="1.26"/>
        <n v="0.95"/>
        <n v="15.87"/>
        <n v="13.49"/>
        <n v="11.9"/>
        <n v="7.14"/>
        <n v="5.56"/>
        <n v="3.97"/>
        <n v="3.17"/>
        <n v="2.38"/>
        <n v="1.59"/>
        <n v="0.79"/>
        <n v="11.3"/>
        <n v="10.43"/>
        <n v="9.57"/>
        <n v="8.41"/>
        <n v="6.96"/>
        <n v="4.3499999999999996"/>
        <n v="4.0599999999999996"/>
        <n v="3.48"/>
        <n v="2.61"/>
        <n v="2.3199999999999998"/>
        <n v="2.0299999999999998"/>
        <n v="1.74"/>
        <n v="1.45"/>
        <n v="0.87"/>
        <n v="15.31"/>
        <n v="10.050000000000001"/>
        <n v="9.33"/>
        <n v="6.46"/>
        <n v="5.98"/>
        <n v="4.78"/>
        <n v="4.3099999999999996"/>
        <n v="3.35"/>
        <n v="2.63"/>
        <n v="1.44"/>
        <n v="1.2"/>
        <n v="0.96"/>
        <n v="11.26"/>
        <n v="9.89"/>
        <n v="8.7899999999999991"/>
        <n v="7.42"/>
        <n v="6.87"/>
        <n v="4.4000000000000004"/>
        <n v="3.57"/>
        <n v="3.02"/>
        <n v="2.75"/>
        <n v="2.2000000000000002"/>
        <n v="1.92"/>
        <n v="1.37"/>
        <n v="16.3"/>
        <n v="10.37"/>
        <n v="8.89"/>
        <n v="6.67"/>
        <n v="5.93"/>
        <n v="4.4400000000000004"/>
        <n v="2.2200000000000002"/>
        <n v="1.48"/>
        <n v="0.74"/>
        <n v="13.45"/>
        <n v="11.27"/>
        <n v="8.36"/>
        <n v="8"/>
        <n v="7.64"/>
        <n v="5.82"/>
        <n v="4"/>
        <n v="2.91"/>
        <n v="1.82"/>
        <n v="1.0900000000000001"/>
        <n v="14.73"/>
        <n v="10.85"/>
        <n v="6.98"/>
        <n v="6.2"/>
        <n v="4.6500000000000004"/>
        <n v="3.88"/>
        <n v="3.1"/>
        <n v="14.69"/>
        <n v="13.56"/>
        <n v="9.6"/>
        <n v="7.91"/>
        <n v="5.65"/>
        <n v="5.08"/>
        <n v="4.5199999999999996"/>
        <n v="3.39"/>
        <n v="2.82"/>
        <n v="2.2599999999999998"/>
        <n v="1.69"/>
        <n v="1.1299999999999999"/>
        <n v="16.670000000000002"/>
        <n v="10.87"/>
        <n v="8.6999999999999993"/>
        <n v="7.25"/>
        <n v="5.07"/>
        <n v="2.9"/>
        <n v="2.17"/>
        <n v="0.72"/>
        <n v="14.85"/>
        <n v="10.89"/>
        <n v="8.91"/>
        <n v="7.92"/>
        <n v="6.93"/>
        <n v="5.94"/>
        <n v="4.95"/>
        <n v="2.97"/>
        <n v="1.98"/>
        <n v="16.420000000000002"/>
        <n v="11.94"/>
        <n v="10.45"/>
        <n v="8.9600000000000009"/>
        <n v="5.97"/>
        <n v="4.4800000000000004"/>
        <n v="2.99"/>
        <n v="1.49"/>
      </sharedItems>
    </cacheField>
    <cacheField name="総数（個人）" numFmtId="0" sqlType="3">
      <sharedItems containsSemiMixedTypes="0" containsString="0" containsNumber="1" containsInteger="1" minValue="0" maxValue="1626" count="84">
        <n v="1626"/>
        <n v="1479"/>
        <n v="748"/>
        <n v="440"/>
        <n v="517"/>
        <n v="213"/>
        <n v="315"/>
        <n v="272"/>
        <n v="318"/>
        <n v="331"/>
        <n v="120"/>
        <n v="332"/>
        <n v="271"/>
        <n v="146"/>
        <n v="55"/>
        <n v="33"/>
        <n v="3"/>
        <n v="14"/>
        <n v="137"/>
        <n v="81"/>
        <n v="544"/>
        <n v="534"/>
        <n v="232"/>
        <n v="248"/>
        <n v="39"/>
        <n v="161"/>
        <n v="101"/>
        <n v="74"/>
        <n v="125"/>
        <n v="98"/>
        <n v="31"/>
        <n v="41"/>
        <n v="19"/>
        <n v="5"/>
        <n v="40"/>
        <n v="10"/>
        <n v="7"/>
        <n v="431"/>
        <n v="427"/>
        <n v="157"/>
        <n v="51"/>
        <n v="47"/>
        <n v="79"/>
        <n v="64"/>
        <n v="82"/>
        <n v="50"/>
        <n v="100"/>
        <n v="24"/>
        <n v="86"/>
        <n v="76"/>
        <n v="6"/>
        <n v="37"/>
        <n v="9"/>
        <n v="13"/>
        <n v="243"/>
        <n v="183"/>
        <n v="96"/>
        <n v="54"/>
        <n v="28"/>
        <n v="53"/>
        <n v="32"/>
        <n v="35"/>
        <n v="38"/>
        <n v="12"/>
        <n v="36"/>
        <n v="0"/>
        <n v="2"/>
        <n v="89"/>
        <n v="25"/>
        <n v="17"/>
        <n v="8"/>
        <n v="30"/>
        <n v="20"/>
        <n v="1"/>
        <n v="4"/>
        <n v="46"/>
        <n v="23"/>
        <n v="18"/>
        <n v="15"/>
        <n v="21"/>
        <n v="11"/>
        <n v="59"/>
        <n v="16"/>
        <n v="26"/>
      </sharedItems>
    </cacheField>
    <cacheField name="構成比（個人）" numFmtId="0" sqlType="3">
      <sharedItems containsSemiMixedTypes="0" containsString="0" containsNumber="1" minValue="0" maxValue="26.14" count="215">
        <n v="19.559999999999999"/>
        <n v="17.79"/>
        <n v="9"/>
        <n v="5.29"/>
        <n v="6.22"/>
        <n v="2.56"/>
        <n v="3.79"/>
        <n v="3.27"/>
        <n v="3.83"/>
        <n v="3.98"/>
        <n v="1.44"/>
        <n v="3.99"/>
        <n v="3.26"/>
        <n v="1.76"/>
        <n v="0.66"/>
        <n v="0.4"/>
        <n v="0.04"/>
        <n v="0.17"/>
        <n v="1.65"/>
        <n v="0.97"/>
        <n v="19.239999999999998"/>
        <n v="18.88"/>
        <n v="8.1999999999999993"/>
        <n v="8.77"/>
        <n v="1.38"/>
        <n v="5.69"/>
        <n v="3.57"/>
        <n v="2.62"/>
        <n v="4.24"/>
        <n v="4.42"/>
        <n v="3.47"/>
        <n v="1.1000000000000001"/>
        <n v="1.45"/>
        <n v="0.67"/>
        <n v="0.11"/>
        <n v="0.18"/>
        <n v="1.41"/>
        <n v="0.35"/>
        <n v="0.25"/>
        <n v="21.83"/>
        <n v="21.63"/>
        <n v="7.95"/>
        <n v="2.58"/>
        <n v="2.38"/>
        <n v="4"/>
        <n v="3.24"/>
        <n v="4.1500000000000004"/>
        <n v="2.5299999999999998"/>
        <n v="5.07"/>
        <n v="1.22"/>
        <n v="4.3600000000000003"/>
        <n v="3.85"/>
        <n v="0.3"/>
        <n v="1.87"/>
        <n v="0.96"/>
        <n v="0.46"/>
        <n v="0.51"/>
        <n v="2.08"/>
        <n v="23.34"/>
        <n v="17.579999999999998"/>
        <n v="9.2200000000000006"/>
        <n v="5.19"/>
        <n v="4.9000000000000004"/>
        <n v="2.69"/>
        <n v="5.09"/>
        <n v="3.07"/>
        <n v="3.36"/>
        <n v="3.65"/>
        <n v="1.1499999999999999"/>
        <n v="3.46"/>
        <n v="0"/>
        <n v="1.25"/>
        <n v="1.83"/>
        <n v="0.57999999999999996"/>
        <n v="0.86"/>
        <n v="0.19"/>
        <n v="21.01"/>
        <n v="19.47"/>
        <n v="11.82"/>
        <n v="7"/>
        <n v="5.47"/>
        <n v="1.97"/>
        <n v="3.72"/>
        <n v="1.75"/>
        <n v="2.19"/>
        <n v="3.06"/>
        <n v="4.16"/>
        <n v="0.44"/>
        <n v="2.63"/>
        <n v="1.31"/>
        <n v="1.0900000000000001"/>
        <n v="20"/>
        <n v="13.33"/>
        <n v="8"/>
        <n v="11.33"/>
        <n v="1.33"/>
        <n v="3.33"/>
        <n v="2"/>
        <n v="18.48"/>
        <n v="14.13"/>
        <n v="13.04"/>
        <n v="7.61"/>
        <n v="2.17"/>
        <n v="19.690000000000001"/>
        <n v="14.96"/>
        <n v="5.51"/>
        <n v="9.4499999999999993"/>
        <n v="7.09"/>
        <n v="1.57"/>
        <n v="3.94"/>
        <n v="3.15"/>
        <n v="2.36"/>
        <n v="0.79"/>
        <n v="22.33"/>
        <n v="11.17"/>
        <n v="12.14"/>
        <n v="3.4"/>
        <n v="8.74"/>
        <n v="7.28"/>
        <n v="2.91"/>
        <n v="1.94"/>
        <n v="1.46"/>
        <n v="3.88"/>
        <n v="2.4300000000000002"/>
        <n v="0.49"/>
        <n v="23.75"/>
        <n v="18.75"/>
        <n v="8.75"/>
        <n v="17.5"/>
        <n v="5"/>
        <n v="3.75"/>
        <n v="2.5"/>
        <n v="15.25"/>
        <n v="13.56"/>
        <n v="8.4700000000000006"/>
        <n v="8.9"/>
        <n v="4.66"/>
        <n v="5.08"/>
        <n v="2.54"/>
        <n v="1.27"/>
        <n v="3.39"/>
        <n v="2.97"/>
        <n v="0.85"/>
        <n v="2.12"/>
        <n v="0.42"/>
        <n v="21.61"/>
        <n v="9.16"/>
        <n v="13.19"/>
        <n v="2.93"/>
        <n v="6.23"/>
        <n v="5.86"/>
        <n v="5.49"/>
        <n v="4.76"/>
        <n v="3.3"/>
        <n v="3.66"/>
        <n v="0.73"/>
        <n v="0.37"/>
        <n v="16.89"/>
        <n v="5.48"/>
        <n v="7.76"/>
        <n v="9.59"/>
        <n v="8.2200000000000006"/>
        <n v="6.85"/>
        <n v="5.94"/>
        <n v="2.74"/>
        <n v="4.1100000000000003"/>
        <n v="0.91"/>
        <n v="1.37"/>
        <n v="3.51"/>
        <n v="7.02"/>
        <n v="12.28"/>
        <n v="5.26"/>
        <n v="14.21"/>
        <n v="16.39"/>
        <n v="10.93"/>
        <n v="2.73"/>
        <n v="9.84"/>
        <n v="7.1"/>
        <n v="4.37"/>
        <n v="0.55000000000000004"/>
        <n v="1.64"/>
        <n v="20.45"/>
        <n v="5.68"/>
        <n v="12.5"/>
        <n v="9.09"/>
        <n v="6.82"/>
        <n v="3.41"/>
        <n v="4.55"/>
        <n v="2.27"/>
        <n v="1.1399999999999999"/>
        <n v="18.63"/>
        <n v="12.75"/>
        <n v="14.71"/>
        <n v="6.86"/>
        <n v="5.88"/>
        <n v="7.84"/>
        <n v="1.96"/>
        <n v="3.92"/>
        <n v="2.94"/>
        <n v="0.98"/>
        <n v="26.14"/>
        <n v="11.36"/>
        <n v="21.74"/>
        <n v="11.59"/>
        <n v="5.8"/>
        <n v="7.25"/>
        <n v="4.3499999999999996"/>
        <n v="2.9"/>
        <n v="23.26"/>
        <n v="16.28"/>
        <n v="11.63"/>
        <n v="6.98"/>
        <n v="13.95"/>
        <n v="2.33"/>
        <n v="4.6500000000000004"/>
      </sharedItems>
    </cacheField>
    <cacheField name="総数（法人）" numFmtId="0" sqlType="3">
      <sharedItems containsSemiMixedTypes="0" containsString="0" containsNumber="1" containsInteger="1" minValue="0" maxValue="585" count="76">
        <n v="238"/>
        <n v="193"/>
        <n v="585"/>
        <n v="372"/>
        <n v="270"/>
        <n v="571"/>
        <n v="263"/>
        <n v="251"/>
        <n v="204"/>
        <n v="115"/>
        <n v="278"/>
        <n v="43"/>
        <n v="58"/>
        <n v="154"/>
        <n v="144"/>
        <n v="158"/>
        <n v="175"/>
        <n v="176"/>
        <n v="51"/>
        <n v="89"/>
        <n v="76"/>
        <n v="186"/>
        <n v="151"/>
        <n v="237"/>
        <n v="91"/>
        <n v="90"/>
        <n v="15"/>
        <n v="27"/>
        <n v="69"/>
        <n v="61"/>
        <n v="65"/>
        <n v="63"/>
        <n v="24"/>
        <n v="53"/>
        <n v="71"/>
        <n v="62"/>
        <n v="157"/>
        <n v="163"/>
        <n v="104"/>
        <n v="75"/>
        <n v="54"/>
        <n v="78"/>
        <n v="19"/>
        <n v="92"/>
        <n v="22"/>
        <n v="32"/>
        <n v="74"/>
        <n v="38"/>
        <n v="52"/>
        <n v="46"/>
        <n v="35"/>
        <n v="45"/>
        <n v="14"/>
        <n v="39"/>
        <n v="68"/>
        <n v="29"/>
        <n v="30"/>
        <n v="25"/>
        <n v="40"/>
        <n v="17"/>
        <n v="4"/>
        <n v="16"/>
        <n v="11"/>
        <n v="7"/>
        <n v="6"/>
        <n v="21"/>
        <n v="8"/>
        <n v="1"/>
        <n v="9"/>
        <n v="3"/>
        <n v="0"/>
        <n v="2"/>
        <n v="10"/>
        <n v="5"/>
        <n v="20"/>
        <n v="12"/>
      </sharedItems>
    </cacheField>
    <cacheField name="構成比（法人）" numFmtId="0" sqlType="3">
      <sharedItems containsSemiMixedTypes="0" containsString="0" containsNumber="1" minValue="0" maxValue="28.21" count="158">
        <n v="3.93"/>
        <n v="3.18"/>
        <n v="9.65"/>
        <n v="6.14"/>
        <n v="4.45"/>
        <n v="9.42"/>
        <n v="4.34"/>
        <n v="4.1399999999999997"/>
        <n v="3.36"/>
        <n v="1.9"/>
        <n v="4.59"/>
        <n v="0.71"/>
        <n v="0.96"/>
        <n v="2.54"/>
        <n v="2.38"/>
        <n v="2.61"/>
        <n v="2.89"/>
        <n v="2.9"/>
        <n v="0.84"/>
        <n v="1.47"/>
        <n v="4.04"/>
        <n v="3.45"/>
        <n v="8.4499999999999993"/>
        <n v="6.86"/>
        <n v="10.76"/>
        <n v="4.13"/>
        <n v="1.95"/>
        <n v="4.09"/>
        <n v="0.68"/>
        <n v="1.23"/>
        <n v="3.13"/>
        <n v="2.77"/>
        <n v="2.95"/>
        <n v="2.86"/>
        <n v="1.0900000000000001"/>
        <n v="2.3199999999999998"/>
        <n v="2.41"/>
        <n v="3.99"/>
        <n v="3.48"/>
        <n v="8.82"/>
        <n v="9.15"/>
        <n v="5.84"/>
        <n v="4.21"/>
        <n v="3.03"/>
        <n v="4.38"/>
        <n v="1.07"/>
        <n v="5.17"/>
        <n v="1.24"/>
        <n v="1.8"/>
        <n v="4.1500000000000004"/>
        <n v="2.13"/>
        <n v="2.92"/>
        <n v="2.58"/>
        <n v="1.97"/>
        <n v="2.5299999999999998"/>
        <n v="0.79"/>
        <n v="5.83"/>
        <n v="10.16"/>
        <n v="4.33"/>
        <n v="4.4800000000000004"/>
        <n v="7.62"/>
        <n v="3.74"/>
        <n v="5.98"/>
        <n v="0.6"/>
        <n v="5.23"/>
        <n v="2.39"/>
        <n v="1.64"/>
        <n v="1.05"/>
        <n v="2.2400000000000002"/>
        <n v="3.31"/>
        <n v="1.81"/>
        <n v="11.45"/>
        <n v="8.1300000000000008"/>
        <n v="6.33"/>
        <n v="5.12"/>
        <n v="4.22"/>
        <n v="5.72"/>
        <n v="0.3"/>
        <n v="2.71"/>
        <n v="4.82"/>
        <n v="4.5199999999999996"/>
        <n v="0.9"/>
        <n v="2.11"/>
        <n v="1.54"/>
        <n v="10.77"/>
        <n v="0"/>
        <n v="3.08"/>
        <n v="15.38"/>
        <n v="6.15"/>
        <n v="4.62"/>
        <n v="21.43"/>
        <n v="7.14"/>
        <n v="1.52"/>
        <n v="9.09"/>
        <n v="13.64"/>
        <n v="4.55"/>
        <n v="7.58"/>
        <n v="4.63"/>
        <n v="12.96"/>
        <n v="15.74"/>
        <n v="2.78"/>
        <n v="5.56"/>
        <n v="1.85"/>
        <n v="0.93"/>
        <n v="23.81"/>
        <n v="11.9"/>
        <n v="14.29"/>
        <n v="4.76"/>
        <n v="3.7"/>
        <n v="18.52"/>
        <n v="8.33"/>
        <n v="6.48"/>
        <n v="11.72"/>
        <n v="2.0699999999999998"/>
        <n v="13.1"/>
        <n v="6.9"/>
        <n v="6.21"/>
        <n v="0.69"/>
        <n v="2.76"/>
        <n v="1.38"/>
        <n v="16.55"/>
        <n v="10.34"/>
        <n v="4.83"/>
        <n v="5.52"/>
        <n v="28.21"/>
        <n v="8.9700000000000006"/>
        <n v="6.41"/>
        <n v="2.56"/>
        <n v="3.85"/>
        <n v="1.28"/>
        <n v="12.09"/>
        <n v="1.1000000000000001"/>
        <n v="3.3"/>
        <n v="18.68"/>
        <n v="6.59"/>
        <n v="2.2000000000000002"/>
        <n v="5.49"/>
        <n v="4.4000000000000004"/>
        <n v="2.5"/>
        <n v="22.5"/>
        <n v="7.5"/>
        <n v="5"/>
        <n v="9.4600000000000009"/>
        <n v="14.86"/>
        <n v="2.7"/>
        <n v="5.41"/>
        <n v="4.05"/>
        <n v="1.35"/>
        <n v="25"/>
        <n v="12.5"/>
        <n v="4.17"/>
        <n v="6.25"/>
        <n v="2.08"/>
        <n v="9.3800000000000008"/>
        <n v="4.3499999999999996"/>
        <n v="17.39"/>
        <n v="13.04"/>
        <n v="8.6999999999999993"/>
      </sharedItems>
    </cacheField>
    <cacheField name="総数（法人以外の団体）" numFmtId="0" sqlType="3">
      <sharedItems containsSemiMixedTypes="0" containsString="0" containsNumber="1" containsInteger="1" minValue="0" maxValue="13" count="8">
        <n v="4"/>
        <n v="0"/>
        <n v="3"/>
        <n v="5"/>
        <n v="13"/>
        <n v="1"/>
        <n v="2"/>
        <n v="9"/>
      </sharedItems>
    </cacheField>
    <cacheField name="構成比（法人以外の団体）" numFmtId="0" sqlType="3">
      <sharedItems containsString="0" containsBlank="1" containsNumber="1" minValue="0" maxValue="100" count="15">
        <n v="7.41"/>
        <n v="0"/>
        <n v="5.56"/>
        <n v="9.26"/>
        <n v="24.07"/>
        <n v="1.85"/>
        <n v="9.52"/>
        <n v="42.86"/>
        <n v="28.57"/>
        <n v="14.29"/>
        <n v="33.33"/>
        <n v="50"/>
        <m/>
        <n v="100"/>
        <n v="2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3305.686722800929" createdVersion="5" refreshedVersion="5" minRefreshableVersion="3" recordCount="517">
  <cacheSource type="external" connectionId="3"/>
  <cacheFields count="19">
    <cacheField name="ti" numFmtId="0" sqlType="-8">
      <sharedItems count="20">
        <s v="ti.31000"/>
        <s v="ti.31201"/>
        <s v="ti.31202"/>
        <s v="ti.31203"/>
        <s v="ti.31204"/>
        <s v="ti.31302"/>
        <s v="ti.31325"/>
        <s v="ti.31328"/>
        <s v="ti.31329"/>
        <s v="ti.31364"/>
        <s v="ti.31370"/>
        <s v="ti.31371"/>
        <s v="ti.31372"/>
        <s v="ti.31384"/>
        <s v="ti.31386"/>
        <s v="ti.31389"/>
        <s v="ti.31390"/>
        <s v="ti.31401"/>
        <s v="ti.31402"/>
        <s v="ti.31403"/>
      </sharedItems>
    </cacheField>
    <cacheField name="kencd" numFmtId="0" sqlType="-9">
      <sharedItems count="1">
        <s v="31"/>
      </sharedItems>
    </cacheField>
    <cacheField name="都道府県" numFmtId="0" sqlType="-9">
      <sharedItems count="1">
        <s v="31 鳥取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20">
        <s v="鳥取県"/>
        <s v="鳥取市"/>
        <s v="米子市"/>
        <s v="倉吉市"/>
        <s v="境港市"/>
        <s v="岩美郡岩美町"/>
        <s v="八頭郡若桜町"/>
        <s v="八頭郡智頭町"/>
        <s v="八頭郡八頭町"/>
        <s v="東伯郡三朝町"/>
        <s v="東伯郡湯梨浜町"/>
        <s v="東伯郡琴浦町"/>
        <s v="東伯郡北栄町"/>
        <s v="西伯郡日吉津村"/>
        <s v="西伯郡大山町"/>
        <s v="西伯郡南部町"/>
        <s v="西伯郡伯耆町"/>
        <s v="日野郡日南町"/>
        <s v="日野郡日野町"/>
        <s v="日野郡江府町"/>
      </sharedItems>
    </cacheField>
    <cacheField name="自治体" numFmtId="0" sqlType="-9">
      <sharedItems count="20">
        <s v="31000 鳥取県"/>
        <s v="31201 鳥取市"/>
        <s v="31202 米子市"/>
        <s v="31203 倉吉市"/>
        <s v="31204 境港市"/>
        <s v="31302 岩美郡岩美町"/>
        <s v="31325 八頭郡若桜町"/>
        <s v="31328 八頭郡智頭町"/>
        <s v="31329 八頭郡八頭町"/>
        <s v="31364 東伯郡三朝町"/>
        <s v="31370 東伯郡湯梨浜町"/>
        <s v="31371 東伯郡琴浦町"/>
        <s v="31372 東伯郡北栄町"/>
        <s v="31384 西伯郡日吉津村"/>
        <s v="31386 西伯郡大山町"/>
        <s v="31389 西伯郡南部町"/>
        <s v="31390 西伯郡伯耆町"/>
        <s v="31401 日野郡日南町"/>
        <s v="31402 日野郡日野町"/>
        <s v="31403 日野郡江府町"/>
      </sharedItems>
    </cacheField>
    <cacheField name="san" numFmtId="0" sqlType="-8">
      <sharedItems count="106">
        <s v="sanC1.0582"/>
        <s v="sanC1.0581"/>
        <s v="sanC1.0565"/>
        <s v="sanC1.0440"/>
        <s v="sanC1.0490"/>
        <s v="sanC1.0557"/>
        <s v="sanC1.0566"/>
        <s v="sanC1.0424"/>
        <s v="sanC1.0431"/>
        <s v="sanC1.0664"/>
        <s v="sanC1.0408"/>
        <s v="sanC1.0039"/>
        <s v="sanC1.0564"/>
        <s v="sanC1.0578"/>
        <s v="sanC1.0646"/>
        <s v="sanC1.0042"/>
        <s v="sanC1.0419"/>
        <s v="sanC1.0417"/>
        <s v="sanC1.0645"/>
        <s v="sanC1.0426"/>
        <s v="sanC1.0491"/>
        <s v="sanC1.0534"/>
        <s v="sanC1.0489"/>
        <s v="sanC1.0722"/>
        <s v="sanC1.0479"/>
        <s v="sanC1.0059"/>
        <s v="sanC1.0057"/>
        <s v="sanC1.0433"/>
        <s v="sanC1.0418"/>
        <s v="sanC1.0370"/>
        <s v="sanC1.0547"/>
        <s v="sanC1.0447"/>
        <s v="sanC1.0165"/>
        <s v="sanC1.0041"/>
        <s v="sanC1.0416"/>
        <s v="sanC1.0548"/>
        <s v="sanC1.0556"/>
        <s v="sanC1.0103"/>
        <s v="sanC1.0434"/>
        <s v="sanC1.0190"/>
        <s v="sanC1.0406"/>
        <s v="sanC1.0095"/>
        <s v="sanC1.0050"/>
        <s v="sanC1.0410"/>
        <s v="sanC1.0413"/>
        <s v="sanC1.0429"/>
        <s v="sanC1.0738"/>
        <s v="sanC1.0043"/>
        <s v="sanC1.0046"/>
        <s v="sanC1.0326"/>
        <s v="sanC1.0514"/>
        <s v="sanC1.0432"/>
        <s v="sanC1.0541"/>
        <s v="sanC1.0396"/>
        <s v="sanC1.0051"/>
        <s v="sanC1.0192"/>
        <s v="sanC1.0379"/>
        <s v="sanC1.0053"/>
        <s v="sanC1.0054"/>
        <s v="sanC1.0060"/>
        <s v="sanC1.0061"/>
        <s v="sanC1.0430"/>
        <s v="sanC1.0435"/>
        <s v="sanC1.0574"/>
        <s v="sanC1.0585"/>
        <s v="sanC1.0596"/>
        <s v="sanC1.0048"/>
        <s v="sanC1.0052"/>
        <s v="sanC1.0306"/>
        <s v="sanC1.0563"/>
        <s v="sanC1.0686"/>
        <s v="sanC1.0550"/>
        <s v="sanC1.0449"/>
        <s v="sanC1.0660"/>
        <s v="sanC1.0047"/>
        <s v="sanC1.0068"/>
        <s v="sanC1.0072"/>
        <s v="sanC1.0073"/>
        <s v="sanC1.0122"/>
        <s v="sanC1.0133"/>
        <s v="sanC1.0169"/>
        <s v="sanC1.0195"/>
        <s v="sanC1.0233"/>
        <s v="sanC1.0259"/>
        <s v="sanC1.0302"/>
        <s v="sanC1.0319"/>
        <s v="sanC1.0328"/>
        <s v="sanC1.0343"/>
        <s v="sanC1.0367"/>
        <s v="sanC1.0376"/>
        <s v="sanC1.0387"/>
        <s v="sanC1.0439"/>
        <s v="sanC1.0497"/>
        <s v="sanC1.0515"/>
        <s v="sanC1.0567"/>
        <s v="sanC1.0725"/>
        <s v="sanC1.0163"/>
        <s v="sanC1.0414"/>
        <s v="sanC1.0076"/>
        <s v="sanC1.0077"/>
        <s v="sanC1.0079"/>
        <s v="sanC1.0280"/>
        <s v="sanC1.0289"/>
        <s v="sanC1.0492"/>
        <s v="sanC1.0562"/>
        <s v="sanC1.0728"/>
      </sharedItems>
    </cacheField>
    <cacheField name="産業分類コード" numFmtId="0" sqlType="-9">
      <sharedItems count="106">
        <s v="783"/>
        <s v="782"/>
        <s v="766"/>
        <s v="609"/>
        <s v="692"/>
        <s v="762"/>
        <s v="767"/>
        <s v="591"/>
        <s v="603"/>
        <s v="835"/>
        <s v="573"/>
        <s v="062"/>
        <s v="765"/>
        <s v="781"/>
        <s v="824"/>
        <s v="065"/>
        <s v="589"/>
        <s v="585"/>
        <s v="823"/>
        <s v="593"/>
        <s v="693"/>
        <s v="742"/>
        <s v="691"/>
        <s v="891"/>
        <s v="674"/>
        <s v="083"/>
        <s v="081"/>
        <s v="605"/>
        <s v="586"/>
        <s v="521"/>
        <s v="751"/>
        <s v="611"/>
        <s v="214"/>
        <s v="064"/>
        <s v="584"/>
        <s v="752"/>
        <s v="761"/>
        <s v="133"/>
        <s v="606"/>
        <s v="242"/>
        <s v="571"/>
        <s v="121"/>
        <s v="075"/>
        <s v="579"/>
        <s v="581"/>
        <s v="601"/>
        <s v="929"/>
        <s v="066"/>
        <s v="071"/>
        <s v="441"/>
        <s v="722"/>
        <s v="604"/>
        <s v="746"/>
        <s v="559"/>
        <s v="076"/>
        <s v="244"/>
        <s v="531"/>
        <s v="078"/>
        <s v="079"/>
        <s v="084"/>
        <s v="089"/>
        <s v="602"/>
        <s v="607"/>
        <s v="772"/>
        <s v="789"/>
        <s v="799"/>
        <s v="073"/>
        <s v="077"/>
        <s v="391"/>
        <s v="764"/>
        <s v="855"/>
        <s v="759"/>
        <s v="619"/>
        <s v="833"/>
        <s v="072"/>
        <s v="094"/>
        <s v="098"/>
        <s v="099"/>
        <s v="162"/>
        <s v="174"/>
        <s v="218"/>
        <s v="247"/>
        <s v="292"/>
        <s v="325"/>
        <s v="416"/>
        <s v="430"/>
        <s v="443"/>
        <s v="471"/>
        <s v="513"/>
        <s v="522"/>
        <s v="541"/>
        <s v="608"/>
        <s v="702"/>
        <s v="723"/>
        <s v="769"/>
        <s v="901"/>
        <s v="212"/>
        <s v="582"/>
        <s v="101"/>
        <s v="102"/>
        <s v="104"/>
        <s v="361"/>
        <s v="373"/>
        <s v="694"/>
        <s v="763"/>
        <s v="909"/>
      </sharedItems>
    </cacheField>
    <cacheField name="産業分類" numFmtId="0" sqlType="-9">
      <sharedItems count="106">
        <s v="美容業"/>
        <s v="理容業"/>
        <s v="バー，キャバレー，ナイトクラブ"/>
        <s v="他に分類されない小売業"/>
        <s v="貸家業，貸間業"/>
        <s v="専門料理店"/>
        <s v="喫茶店"/>
        <s v="自動車小売業"/>
        <s v="医薬品・化粧品小売業"/>
        <s v="療術業"/>
        <s v="婦人・子供服小売業"/>
        <s v="土木工事業（舗装工事業を除く）"/>
        <s v="酒場，ビヤホール"/>
        <s v="洗濯業"/>
        <s v="教養・技能教授業"/>
        <s v="木造建築工事業"/>
        <s v="その他の飲食料品小売業"/>
        <s v="酒小売業"/>
        <s v="学習塾"/>
        <s v="機械器具小売業（自動車，自転車を除く）"/>
        <s v="駐車場業"/>
        <s v="土木建築サービス業"/>
        <s v="不動産賃貸業（貸家業，貸間業を除く）"/>
        <s v="自動車整備業"/>
        <s v="保険媒介代理業"/>
        <s v="管工事業（さく井工事業を除く）"/>
        <s v="電気工事業"/>
        <s v="燃料小売業"/>
        <s v="菓子・パン小売業"/>
        <s v="農畜産物・水産物卸売業"/>
        <s v="旅館，ホテル"/>
        <s v="通信販売・訪問販売小売業"/>
        <s v="陶磁器・同関連製品製造業"/>
        <s v="建築工事業（木造建築工事業を除く）"/>
        <s v="鮮魚小売業"/>
        <s v="簡易宿所"/>
        <s v="食堂，レストラン（専門料理店を除く）"/>
        <s v="建具製造業"/>
        <s v="書籍・文房具小売業"/>
        <s v="洋食器・刃物・手道具・金物類製造業"/>
        <s v="呉服・服地・寝具小売業"/>
        <s v="製材業，木製品製造業"/>
        <s v="左官工事業"/>
        <s v="その他の織物・衣服・身の回り品小売業"/>
        <s v="各種食料品小売業"/>
        <s v="家具・建具・畳小売業"/>
        <s v="他に分類されない事業サービス業"/>
        <s v="建築リフォーム工事業"/>
        <s v="大工工事業"/>
        <s v="一般貨物自動車運送業"/>
        <s v="公証人役場，司法書士事務所，土地家屋調査士事務所"/>
        <s v="農耕用品小売業"/>
        <s v="写真業"/>
        <s v="他に分類されない卸売業"/>
        <s v="板金・金物工事業"/>
        <s v="建設用・建築用金属製品製造業（製缶板金業を含む）"/>
        <s v="建築材料卸売業"/>
        <s v="床・内装工事業"/>
        <s v="その他の職別工事業"/>
        <s v="機械器具設置工事業"/>
        <s v="その他の設備工事業"/>
        <s v="じゅう器小売業"/>
        <s v="スポーツ用品・がん具・娯楽用品・楽器小売業"/>
        <s v="配達飲食サービス業"/>
        <s v="その他の洗濯・理容・美容・浴場業"/>
        <s v="他に分類されない生活関連サービス業"/>
        <s v="鉄骨・鉄筋工事業"/>
        <s v="塗装工事業"/>
        <s v="ソフトウェア業"/>
        <s v="すし店"/>
        <s v="障害者福祉事業"/>
        <s v="その他の宿泊業"/>
        <s v="その他の無店舗小売業"/>
        <s v="歯科診療所"/>
        <s v="とび・土工・コンクリート工事業"/>
        <s v="調味料製造業"/>
        <s v="動植物油脂製造業"/>
        <s v="その他の食料品製造業"/>
        <s v="無機化学工業製品製造業"/>
        <s v="舗装材料製造業"/>
        <s v="骨材・石工品等製造業"/>
        <s v="金属線製品製造業（ねじ類を除く）"/>
        <s v="産業用電気機械器具製造業"/>
        <s v="がん具・運動用具製造業"/>
        <s v="映像・音声・文字情報制作に附帯するサービス業"/>
        <s v="管理，補助的経済活動を行う事業所"/>
        <s v="貨物軽自動車運送業"/>
        <s v="倉庫業（冷蔵倉庫業を除く）"/>
        <s v="身の回り品卸売業"/>
        <s v="食料・飲料卸売業"/>
        <s v="産業機械器具卸売業"/>
        <s v="写真機・時計・眼鏡小売業"/>
        <s v="産業用機械器具賃貸業"/>
        <s v="行政書士事務所"/>
        <s v="その他の飲食店"/>
        <s v="機械修理業（電気機械器具を除く）"/>
        <s v="セメント・同製品製造業"/>
        <s v="野菜・果実小売業"/>
        <s v="清涼飲料製造業"/>
        <s v="酒類製造業"/>
        <s v="製氷業"/>
        <s v="上水道業"/>
        <s v="電気通信に附帯するサービス業"/>
        <s v="不動産管理業"/>
        <s v="そば・うどん店"/>
        <s v="その他の修理業"/>
      </sharedItems>
    </cacheField>
    <cacheField name="産業小分類" numFmtId="0" sqlType="-9">
      <sharedItems count="106">
        <s v="783 美容業"/>
        <s v="782 理容業"/>
        <s v="766 バー，キャバレー，ナイトクラブ"/>
        <s v="609 他に分類されない小売業"/>
        <s v="692 貸家業，貸間業"/>
        <s v="762 専門料理店"/>
        <s v="767 喫茶店"/>
        <s v="591 自動車小売業"/>
        <s v="603 医薬品・化粧品小売業"/>
        <s v="835 療術業"/>
        <s v="573 婦人・子供服小売業"/>
        <s v="062 土木工事業（舗装工事業を除く）"/>
        <s v="765 酒場，ビヤホール"/>
        <s v="781 洗濯業"/>
        <s v="824 教養・技能教授業"/>
        <s v="065 木造建築工事業"/>
        <s v="589 その他の飲食料品小売業"/>
        <s v="585 酒小売業"/>
        <s v="823 学習塾"/>
        <s v="593 機械器具小売業（自動車，自転車を除く）"/>
        <s v="693 駐車場業"/>
        <s v="742 土木建築サービス業"/>
        <s v="691 不動産賃貸業（貸家業，貸間業を除く）"/>
        <s v="891 自動車整備業"/>
        <s v="674 保険媒介代理業"/>
        <s v="083 管工事業（さく井工事業を除く）"/>
        <s v="081 電気工事業"/>
        <s v="605 燃料小売業"/>
        <s v="586 菓子・パン小売業"/>
        <s v="521 農畜産物・水産物卸売業"/>
        <s v="751 旅館，ホテル"/>
        <s v="611 通信販売・訪問販売小売業"/>
        <s v="214 陶磁器・同関連製品製造業"/>
        <s v="064 建築工事業（木造建築工事業を除く）"/>
        <s v="584 鮮魚小売業"/>
        <s v="752 簡易宿所"/>
        <s v="761 食堂，レストラン（専門料理店を除く）"/>
        <s v="133 建具製造業"/>
        <s v="606 書籍・文房具小売業"/>
        <s v="242 洋食器・刃物・手道具・金物類製造業"/>
        <s v="571 呉服・服地・寝具小売業"/>
        <s v="121 製材業，木製品製造業"/>
        <s v="075 左官工事業"/>
        <s v="579 その他の織物・衣服・身の回り品小売業"/>
        <s v="581 各種食料品小売業"/>
        <s v="601 家具・建具・畳小売業"/>
        <s v="929 他に分類されない事業サービス業"/>
        <s v="066 建築リフォーム工事業"/>
        <s v="071 大工工事業"/>
        <s v="441 一般貨物自動車運送業"/>
        <s v="722 公証人役場，司法書士事務所，土地家屋調査士事務所"/>
        <s v="604 農耕用品小売業"/>
        <s v="746 写真業"/>
        <s v="559 他に分類されない卸売業"/>
        <s v="076 板金・金物工事業"/>
        <s v="244 建設用・建築用金属製品製造業（製缶板金業を含む）"/>
        <s v="531 建築材料卸売業"/>
        <s v="078 床・内装工事業"/>
        <s v="079 その他の職別工事業"/>
        <s v="084 機械器具設置工事業"/>
        <s v="089 その他の設備工事業"/>
        <s v="602 じゅう器小売業"/>
        <s v="607 スポーツ用品・がん具・娯楽用品・楽器小売業"/>
        <s v="772 配達飲食サービス業"/>
        <s v="789 その他の洗濯・理容・美容・浴場業"/>
        <s v="799 他に分類されない生活関連サービス業"/>
        <s v="073 鉄骨・鉄筋工事業"/>
        <s v="077 塗装工事業"/>
        <s v="391 ソフトウェア業"/>
        <s v="764 すし店"/>
        <s v="855 障害者福祉事業"/>
        <s v="759 その他の宿泊業"/>
        <s v="619 その他の無店舗小売業"/>
        <s v="833 歯科診療所"/>
        <s v="072 とび・土工・コンクリート工事業"/>
        <s v="094 調味料製造業"/>
        <s v="098 動植物油脂製造業"/>
        <s v="099 その他の食料品製造業"/>
        <s v="162 無機化学工業製品製造業"/>
        <s v="174 舗装材料製造業"/>
        <s v="218 骨材・石工品等製造業"/>
        <s v="247 金属線製品製造業（ねじ類を除く）"/>
        <s v="292 産業用電気機械器具製造業"/>
        <s v="325 がん具・運動用具製造業"/>
        <s v="416 映像・音声・文字情報制作に附帯するサービス業"/>
        <s v="430 管理，補助的経済活動を行う事業所"/>
        <s v="443 貨物軽自動車運送業"/>
        <s v="471 倉庫業（冷蔵倉庫業を除く）"/>
        <s v="513 身の回り品卸売業"/>
        <s v="522 食料・飲料卸売業"/>
        <s v="541 産業機械器具卸売業"/>
        <s v="608 写真機・時計・眼鏡小売業"/>
        <s v="702 産業用機械器具賃貸業"/>
        <s v="723 行政書士事務所"/>
        <s v="769 その他の飲食店"/>
        <s v="901 機械修理業（電気機械器具を除く）"/>
        <s v="212 セメント・同製品製造業"/>
        <s v="582 野菜・果実小売業"/>
        <s v="101 清涼飲料製造業"/>
        <s v="102 酒類製造業"/>
        <s v="104 製氷業"/>
        <s v="361 上水道業"/>
        <s v="373 電気通信に附帯するサービス業"/>
        <s v="694 不動産管理業"/>
        <s v="763 そば・うどん店"/>
        <s v="909 その他の修理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5"/>
      </sharedItems>
    </cacheField>
    <cacheField name="総数" numFmtId="0" sqlType="3">
      <sharedItems containsSemiMixedTypes="0" containsString="0" containsNumber="1" containsInteger="1" minValue="1" maxValue="998" count="91">
        <n v="998"/>
        <n v="537"/>
        <n v="493"/>
        <n v="424"/>
        <n v="344"/>
        <n v="311"/>
        <n v="272"/>
        <n v="271"/>
        <n v="260"/>
        <n v="255"/>
        <n v="242"/>
        <n v="230"/>
        <n v="221"/>
        <n v="218"/>
        <n v="215"/>
        <n v="209"/>
        <n v="208"/>
        <n v="201"/>
        <n v="200"/>
        <n v="337"/>
        <n v="223"/>
        <n v="219"/>
        <n v="173"/>
        <n v="143"/>
        <n v="118"/>
        <n v="106"/>
        <n v="99"/>
        <n v="98"/>
        <n v="90"/>
        <n v="83"/>
        <n v="82"/>
        <n v="80"/>
        <n v="78"/>
        <n v="74"/>
        <n v="73"/>
        <n v="69"/>
        <n v="66"/>
        <n v="286"/>
        <n v="123"/>
        <n v="120"/>
        <n v="114"/>
        <n v="89"/>
        <n v="86"/>
        <n v="76"/>
        <n v="71"/>
        <n v="67"/>
        <n v="62"/>
        <n v="55"/>
        <n v="51"/>
        <n v="49"/>
        <n v="46"/>
        <n v="45"/>
        <n v="111"/>
        <n v="93"/>
        <n v="56"/>
        <n v="50"/>
        <n v="48"/>
        <n v="42"/>
        <n v="40"/>
        <n v="37"/>
        <n v="34"/>
        <n v="32"/>
        <n v="31"/>
        <n v="27"/>
        <n v="23"/>
        <n v="22"/>
        <n v="21"/>
        <n v="54"/>
        <n v="29"/>
        <n v="20"/>
        <n v="18"/>
        <n v="16"/>
        <n v="15"/>
        <n v="14"/>
        <n v="13"/>
        <n v="12"/>
        <n v="11"/>
        <n v="10"/>
        <n v="8"/>
        <n v="7"/>
        <n v="6"/>
        <n v="5"/>
        <n v="4"/>
        <n v="3"/>
        <n v="2"/>
        <n v="9"/>
        <n v="30"/>
        <n v="19"/>
        <n v="33"/>
        <n v="24"/>
        <n v="1"/>
      </sharedItems>
    </cacheField>
    <cacheField name="構成比" numFmtId="0" sqlType="3">
      <sharedItems containsSemiMixedTypes="0" containsString="0" containsNumber="1" minValue="0.99" maxValue="11.85" count="163">
        <n v="6.92"/>
        <n v="3.72"/>
        <n v="3.42"/>
        <n v="2.94"/>
        <n v="2.38"/>
        <n v="2.16"/>
        <n v="1.88"/>
        <n v="1.8"/>
        <n v="1.77"/>
        <n v="1.68"/>
        <n v="1.59"/>
        <n v="1.53"/>
        <n v="1.51"/>
        <n v="1.49"/>
        <n v="1.45"/>
        <n v="1.44"/>
        <n v="1.39"/>
        <n v="6.67"/>
        <n v="4.41"/>
        <n v="4.34"/>
        <n v="3.43"/>
        <n v="2.83"/>
        <n v="2.34"/>
        <n v="2.1"/>
        <n v="1.96"/>
        <n v="1.94"/>
        <n v="1.78"/>
        <n v="1.64"/>
        <n v="1.62"/>
        <n v="1.58"/>
        <n v="1.54"/>
        <n v="1.47"/>
        <n v="1.37"/>
        <n v="1.31"/>
        <n v="7.6"/>
        <n v="3.27"/>
        <n v="3.19"/>
        <n v="3.03"/>
        <n v="2.61"/>
        <n v="2.37"/>
        <n v="2.29"/>
        <n v="2.21"/>
        <n v="2.02"/>
        <n v="1.89"/>
        <n v="1.65"/>
        <n v="1.46"/>
        <n v="1.36"/>
        <n v="1.3"/>
        <n v="1.22"/>
        <n v="1.2"/>
        <n v="6.46"/>
        <n v="5.42"/>
        <n v="3.9"/>
        <n v="3.26"/>
        <n v="2.91"/>
        <n v="2.8"/>
        <n v="2.4500000000000002"/>
        <n v="2.33"/>
        <n v="2.15"/>
        <n v="1.98"/>
        <n v="1.86"/>
        <n v="1.81"/>
        <n v="1.57"/>
        <n v="1.34"/>
        <n v="1.28"/>
        <n v="6.82"/>
        <n v="4.67"/>
        <n v="3.66"/>
        <n v="2.78"/>
        <n v="2.65"/>
        <n v="2.5299999999999998"/>
        <n v="2.27"/>
        <n v="1.52"/>
        <n v="1.26"/>
        <n v="7.37"/>
        <n v="5.07"/>
        <n v="3.69"/>
        <n v="3.23"/>
        <n v="2.76"/>
        <n v="2.2999999999999998"/>
        <n v="1.84"/>
        <n v="1.38"/>
        <n v="5.66"/>
        <n v="4.72"/>
        <n v="3.77"/>
        <n v="6.19"/>
        <n v="5.15"/>
        <n v="4.6399999999999997"/>
        <n v="4.12"/>
        <n v="2.58"/>
        <n v="2.06"/>
        <n v="1.55"/>
        <n v="9.4600000000000009"/>
        <n v="5.05"/>
        <n v="4.0999999999999996"/>
        <n v="3.47"/>
        <n v="2.84"/>
        <n v="2.52"/>
        <n v="11.11"/>
        <n v="6.35"/>
        <n v="5.56"/>
        <n v="3.97"/>
        <n v="3.17"/>
        <n v="5.51"/>
        <n v="4.0599999999999996"/>
        <n v="2.9"/>
        <n v="2.3199999999999998"/>
        <n v="2.0299999999999998"/>
        <n v="1.74"/>
        <n v="7.89"/>
        <n v="5.74"/>
        <n v="3.35"/>
        <n v="2.87"/>
        <n v="2.63"/>
        <n v="2.39"/>
        <n v="1.91"/>
        <n v="1.67"/>
        <n v="6.04"/>
        <n v="3.85"/>
        <n v="3.3"/>
        <n v="3.02"/>
        <n v="2.75"/>
        <n v="2.4700000000000002"/>
        <n v="2.2000000000000002"/>
        <n v="1.92"/>
        <n v="11.85"/>
        <n v="5.19"/>
        <n v="4.4400000000000004"/>
        <n v="3.7"/>
        <n v="2.2200000000000002"/>
        <n v="1.48"/>
        <n v="5.82"/>
        <n v="4.7300000000000004"/>
        <n v="4"/>
        <n v="3.64"/>
        <n v="2.5499999999999998"/>
        <n v="2.1800000000000002"/>
        <n v="1.82"/>
        <n v="8.5299999999999994"/>
        <n v="5.43"/>
        <n v="3.88"/>
        <n v="3.1"/>
        <n v="10.17"/>
        <n v="6.78"/>
        <n v="3.39"/>
        <n v="2.82"/>
        <n v="2.2599999999999998"/>
        <n v="1.69"/>
        <n v="8.6999999999999993"/>
        <n v="6.52"/>
        <n v="5.8"/>
        <n v="4.3499999999999996"/>
        <n v="3.62"/>
        <n v="2.17"/>
        <n v="8.91"/>
        <n v="6.93"/>
        <n v="4.95"/>
        <n v="3.96"/>
        <n v="2.97"/>
        <n v="0.99"/>
        <n v="5.97"/>
        <n v="4.4800000000000004"/>
        <n v="2.99"/>
      </sharedItems>
    </cacheField>
    <cacheField name="総数（個人）" numFmtId="0" sqlType="3">
      <sharedItems containsSemiMixedTypes="0" containsString="0" containsNumber="1" containsInteger="1" minValue="0" maxValue="923" count="82">
        <n v="923"/>
        <n v="523"/>
        <n v="467"/>
        <n v="274"/>
        <n v="293"/>
        <n v="291"/>
        <n v="285"/>
        <n v="167"/>
        <n v="137"/>
        <n v="244"/>
        <n v="126"/>
        <n v="38"/>
        <n v="203"/>
        <n v="120"/>
        <n v="183"/>
        <n v="102"/>
        <n v="125"/>
        <n v="160"/>
        <n v="145"/>
        <n v="106"/>
        <n v="313"/>
        <n v="207"/>
        <n v="163"/>
        <n v="165"/>
        <n v="92"/>
        <n v="110"/>
        <n v="85"/>
        <n v="49"/>
        <n v="9"/>
        <n v="53"/>
        <n v="72"/>
        <n v="71"/>
        <n v="57"/>
        <n v="42"/>
        <n v="29"/>
        <n v="43"/>
        <n v="61"/>
        <n v="30"/>
        <n v="15"/>
        <n v="261"/>
        <n v="117"/>
        <n v="118"/>
        <n v="99"/>
        <n v="79"/>
        <n v="76"/>
        <n v="75"/>
        <n v="28"/>
        <n v="33"/>
        <n v="48"/>
        <n v="7"/>
        <n v="31"/>
        <n v="45"/>
        <n v="41"/>
        <n v="24"/>
        <n v="10"/>
        <n v="22"/>
        <n v="13"/>
        <n v="90"/>
        <n v="64"/>
        <n v="39"/>
        <n v="40"/>
        <n v="26"/>
        <n v="16"/>
        <n v="27"/>
        <n v="12"/>
        <n v="8"/>
        <n v="19"/>
        <n v="2"/>
        <n v="52"/>
        <n v="37"/>
        <n v="17"/>
        <n v="18"/>
        <n v="5"/>
        <n v="3"/>
        <n v="4"/>
        <n v="6"/>
        <n v="1"/>
        <n v="0"/>
        <n v="14"/>
        <n v="20"/>
        <n v="21"/>
        <n v="11"/>
      </sharedItems>
    </cacheField>
    <cacheField name="構成比（個人）" numFmtId="0" sqlType="3">
      <sharedItems containsSemiMixedTypes="0" containsString="0" containsNumber="1" minValue="0" maxValue="17.5" count="186">
        <n v="11.1"/>
        <n v="6.29"/>
        <n v="5.62"/>
        <n v="3.3"/>
        <n v="3.52"/>
        <n v="3.5"/>
        <n v="3.43"/>
        <n v="2.0099999999999998"/>
        <n v="1.65"/>
        <n v="2.94"/>
        <n v="1.52"/>
        <n v="0.46"/>
        <n v="2.44"/>
        <n v="1.44"/>
        <n v="2.2000000000000002"/>
        <n v="1.23"/>
        <n v="1.5"/>
        <n v="1.92"/>
        <n v="1.74"/>
        <n v="1.28"/>
        <n v="11.07"/>
        <n v="7.32"/>
        <n v="5.76"/>
        <n v="5.83"/>
        <n v="3.25"/>
        <n v="3.89"/>
        <n v="3.01"/>
        <n v="1.73"/>
        <n v="0.32"/>
        <n v="1.87"/>
        <n v="2.5499999999999998"/>
        <n v="2.5099999999999998"/>
        <n v="2.02"/>
        <n v="1.49"/>
        <n v="1.03"/>
        <n v="2.16"/>
        <n v="1.06"/>
        <n v="0.53"/>
        <n v="13.22"/>
        <n v="5.93"/>
        <n v="5.98"/>
        <n v="5.0199999999999996"/>
        <n v="2.89"/>
        <n v="4"/>
        <n v="3.85"/>
        <n v="3.8"/>
        <n v="1.42"/>
        <n v="1.67"/>
        <n v="2.4300000000000002"/>
        <n v="0.35"/>
        <n v="1.57"/>
        <n v="2.2799999999999998"/>
        <n v="2.08"/>
        <n v="1.22"/>
        <n v="0.51"/>
        <n v="1.1100000000000001"/>
        <n v="0.66"/>
        <n v="9.51"/>
        <n v="8.65"/>
        <n v="6.15"/>
        <n v="3.75"/>
        <n v="3.65"/>
        <n v="3.84"/>
        <n v="2.5"/>
        <n v="2.98"/>
        <n v="1.54"/>
        <n v="2.59"/>
        <n v="1.1499999999999999"/>
        <n v="0.77"/>
        <n v="1.83"/>
        <n v="0.96"/>
        <n v="0.19"/>
        <n v="11.38"/>
        <n v="8.1"/>
        <n v="3.72"/>
        <n v="3.28"/>
        <n v="4.16"/>
        <n v="4.8099999999999996"/>
        <n v="3.94"/>
        <n v="1.75"/>
        <n v="1.97"/>
        <n v="1.0900000000000001"/>
        <n v="0.44"/>
        <n v="0.88"/>
        <n v="1.53"/>
        <n v="10.67"/>
        <n v="6"/>
        <n v="5.33"/>
        <n v="4.67"/>
        <n v="2"/>
        <n v="3.33"/>
        <n v="1.33"/>
        <n v="0.67"/>
        <n v="2.67"/>
        <n v="0"/>
        <n v="6.52"/>
        <n v="5.43"/>
        <n v="4.3499999999999996"/>
        <n v="2.17"/>
        <n v="3.26"/>
        <n v="9.4499999999999993"/>
        <n v="7.87"/>
        <n v="4.72"/>
        <n v="0.79"/>
        <n v="3.15"/>
        <n v="2.36"/>
        <n v="13.11"/>
        <n v="7.77"/>
        <n v="1.46"/>
        <n v="4.8499999999999996"/>
        <n v="3.88"/>
        <n v="3.4"/>
        <n v="1.94"/>
        <n v="0.97"/>
        <n v="2.91"/>
        <n v="17.5"/>
        <n v="8.75"/>
        <n v="5"/>
        <n v="6.25"/>
        <n v="1.25"/>
        <n v="8.4700000000000006"/>
        <n v="7.2"/>
        <n v="5.51"/>
        <n v="2.97"/>
        <n v="3.81"/>
        <n v="0.85"/>
        <n v="3.39"/>
        <n v="1.69"/>
        <n v="1.27"/>
        <n v="2.54"/>
        <n v="2.12"/>
        <n v="0.42"/>
        <n v="10.99"/>
        <n v="8.7899999999999991"/>
        <n v="4.76"/>
        <n v="2.56"/>
        <n v="0.37"/>
        <n v="3.66"/>
        <n v="1.47"/>
        <n v="2.93"/>
        <n v="1.1000000000000001"/>
        <n v="9.59"/>
        <n v="6.39"/>
        <n v="3.2"/>
        <n v="4.1100000000000003"/>
        <n v="0.91"/>
        <n v="4.57"/>
        <n v="2.74"/>
        <n v="1.37"/>
        <n v="7.02"/>
        <n v="10.53"/>
        <n v="5.26"/>
        <n v="8.77"/>
        <n v="3.51"/>
        <n v="7.1"/>
        <n v="8.1999999999999993"/>
        <n v="4.37"/>
        <n v="5.46"/>
        <n v="2.73"/>
        <n v="2.19"/>
        <n v="1.64"/>
        <n v="0.55000000000000004"/>
        <n v="12.5"/>
        <n v="7.95"/>
        <n v="4.55"/>
        <n v="5.68"/>
        <n v="2.27"/>
        <n v="1.1399999999999999"/>
        <n v="3.41"/>
        <n v="16.670000000000002"/>
        <n v="10.78"/>
        <n v="1.96"/>
        <n v="0.98"/>
        <n v="3.92"/>
        <n v="13.64"/>
        <n v="10.23"/>
        <n v="13.04"/>
        <n v="8.6999999999999993"/>
        <n v="5.8"/>
        <n v="7.25"/>
        <n v="2.9"/>
        <n v="1.45"/>
        <n v="9.3000000000000007"/>
        <n v="6.98"/>
        <n v="4.6500000000000004"/>
        <n v="2.33"/>
      </sharedItems>
    </cacheField>
    <cacheField name="総数（法人）" numFmtId="0" sqlType="3">
      <sharedItems containsSemiMixedTypes="0" containsString="0" containsNumber="1" containsInteger="1" minValue="0" maxValue="204" count="51">
        <n v="75"/>
        <n v="14"/>
        <n v="26"/>
        <n v="148"/>
        <n v="131"/>
        <n v="53"/>
        <n v="105"/>
        <n v="134"/>
        <n v="16"/>
        <n v="129"/>
        <n v="204"/>
        <n v="27"/>
        <n v="101"/>
        <n v="34"/>
        <n v="113"/>
        <n v="84"/>
        <n v="48"/>
        <n v="56"/>
        <n v="94"/>
        <n v="24"/>
        <n v="8"/>
        <n v="50"/>
        <n v="21"/>
        <n v="89"/>
        <n v="37"/>
        <n v="5"/>
        <n v="11"/>
        <n v="23"/>
        <n v="36"/>
        <n v="45"/>
        <n v="31"/>
        <n v="12"/>
        <n v="39"/>
        <n v="51"/>
        <n v="25"/>
        <n v="6"/>
        <n v="2"/>
        <n v="15"/>
        <n v="41"/>
        <n v="10"/>
        <n v="38"/>
        <n v="64"/>
        <n v="32"/>
        <n v="3"/>
        <n v="18"/>
        <n v="0"/>
        <n v="4"/>
        <n v="19"/>
        <n v="7"/>
        <n v="1"/>
        <n v="9"/>
      </sharedItems>
    </cacheField>
    <cacheField name="構成比（法人）" numFmtId="0" sqlType="3">
      <sharedItems containsSemiMixedTypes="0" containsString="0" containsNumber="1" minValue="0" maxValue="20.51" count="124">
        <n v="1.24"/>
        <n v="0.23"/>
        <n v="0.43"/>
        <n v="2.44"/>
        <n v="2.16"/>
        <n v="0.87"/>
        <n v="1.73"/>
        <n v="2.21"/>
        <n v="0.26"/>
        <n v="2.13"/>
        <n v="3.36"/>
        <n v="0.45"/>
        <n v="1.67"/>
        <n v="0.56000000000000005"/>
        <n v="1.86"/>
        <n v="1.39"/>
        <n v="0.79"/>
        <n v="0.92"/>
        <n v="1.55"/>
        <n v="1.0900000000000001"/>
        <n v="0.73"/>
        <n v="2.54"/>
        <n v="0.36"/>
        <n v="2.27"/>
        <n v="0.95"/>
        <n v="4.04"/>
        <n v="1.68"/>
        <n v="0.5"/>
        <n v="1.04"/>
        <n v="1.63"/>
        <n v="2.04"/>
        <n v="1.41"/>
        <n v="0.54"/>
        <n v="1.77"/>
        <n v="2.3199999999999998"/>
        <n v="1.4"/>
        <n v="0.34"/>
        <n v="0.11"/>
        <n v="0.84"/>
        <n v="2.2999999999999998"/>
        <n v="2.7"/>
        <n v="1.29"/>
        <n v="3.59"/>
        <n v="2.02"/>
        <n v="1.8"/>
        <n v="1.52"/>
        <n v="2.19"/>
        <n v="1.35"/>
        <n v="1.79"/>
        <n v="2.39"/>
        <n v="1.49"/>
        <n v="0.3"/>
        <n v="2.09"/>
        <n v="0.9"/>
        <n v="2.69"/>
        <n v="0.75"/>
        <n v="0"/>
        <n v="2.2400000000000002"/>
        <n v="0.6"/>
        <n v="2.84"/>
        <n v="3.61"/>
        <n v="2.11"/>
        <n v="3.31"/>
        <n v="2.71"/>
        <n v="3.01"/>
        <n v="1.2"/>
        <n v="1.81"/>
        <n v="2.41"/>
        <n v="1.51"/>
        <n v="3.08"/>
        <n v="1.54"/>
        <n v="6.15"/>
        <n v="4.62"/>
        <n v="7.14"/>
        <n v="14.29"/>
        <n v="4.55"/>
        <n v="9.09"/>
        <n v="6.06"/>
        <n v="3.03"/>
        <n v="2.78"/>
        <n v="9.26"/>
        <n v="0.93"/>
        <n v="5.56"/>
        <n v="3.7"/>
        <n v="4.63"/>
        <n v="1.85"/>
        <n v="2.38"/>
        <n v="4.76"/>
        <n v="8.33"/>
        <n v="2.0699999999999998"/>
        <n v="0.69"/>
        <n v="3.45"/>
        <n v="6.9"/>
        <n v="2.76"/>
        <n v="1.38"/>
        <n v="4.83"/>
        <n v="5.52"/>
        <n v="20.51"/>
        <n v="3.85"/>
        <n v="7.69"/>
        <n v="6.41"/>
        <n v="2.56"/>
        <n v="1.28"/>
        <n v="3.3"/>
        <n v="1.1000000000000001"/>
        <n v="9.89"/>
        <n v="2.2000000000000002"/>
        <n v="4.4000000000000004"/>
        <n v="2.5"/>
        <n v="10"/>
        <n v="5"/>
        <n v="4.05"/>
        <n v="5.41"/>
        <n v="8.11"/>
        <n v="12.5"/>
        <n v="6.25"/>
        <n v="4.17"/>
        <n v="10.42"/>
        <n v="2.08"/>
        <n v="3.13"/>
        <n v="9.3800000000000008"/>
        <n v="4.3499999999999996"/>
        <n v="13.04"/>
        <n v="8.6999999999999993"/>
      </sharedItems>
    </cacheField>
    <cacheField name="総数（法人以外の団体）" numFmtId="0" sqlType="3">
      <sharedItems containsSemiMixedTypes="0" containsString="0" containsNumber="1" containsInteger="1" minValue="0" maxValue="2" count="3">
        <n v="0"/>
        <n v="2"/>
        <n v="1"/>
      </sharedItems>
    </cacheField>
    <cacheField name="構成比（法人以外の団体）" numFmtId="0" sqlType="3">
      <sharedItems containsString="0" containsBlank="1" containsNumber="1" minValue="0" maxValue="100" count="9">
        <n v="0"/>
        <n v="3.7"/>
        <n v="1.85"/>
        <n v="4.76"/>
        <n v="14.29"/>
        <n v="33.33"/>
        <m/>
        <n v="100"/>
        <n v="5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">
  <r>
    <x v="0"/>
    <x v="0"/>
    <x v="0"/>
    <x v="0"/>
    <x v="0"/>
    <x v="0"/>
    <x v="0"/>
    <x v="0"/>
    <x v="0"/>
    <x v="0"/>
    <n v="4"/>
    <n v="0.03"/>
    <n v="1"/>
    <n v="0.01"/>
    <n v="3"/>
    <n v="0.05"/>
    <x v="0"/>
    <x v="0"/>
  </r>
  <r>
    <x v="0"/>
    <x v="0"/>
    <x v="0"/>
    <x v="0"/>
    <x v="0"/>
    <x v="0"/>
    <x v="1"/>
    <x v="1"/>
    <x v="1"/>
    <x v="1"/>
    <n v="1760"/>
    <n v="12.2"/>
    <n v="648"/>
    <n v="7.8"/>
    <n v="1112"/>
    <n v="18.34"/>
    <x v="0"/>
    <x v="0"/>
  </r>
  <r>
    <x v="0"/>
    <x v="0"/>
    <x v="0"/>
    <x v="0"/>
    <x v="0"/>
    <x v="0"/>
    <x v="2"/>
    <x v="2"/>
    <x v="2"/>
    <x v="2"/>
    <n v="886"/>
    <n v="6.14"/>
    <n v="366"/>
    <n v="4.4000000000000004"/>
    <n v="519"/>
    <n v="8.56"/>
    <x v="1"/>
    <x v="1"/>
  </r>
  <r>
    <x v="0"/>
    <x v="0"/>
    <x v="0"/>
    <x v="0"/>
    <x v="0"/>
    <x v="0"/>
    <x v="3"/>
    <x v="3"/>
    <x v="3"/>
    <x v="3"/>
    <n v="8"/>
    <n v="0.06"/>
    <n v="0"/>
    <n v="0"/>
    <n v="7"/>
    <n v="0.12"/>
    <x v="1"/>
    <x v="1"/>
  </r>
  <r>
    <x v="0"/>
    <x v="0"/>
    <x v="0"/>
    <x v="0"/>
    <x v="0"/>
    <x v="0"/>
    <x v="4"/>
    <x v="4"/>
    <x v="4"/>
    <x v="4"/>
    <n v="117"/>
    <n v="0.81"/>
    <n v="19"/>
    <n v="0.23"/>
    <n v="98"/>
    <n v="1.62"/>
    <x v="0"/>
    <x v="0"/>
  </r>
  <r>
    <x v="0"/>
    <x v="0"/>
    <x v="0"/>
    <x v="0"/>
    <x v="0"/>
    <x v="0"/>
    <x v="5"/>
    <x v="5"/>
    <x v="5"/>
    <x v="5"/>
    <n v="132"/>
    <n v="0.91"/>
    <n v="32"/>
    <n v="0.38"/>
    <n v="95"/>
    <n v="1.57"/>
    <x v="2"/>
    <x v="2"/>
  </r>
  <r>
    <x v="0"/>
    <x v="0"/>
    <x v="0"/>
    <x v="0"/>
    <x v="0"/>
    <x v="0"/>
    <x v="6"/>
    <x v="6"/>
    <x v="6"/>
    <x v="6"/>
    <n v="4088"/>
    <n v="28.33"/>
    <n v="2068"/>
    <n v="24.88"/>
    <n v="2011"/>
    <n v="33.17"/>
    <x v="3"/>
    <x v="3"/>
  </r>
  <r>
    <x v="0"/>
    <x v="0"/>
    <x v="0"/>
    <x v="0"/>
    <x v="0"/>
    <x v="0"/>
    <x v="7"/>
    <x v="7"/>
    <x v="7"/>
    <x v="7"/>
    <n v="157"/>
    <n v="1.0900000000000001"/>
    <n v="40"/>
    <n v="0.48"/>
    <n v="117"/>
    <n v="1.93"/>
    <x v="0"/>
    <x v="0"/>
  </r>
  <r>
    <x v="0"/>
    <x v="0"/>
    <x v="0"/>
    <x v="0"/>
    <x v="0"/>
    <x v="0"/>
    <x v="8"/>
    <x v="8"/>
    <x v="8"/>
    <x v="8"/>
    <n v="1026"/>
    <n v="7.11"/>
    <n v="482"/>
    <n v="5.8"/>
    <n v="544"/>
    <n v="8.9700000000000006"/>
    <x v="0"/>
    <x v="0"/>
  </r>
  <r>
    <x v="0"/>
    <x v="0"/>
    <x v="0"/>
    <x v="0"/>
    <x v="0"/>
    <x v="0"/>
    <x v="9"/>
    <x v="9"/>
    <x v="9"/>
    <x v="9"/>
    <n v="675"/>
    <n v="4.68"/>
    <n v="421"/>
    <n v="5.0599999999999996"/>
    <n v="253"/>
    <n v="4.17"/>
    <x v="1"/>
    <x v="1"/>
  </r>
  <r>
    <x v="0"/>
    <x v="0"/>
    <x v="0"/>
    <x v="0"/>
    <x v="0"/>
    <x v="0"/>
    <x v="10"/>
    <x v="10"/>
    <x v="10"/>
    <x v="10"/>
    <n v="1928"/>
    <n v="13.36"/>
    <n v="1609"/>
    <n v="19.36"/>
    <n v="318"/>
    <n v="5.24"/>
    <x v="1"/>
    <x v="1"/>
  </r>
  <r>
    <x v="0"/>
    <x v="0"/>
    <x v="0"/>
    <x v="0"/>
    <x v="0"/>
    <x v="0"/>
    <x v="11"/>
    <x v="11"/>
    <x v="11"/>
    <x v="11"/>
    <n v="2131"/>
    <n v="14.77"/>
    <n v="1747"/>
    <n v="21.02"/>
    <n v="373"/>
    <n v="6.15"/>
    <x v="4"/>
    <x v="4"/>
  </r>
  <r>
    <x v="0"/>
    <x v="0"/>
    <x v="0"/>
    <x v="0"/>
    <x v="0"/>
    <x v="0"/>
    <x v="12"/>
    <x v="12"/>
    <x v="12"/>
    <x v="12"/>
    <n v="449"/>
    <n v="3.11"/>
    <n v="331"/>
    <n v="3.98"/>
    <n v="115"/>
    <n v="1.9"/>
    <x v="5"/>
    <x v="5"/>
  </r>
  <r>
    <x v="0"/>
    <x v="0"/>
    <x v="0"/>
    <x v="0"/>
    <x v="0"/>
    <x v="0"/>
    <x v="13"/>
    <x v="13"/>
    <x v="13"/>
    <x v="13"/>
    <n v="566"/>
    <n v="3.92"/>
    <n v="335"/>
    <n v="4.03"/>
    <n v="218"/>
    <n v="3.6"/>
    <x v="6"/>
    <x v="6"/>
  </r>
  <r>
    <x v="0"/>
    <x v="0"/>
    <x v="0"/>
    <x v="0"/>
    <x v="0"/>
    <x v="0"/>
    <x v="14"/>
    <x v="14"/>
    <x v="14"/>
    <x v="14"/>
    <n v="503"/>
    <n v="3.49"/>
    <n v="214"/>
    <n v="2.57"/>
    <n v="280"/>
    <n v="4.62"/>
    <x v="3"/>
    <x v="3"/>
  </r>
  <r>
    <x v="1"/>
    <x v="0"/>
    <x v="0"/>
    <x v="1"/>
    <x v="1"/>
    <x v="1"/>
    <x v="0"/>
    <x v="0"/>
    <x v="0"/>
    <x v="0"/>
    <n v="2"/>
    <n v="0.04"/>
    <n v="0"/>
    <n v="0"/>
    <n v="2"/>
    <n v="0.09"/>
    <x v="0"/>
    <x v="0"/>
  </r>
  <r>
    <x v="1"/>
    <x v="0"/>
    <x v="0"/>
    <x v="1"/>
    <x v="1"/>
    <x v="1"/>
    <x v="1"/>
    <x v="1"/>
    <x v="1"/>
    <x v="1"/>
    <n v="562"/>
    <n v="11.13"/>
    <n v="144"/>
    <n v="5.09"/>
    <n v="418"/>
    <n v="18.98"/>
    <x v="0"/>
    <x v="0"/>
  </r>
  <r>
    <x v="1"/>
    <x v="0"/>
    <x v="0"/>
    <x v="1"/>
    <x v="1"/>
    <x v="1"/>
    <x v="2"/>
    <x v="2"/>
    <x v="2"/>
    <x v="2"/>
    <n v="311"/>
    <n v="6.16"/>
    <n v="135"/>
    <n v="4.7699999999999996"/>
    <n v="176"/>
    <n v="7.99"/>
    <x v="0"/>
    <x v="0"/>
  </r>
  <r>
    <x v="1"/>
    <x v="0"/>
    <x v="0"/>
    <x v="1"/>
    <x v="1"/>
    <x v="1"/>
    <x v="3"/>
    <x v="3"/>
    <x v="3"/>
    <x v="3"/>
    <n v="2"/>
    <n v="0.04"/>
    <n v="0"/>
    <n v="0"/>
    <n v="1"/>
    <n v="0.05"/>
    <x v="1"/>
    <x v="7"/>
  </r>
  <r>
    <x v="1"/>
    <x v="0"/>
    <x v="0"/>
    <x v="1"/>
    <x v="1"/>
    <x v="1"/>
    <x v="4"/>
    <x v="4"/>
    <x v="4"/>
    <x v="4"/>
    <n v="57"/>
    <n v="1.1299999999999999"/>
    <n v="12"/>
    <n v="0.42"/>
    <n v="45"/>
    <n v="2.04"/>
    <x v="0"/>
    <x v="0"/>
  </r>
  <r>
    <x v="1"/>
    <x v="0"/>
    <x v="0"/>
    <x v="1"/>
    <x v="1"/>
    <x v="1"/>
    <x v="5"/>
    <x v="5"/>
    <x v="5"/>
    <x v="5"/>
    <n v="36"/>
    <n v="0.71"/>
    <n v="10"/>
    <n v="0.35"/>
    <n v="26"/>
    <n v="1.18"/>
    <x v="0"/>
    <x v="0"/>
  </r>
  <r>
    <x v="1"/>
    <x v="0"/>
    <x v="0"/>
    <x v="1"/>
    <x v="1"/>
    <x v="1"/>
    <x v="6"/>
    <x v="6"/>
    <x v="6"/>
    <x v="6"/>
    <n v="1324"/>
    <n v="26.21"/>
    <n v="639"/>
    <n v="22.6"/>
    <n v="681"/>
    <n v="30.93"/>
    <x v="7"/>
    <x v="8"/>
  </r>
  <r>
    <x v="1"/>
    <x v="0"/>
    <x v="0"/>
    <x v="1"/>
    <x v="1"/>
    <x v="1"/>
    <x v="7"/>
    <x v="7"/>
    <x v="7"/>
    <x v="7"/>
    <n v="59"/>
    <n v="1.17"/>
    <n v="14"/>
    <n v="0.5"/>
    <n v="45"/>
    <n v="2.04"/>
    <x v="0"/>
    <x v="0"/>
  </r>
  <r>
    <x v="1"/>
    <x v="0"/>
    <x v="0"/>
    <x v="1"/>
    <x v="1"/>
    <x v="1"/>
    <x v="8"/>
    <x v="8"/>
    <x v="8"/>
    <x v="8"/>
    <n v="484"/>
    <n v="9.58"/>
    <n v="260"/>
    <n v="9.19"/>
    <n v="224"/>
    <n v="10.17"/>
    <x v="0"/>
    <x v="0"/>
  </r>
  <r>
    <x v="1"/>
    <x v="0"/>
    <x v="0"/>
    <x v="1"/>
    <x v="1"/>
    <x v="1"/>
    <x v="9"/>
    <x v="9"/>
    <x v="9"/>
    <x v="9"/>
    <n v="255"/>
    <n v="5.05"/>
    <n v="139"/>
    <n v="4.92"/>
    <n v="116"/>
    <n v="5.27"/>
    <x v="0"/>
    <x v="0"/>
  </r>
  <r>
    <x v="1"/>
    <x v="0"/>
    <x v="0"/>
    <x v="1"/>
    <x v="1"/>
    <x v="1"/>
    <x v="10"/>
    <x v="10"/>
    <x v="10"/>
    <x v="10"/>
    <n v="673"/>
    <n v="13.32"/>
    <n v="568"/>
    <n v="20.079999999999998"/>
    <n v="104"/>
    <n v="4.72"/>
    <x v="1"/>
    <x v="7"/>
  </r>
  <r>
    <x v="1"/>
    <x v="0"/>
    <x v="0"/>
    <x v="1"/>
    <x v="1"/>
    <x v="1"/>
    <x v="11"/>
    <x v="11"/>
    <x v="11"/>
    <x v="11"/>
    <n v="726"/>
    <n v="14.37"/>
    <n v="591"/>
    <n v="20.9"/>
    <n v="132"/>
    <n v="5.99"/>
    <x v="5"/>
    <x v="9"/>
  </r>
  <r>
    <x v="1"/>
    <x v="0"/>
    <x v="0"/>
    <x v="1"/>
    <x v="1"/>
    <x v="1"/>
    <x v="12"/>
    <x v="12"/>
    <x v="12"/>
    <x v="12"/>
    <n v="165"/>
    <n v="3.27"/>
    <n v="120"/>
    <n v="4.24"/>
    <n v="43"/>
    <n v="1.95"/>
    <x v="8"/>
    <x v="10"/>
  </r>
  <r>
    <x v="1"/>
    <x v="0"/>
    <x v="0"/>
    <x v="1"/>
    <x v="1"/>
    <x v="1"/>
    <x v="13"/>
    <x v="13"/>
    <x v="13"/>
    <x v="13"/>
    <n v="217"/>
    <n v="4.3"/>
    <n v="128"/>
    <n v="4.53"/>
    <n v="80"/>
    <n v="3.63"/>
    <x v="3"/>
    <x v="11"/>
  </r>
  <r>
    <x v="1"/>
    <x v="0"/>
    <x v="0"/>
    <x v="1"/>
    <x v="1"/>
    <x v="1"/>
    <x v="14"/>
    <x v="14"/>
    <x v="14"/>
    <x v="14"/>
    <n v="178"/>
    <n v="3.52"/>
    <n v="68"/>
    <n v="2.4"/>
    <n v="109"/>
    <n v="4.95"/>
    <x v="1"/>
    <x v="7"/>
  </r>
  <r>
    <x v="2"/>
    <x v="0"/>
    <x v="0"/>
    <x v="1"/>
    <x v="2"/>
    <x v="2"/>
    <x v="0"/>
    <x v="0"/>
    <x v="0"/>
    <x v="0"/>
    <n v="0"/>
    <n v="0"/>
    <n v="0"/>
    <n v="0"/>
    <n v="0"/>
    <n v="0"/>
    <x v="0"/>
    <x v="0"/>
  </r>
  <r>
    <x v="2"/>
    <x v="0"/>
    <x v="0"/>
    <x v="1"/>
    <x v="2"/>
    <x v="2"/>
    <x v="1"/>
    <x v="1"/>
    <x v="1"/>
    <x v="1"/>
    <n v="395"/>
    <n v="10.5"/>
    <n v="121"/>
    <n v="6.13"/>
    <n v="274"/>
    <n v="15.38"/>
    <x v="0"/>
    <x v="0"/>
  </r>
  <r>
    <x v="2"/>
    <x v="0"/>
    <x v="0"/>
    <x v="1"/>
    <x v="2"/>
    <x v="2"/>
    <x v="2"/>
    <x v="2"/>
    <x v="2"/>
    <x v="2"/>
    <n v="185"/>
    <n v="4.92"/>
    <n v="70"/>
    <n v="3.55"/>
    <n v="115"/>
    <n v="6.46"/>
    <x v="0"/>
    <x v="0"/>
  </r>
  <r>
    <x v="2"/>
    <x v="0"/>
    <x v="0"/>
    <x v="1"/>
    <x v="2"/>
    <x v="2"/>
    <x v="3"/>
    <x v="3"/>
    <x v="3"/>
    <x v="3"/>
    <n v="1"/>
    <n v="0.03"/>
    <n v="0"/>
    <n v="0"/>
    <n v="1"/>
    <n v="0.06"/>
    <x v="0"/>
    <x v="0"/>
  </r>
  <r>
    <x v="2"/>
    <x v="0"/>
    <x v="0"/>
    <x v="1"/>
    <x v="2"/>
    <x v="2"/>
    <x v="4"/>
    <x v="4"/>
    <x v="4"/>
    <x v="4"/>
    <n v="36"/>
    <n v="0.96"/>
    <n v="3"/>
    <n v="0.15"/>
    <n v="33"/>
    <n v="1.85"/>
    <x v="0"/>
    <x v="0"/>
  </r>
  <r>
    <x v="2"/>
    <x v="0"/>
    <x v="0"/>
    <x v="1"/>
    <x v="2"/>
    <x v="2"/>
    <x v="5"/>
    <x v="5"/>
    <x v="5"/>
    <x v="5"/>
    <n v="22"/>
    <n v="0.57999999999999996"/>
    <n v="3"/>
    <n v="0.15"/>
    <n v="19"/>
    <n v="1.07"/>
    <x v="0"/>
    <x v="0"/>
  </r>
  <r>
    <x v="2"/>
    <x v="0"/>
    <x v="0"/>
    <x v="1"/>
    <x v="2"/>
    <x v="2"/>
    <x v="6"/>
    <x v="6"/>
    <x v="6"/>
    <x v="6"/>
    <n v="1041"/>
    <n v="27.68"/>
    <n v="447"/>
    <n v="22.64"/>
    <n v="594"/>
    <n v="33.35"/>
    <x v="0"/>
    <x v="0"/>
  </r>
  <r>
    <x v="2"/>
    <x v="0"/>
    <x v="0"/>
    <x v="1"/>
    <x v="2"/>
    <x v="2"/>
    <x v="7"/>
    <x v="7"/>
    <x v="7"/>
    <x v="7"/>
    <n v="55"/>
    <n v="1.46"/>
    <n v="10"/>
    <n v="0.51"/>
    <n v="45"/>
    <n v="2.5299999999999998"/>
    <x v="0"/>
    <x v="0"/>
  </r>
  <r>
    <x v="2"/>
    <x v="0"/>
    <x v="0"/>
    <x v="1"/>
    <x v="2"/>
    <x v="2"/>
    <x v="8"/>
    <x v="8"/>
    <x v="8"/>
    <x v="8"/>
    <n v="280"/>
    <n v="7.44"/>
    <n v="61"/>
    <n v="3.09"/>
    <n v="219"/>
    <n v="12.3"/>
    <x v="0"/>
    <x v="0"/>
  </r>
  <r>
    <x v="2"/>
    <x v="0"/>
    <x v="0"/>
    <x v="1"/>
    <x v="2"/>
    <x v="2"/>
    <x v="9"/>
    <x v="9"/>
    <x v="9"/>
    <x v="9"/>
    <n v="202"/>
    <n v="5.37"/>
    <n v="126"/>
    <n v="6.38"/>
    <n v="75"/>
    <n v="4.21"/>
    <x v="1"/>
    <x v="3"/>
  </r>
  <r>
    <x v="2"/>
    <x v="0"/>
    <x v="0"/>
    <x v="1"/>
    <x v="2"/>
    <x v="2"/>
    <x v="10"/>
    <x v="10"/>
    <x v="10"/>
    <x v="10"/>
    <n v="546"/>
    <n v="14.52"/>
    <n v="440"/>
    <n v="22.29"/>
    <n v="106"/>
    <n v="5.95"/>
    <x v="0"/>
    <x v="0"/>
  </r>
  <r>
    <x v="2"/>
    <x v="0"/>
    <x v="0"/>
    <x v="1"/>
    <x v="2"/>
    <x v="2"/>
    <x v="11"/>
    <x v="11"/>
    <x v="11"/>
    <x v="11"/>
    <n v="584"/>
    <n v="15.53"/>
    <n v="462"/>
    <n v="23.4"/>
    <n v="120"/>
    <n v="6.74"/>
    <x v="8"/>
    <x v="12"/>
  </r>
  <r>
    <x v="2"/>
    <x v="0"/>
    <x v="0"/>
    <x v="1"/>
    <x v="2"/>
    <x v="2"/>
    <x v="12"/>
    <x v="12"/>
    <x v="12"/>
    <x v="12"/>
    <n v="108"/>
    <n v="2.87"/>
    <n v="76"/>
    <n v="3.85"/>
    <n v="32"/>
    <n v="1.8"/>
    <x v="0"/>
    <x v="0"/>
  </r>
  <r>
    <x v="2"/>
    <x v="0"/>
    <x v="0"/>
    <x v="1"/>
    <x v="2"/>
    <x v="2"/>
    <x v="13"/>
    <x v="13"/>
    <x v="13"/>
    <x v="13"/>
    <n v="163"/>
    <n v="4.33"/>
    <n v="100"/>
    <n v="5.07"/>
    <n v="62"/>
    <n v="3.48"/>
    <x v="1"/>
    <x v="3"/>
  </r>
  <r>
    <x v="2"/>
    <x v="0"/>
    <x v="0"/>
    <x v="1"/>
    <x v="2"/>
    <x v="2"/>
    <x v="14"/>
    <x v="14"/>
    <x v="14"/>
    <x v="14"/>
    <n v="143"/>
    <n v="3.8"/>
    <n v="55"/>
    <n v="2.79"/>
    <n v="86"/>
    <n v="4.83"/>
    <x v="8"/>
    <x v="12"/>
  </r>
  <r>
    <x v="3"/>
    <x v="0"/>
    <x v="0"/>
    <x v="1"/>
    <x v="3"/>
    <x v="3"/>
    <x v="0"/>
    <x v="0"/>
    <x v="0"/>
    <x v="0"/>
    <n v="1"/>
    <n v="0.06"/>
    <n v="1"/>
    <n v="0.1"/>
    <n v="0"/>
    <n v="0"/>
    <x v="0"/>
    <x v="0"/>
  </r>
  <r>
    <x v="3"/>
    <x v="0"/>
    <x v="0"/>
    <x v="1"/>
    <x v="3"/>
    <x v="3"/>
    <x v="1"/>
    <x v="1"/>
    <x v="1"/>
    <x v="1"/>
    <n v="192"/>
    <n v="11.18"/>
    <n v="72"/>
    <n v="6.92"/>
    <n v="120"/>
    <n v="17.940000000000001"/>
    <x v="0"/>
    <x v="0"/>
  </r>
  <r>
    <x v="3"/>
    <x v="0"/>
    <x v="0"/>
    <x v="1"/>
    <x v="3"/>
    <x v="3"/>
    <x v="2"/>
    <x v="2"/>
    <x v="2"/>
    <x v="2"/>
    <n v="90"/>
    <n v="5.24"/>
    <n v="38"/>
    <n v="3.65"/>
    <n v="52"/>
    <n v="7.77"/>
    <x v="0"/>
    <x v="0"/>
  </r>
  <r>
    <x v="3"/>
    <x v="0"/>
    <x v="0"/>
    <x v="1"/>
    <x v="3"/>
    <x v="3"/>
    <x v="3"/>
    <x v="3"/>
    <x v="3"/>
    <x v="3"/>
    <n v="1"/>
    <n v="0.06"/>
    <n v="0"/>
    <n v="0"/>
    <n v="1"/>
    <n v="0.15"/>
    <x v="0"/>
    <x v="0"/>
  </r>
  <r>
    <x v="3"/>
    <x v="0"/>
    <x v="0"/>
    <x v="1"/>
    <x v="3"/>
    <x v="3"/>
    <x v="4"/>
    <x v="4"/>
    <x v="4"/>
    <x v="4"/>
    <n v="9"/>
    <n v="0.52"/>
    <n v="1"/>
    <n v="0.1"/>
    <n v="8"/>
    <n v="1.2"/>
    <x v="0"/>
    <x v="0"/>
  </r>
  <r>
    <x v="3"/>
    <x v="0"/>
    <x v="0"/>
    <x v="1"/>
    <x v="3"/>
    <x v="3"/>
    <x v="5"/>
    <x v="5"/>
    <x v="5"/>
    <x v="5"/>
    <n v="13"/>
    <n v="0.76"/>
    <n v="5"/>
    <n v="0.48"/>
    <n v="8"/>
    <n v="1.2"/>
    <x v="0"/>
    <x v="0"/>
  </r>
  <r>
    <x v="3"/>
    <x v="0"/>
    <x v="0"/>
    <x v="1"/>
    <x v="3"/>
    <x v="3"/>
    <x v="6"/>
    <x v="6"/>
    <x v="6"/>
    <x v="6"/>
    <n v="471"/>
    <n v="27.43"/>
    <n v="248"/>
    <n v="23.82"/>
    <n v="221"/>
    <n v="33.03"/>
    <x v="8"/>
    <x v="13"/>
  </r>
  <r>
    <x v="3"/>
    <x v="0"/>
    <x v="0"/>
    <x v="1"/>
    <x v="3"/>
    <x v="3"/>
    <x v="7"/>
    <x v="7"/>
    <x v="7"/>
    <x v="7"/>
    <n v="22"/>
    <n v="1.28"/>
    <n v="6"/>
    <n v="0.57999999999999996"/>
    <n v="16"/>
    <n v="2.39"/>
    <x v="0"/>
    <x v="0"/>
  </r>
  <r>
    <x v="3"/>
    <x v="0"/>
    <x v="0"/>
    <x v="1"/>
    <x v="3"/>
    <x v="3"/>
    <x v="8"/>
    <x v="8"/>
    <x v="8"/>
    <x v="8"/>
    <n v="103"/>
    <n v="6"/>
    <n v="65"/>
    <n v="6.24"/>
    <n v="38"/>
    <n v="5.68"/>
    <x v="0"/>
    <x v="0"/>
  </r>
  <r>
    <x v="3"/>
    <x v="0"/>
    <x v="0"/>
    <x v="1"/>
    <x v="3"/>
    <x v="3"/>
    <x v="9"/>
    <x v="9"/>
    <x v="9"/>
    <x v="9"/>
    <n v="73"/>
    <n v="4.25"/>
    <n v="48"/>
    <n v="4.6100000000000003"/>
    <n v="25"/>
    <n v="3.74"/>
    <x v="0"/>
    <x v="0"/>
  </r>
  <r>
    <x v="3"/>
    <x v="0"/>
    <x v="0"/>
    <x v="1"/>
    <x v="3"/>
    <x v="3"/>
    <x v="10"/>
    <x v="10"/>
    <x v="10"/>
    <x v="10"/>
    <n v="297"/>
    <n v="17.3"/>
    <n v="257"/>
    <n v="24.69"/>
    <n v="40"/>
    <n v="5.98"/>
    <x v="0"/>
    <x v="0"/>
  </r>
  <r>
    <x v="3"/>
    <x v="0"/>
    <x v="0"/>
    <x v="1"/>
    <x v="3"/>
    <x v="3"/>
    <x v="11"/>
    <x v="11"/>
    <x v="11"/>
    <x v="11"/>
    <n v="255"/>
    <n v="14.85"/>
    <n v="197"/>
    <n v="18.920000000000002"/>
    <n v="54"/>
    <n v="8.07"/>
    <x v="7"/>
    <x v="14"/>
  </r>
  <r>
    <x v="3"/>
    <x v="0"/>
    <x v="0"/>
    <x v="1"/>
    <x v="3"/>
    <x v="3"/>
    <x v="12"/>
    <x v="12"/>
    <x v="12"/>
    <x v="12"/>
    <n v="55"/>
    <n v="3.2"/>
    <n v="38"/>
    <n v="3.65"/>
    <n v="17"/>
    <n v="2.54"/>
    <x v="0"/>
    <x v="0"/>
  </r>
  <r>
    <x v="3"/>
    <x v="0"/>
    <x v="0"/>
    <x v="1"/>
    <x v="3"/>
    <x v="3"/>
    <x v="13"/>
    <x v="13"/>
    <x v="13"/>
    <x v="13"/>
    <n v="75"/>
    <n v="4.37"/>
    <n v="36"/>
    <n v="3.46"/>
    <n v="39"/>
    <n v="5.83"/>
    <x v="0"/>
    <x v="0"/>
  </r>
  <r>
    <x v="3"/>
    <x v="0"/>
    <x v="0"/>
    <x v="1"/>
    <x v="3"/>
    <x v="3"/>
    <x v="14"/>
    <x v="14"/>
    <x v="14"/>
    <x v="14"/>
    <n v="60"/>
    <n v="3.49"/>
    <n v="29"/>
    <n v="2.79"/>
    <n v="30"/>
    <n v="4.4800000000000004"/>
    <x v="1"/>
    <x v="9"/>
  </r>
  <r>
    <x v="4"/>
    <x v="0"/>
    <x v="0"/>
    <x v="1"/>
    <x v="4"/>
    <x v="4"/>
    <x v="0"/>
    <x v="0"/>
    <x v="0"/>
    <x v="0"/>
    <n v="0"/>
    <n v="0"/>
    <n v="0"/>
    <n v="0"/>
    <n v="0"/>
    <n v="0"/>
    <x v="0"/>
    <x v="0"/>
  </r>
  <r>
    <x v="4"/>
    <x v="0"/>
    <x v="0"/>
    <x v="1"/>
    <x v="4"/>
    <x v="4"/>
    <x v="1"/>
    <x v="1"/>
    <x v="1"/>
    <x v="1"/>
    <n v="79"/>
    <n v="9.9700000000000006"/>
    <n v="27"/>
    <n v="5.91"/>
    <n v="52"/>
    <n v="15.66"/>
    <x v="0"/>
    <x v="0"/>
  </r>
  <r>
    <x v="4"/>
    <x v="0"/>
    <x v="0"/>
    <x v="1"/>
    <x v="4"/>
    <x v="4"/>
    <x v="2"/>
    <x v="2"/>
    <x v="2"/>
    <x v="2"/>
    <n v="46"/>
    <n v="5.81"/>
    <n v="11"/>
    <n v="2.41"/>
    <n v="35"/>
    <n v="10.54"/>
    <x v="0"/>
    <x v="0"/>
  </r>
  <r>
    <x v="4"/>
    <x v="0"/>
    <x v="0"/>
    <x v="1"/>
    <x v="4"/>
    <x v="4"/>
    <x v="3"/>
    <x v="3"/>
    <x v="3"/>
    <x v="3"/>
    <n v="0"/>
    <n v="0"/>
    <n v="0"/>
    <n v="0"/>
    <n v="0"/>
    <n v="0"/>
    <x v="0"/>
    <x v="0"/>
  </r>
  <r>
    <x v="4"/>
    <x v="0"/>
    <x v="0"/>
    <x v="1"/>
    <x v="4"/>
    <x v="4"/>
    <x v="4"/>
    <x v="4"/>
    <x v="4"/>
    <x v="4"/>
    <n v="4"/>
    <n v="0.51"/>
    <n v="1"/>
    <n v="0.22"/>
    <n v="3"/>
    <n v="0.9"/>
    <x v="0"/>
    <x v="0"/>
  </r>
  <r>
    <x v="4"/>
    <x v="0"/>
    <x v="0"/>
    <x v="1"/>
    <x v="4"/>
    <x v="4"/>
    <x v="5"/>
    <x v="5"/>
    <x v="5"/>
    <x v="5"/>
    <n v="17"/>
    <n v="2.15"/>
    <n v="2"/>
    <n v="0.44"/>
    <n v="15"/>
    <n v="4.5199999999999996"/>
    <x v="0"/>
    <x v="0"/>
  </r>
  <r>
    <x v="4"/>
    <x v="0"/>
    <x v="0"/>
    <x v="1"/>
    <x v="4"/>
    <x v="4"/>
    <x v="6"/>
    <x v="6"/>
    <x v="6"/>
    <x v="6"/>
    <n v="278"/>
    <n v="35.1"/>
    <n v="132"/>
    <n v="28.88"/>
    <n v="145"/>
    <n v="43.67"/>
    <x v="1"/>
    <x v="12"/>
  </r>
  <r>
    <x v="4"/>
    <x v="0"/>
    <x v="0"/>
    <x v="1"/>
    <x v="4"/>
    <x v="4"/>
    <x v="7"/>
    <x v="7"/>
    <x v="7"/>
    <x v="7"/>
    <n v="5"/>
    <n v="0.63"/>
    <n v="2"/>
    <n v="0.44"/>
    <n v="3"/>
    <n v="0.9"/>
    <x v="0"/>
    <x v="0"/>
  </r>
  <r>
    <x v="4"/>
    <x v="0"/>
    <x v="0"/>
    <x v="1"/>
    <x v="4"/>
    <x v="4"/>
    <x v="8"/>
    <x v="8"/>
    <x v="8"/>
    <x v="8"/>
    <n v="27"/>
    <n v="3.41"/>
    <n v="11"/>
    <n v="2.41"/>
    <n v="16"/>
    <n v="4.82"/>
    <x v="0"/>
    <x v="0"/>
  </r>
  <r>
    <x v="4"/>
    <x v="0"/>
    <x v="0"/>
    <x v="1"/>
    <x v="4"/>
    <x v="4"/>
    <x v="9"/>
    <x v="9"/>
    <x v="9"/>
    <x v="9"/>
    <n v="34"/>
    <n v="4.29"/>
    <n v="22"/>
    <n v="4.8099999999999996"/>
    <n v="12"/>
    <n v="3.61"/>
    <x v="0"/>
    <x v="0"/>
  </r>
  <r>
    <x v="4"/>
    <x v="0"/>
    <x v="0"/>
    <x v="1"/>
    <x v="4"/>
    <x v="4"/>
    <x v="10"/>
    <x v="10"/>
    <x v="10"/>
    <x v="10"/>
    <n v="101"/>
    <n v="12.75"/>
    <n v="93"/>
    <n v="20.350000000000001"/>
    <n v="8"/>
    <n v="2.41"/>
    <x v="0"/>
    <x v="0"/>
  </r>
  <r>
    <x v="4"/>
    <x v="0"/>
    <x v="0"/>
    <x v="1"/>
    <x v="4"/>
    <x v="4"/>
    <x v="11"/>
    <x v="11"/>
    <x v="11"/>
    <x v="11"/>
    <n v="122"/>
    <n v="15.4"/>
    <n v="104"/>
    <n v="22.76"/>
    <n v="18"/>
    <n v="5.42"/>
    <x v="0"/>
    <x v="0"/>
  </r>
  <r>
    <x v="4"/>
    <x v="0"/>
    <x v="0"/>
    <x v="1"/>
    <x v="4"/>
    <x v="4"/>
    <x v="12"/>
    <x v="12"/>
    <x v="12"/>
    <x v="12"/>
    <n v="31"/>
    <n v="3.91"/>
    <n v="25"/>
    <n v="5.47"/>
    <n v="6"/>
    <n v="1.81"/>
    <x v="0"/>
    <x v="0"/>
  </r>
  <r>
    <x v="4"/>
    <x v="0"/>
    <x v="0"/>
    <x v="1"/>
    <x v="4"/>
    <x v="4"/>
    <x v="13"/>
    <x v="13"/>
    <x v="13"/>
    <x v="13"/>
    <n v="26"/>
    <n v="3.28"/>
    <n v="19"/>
    <n v="4.16"/>
    <n v="6"/>
    <n v="1.81"/>
    <x v="1"/>
    <x v="12"/>
  </r>
  <r>
    <x v="4"/>
    <x v="0"/>
    <x v="0"/>
    <x v="1"/>
    <x v="4"/>
    <x v="4"/>
    <x v="14"/>
    <x v="14"/>
    <x v="14"/>
    <x v="14"/>
    <n v="22"/>
    <n v="2.78"/>
    <n v="8"/>
    <n v="1.75"/>
    <n v="13"/>
    <n v="3.92"/>
    <x v="1"/>
    <x v="12"/>
  </r>
  <r>
    <x v="5"/>
    <x v="0"/>
    <x v="0"/>
    <x v="2"/>
    <x v="5"/>
    <x v="5"/>
    <x v="0"/>
    <x v="0"/>
    <x v="0"/>
    <x v="0"/>
    <n v="0"/>
    <n v="0"/>
    <n v="0"/>
    <n v="0"/>
    <n v="0"/>
    <n v="0"/>
    <x v="0"/>
    <x v="0"/>
  </r>
  <r>
    <x v="5"/>
    <x v="0"/>
    <x v="0"/>
    <x v="2"/>
    <x v="5"/>
    <x v="5"/>
    <x v="1"/>
    <x v="1"/>
    <x v="1"/>
    <x v="1"/>
    <n v="25"/>
    <n v="11.52"/>
    <n v="10"/>
    <n v="6.67"/>
    <n v="15"/>
    <n v="23.08"/>
    <x v="0"/>
    <x v="0"/>
  </r>
  <r>
    <x v="5"/>
    <x v="0"/>
    <x v="0"/>
    <x v="2"/>
    <x v="5"/>
    <x v="5"/>
    <x v="2"/>
    <x v="2"/>
    <x v="2"/>
    <x v="2"/>
    <n v="21"/>
    <n v="9.68"/>
    <n v="12"/>
    <n v="8"/>
    <n v="9"/>
    <n v="13.85"/>
    <x v="0"/>
    <x v="0"/>
  </r>
  <r>
    <x v="5"/>
    <x v="0"/>
    <x v="0"/>
    <x v="2"/>
    <x v="5"/>
    <x v="5"/>
    <x v="3"/>
    <x v="3"/>
    <x v="3"/>
    <x v="3"/>
    <n v="0"/>
    <n v="0"/>
    <n v="0"/>
    <n v="0"/>
    <n v="0"/>
    <n v="0"/>
    <x v="0"/>
    <x v="0"/>
  </r>
  <r>
    <x v="5"/>
    <x v="0"/>
    <x v="0"/>
    <x v="2"/>
    <x v="5"/>
    <x v="5"/>
    <x v="4"/>
    <x v="4"/>
    <x v="4"/>
    <x v="4"/>
    <n v="0"/>
    <n v="0"/>
    <n v="0"/>
    <n v="0"/>
    <n v="0"/>
    <n v="0"/>
    <x v="0"/>
    <x v="0"/>
  </r>
  <r>
    <x v="5"/>
    <x v="0"/>
    <x v="0"/>
    <x v="2"/>
    <x v="5"/>
    <x v="5"/>
    <x v="5"/>
    <x v="5"/>
    <x v="5"/>
    <x v="5"/>
    <n v="4"/>
    <n v="1.84"/>
    <n v="1"/>
    <n v="0.67"/>
    <n v="2"/>
    <n v="3.08"/>
    <x v="1"/>
    <x v="15"/>
  </r>
  <r>
    <x v="5"/>
    <x v="0"/>
    <x v="0"/>
    <x v="2"/>
    <x v="5"/>
    <x v="5"/>
    <x v="6"/>
    <x v="6"/>
    <x v="6"/>
    <x v="6"/>
    <n v="74"/>
    <n v="34.1"/>
    <n v="50"/>
    <n v="33.33"/>
    <n v="24"/>
    <n v="36.92"/>
    <x v="0"/>
    <x v="0"/>
  </r>
  <r>
    <x v="5"/>
    <x v="0"/>
    <x v="0"/>
    <x v="2"/>
    <x v="5"/>
    <x v="5"/>
    <x v="7"/>
    <x v="7"/>
    <x v="7"/>
    <x v="7"/>
    <n v="1"/>
    <n v="0.46"/>
    <n v="1"/>
    <n v="0.67"/>
    <n v="0"/>
    <n v="0"/>
    <x v="0"/>
    <x v="0"/>
  </r>
  <r>
    <x v="5"/>
    <x v="0"/>
    <x v="0"/>
    <x v="2"/>
    <x v="5"/>
    <x v="5"/>
    <x v="8"/>
    <x v="8"/>
    <x v="8"/>
    <x v="8"/>
    <n v="2"/>
    <n v="0.92"/>
    <n v="0"/>
    <n v="0"/>
    <n v="2"/>
    <n v="3.08"/>
    <x v="0"/>
    <x v="0"/>
  </r>
  <r>
    <x v="5"/>
    <x v="0"/>
    <x v="0"/>
    <x v="2"/>
    <x v="5"/>
    <x v="5"/>
    <x v="9"/>
    <x v="9"/>
    <x v="9"/>
    <x v="9"/>
    <n v="2"/>
    <n v="0.92"/>
    <n v="1"/>
    <n v="0.67"/>
    <n v="1"/>
    <n v="1.54"/>
    <x v="0"/>
    <x v="0"/>
  </r>
  <r>
    <x v="5"/>
    <x v="0"/>
    <x v="0"/>
    <x v="2"/>
    <x v="5"/>
    <x v="5"/>
    <x v="10"/>
    <x v="10"/>
    <x v="10"/>
    <x v="10"/>
    <n v="32"/>
    <n v="14.75"/>
    <n v="30"/>
    <n v="20"/>
    <n v="2"/>
    <n v="3.08"/>
    <x v="0"/>
    <x v="0"/>
  </r>
  <r>
    <x v="5"/>
    <x v="0"/>
    <x v="0"/>
    <x v="2"/>
    <x v="5"/>
    <x v="5"/>
    <x v="11"/>
    <x v="11"/>
    <x v="11"/>
    <x v="11"/>
    <n v="35"/>
    <n v="16.13"/>
    <n v="32"/>
    <n v="21.33"/>
    <n v="3"/>
    <n v="4.62"/>
    <x v="0"/>
    <x v="0"/>
  </r>
  <r>
    <x v="5"/>
    <x v="0"/>
    <x v="0"/>
    <x v="2"/>
    <x v="5"/>
    <x v="5"/>
    <x v="12"/>
    <x v="12"/>
    <x v="12"/>
    <x v="12"/>
    <n v="7"/>
    <n v="3.23"/>
    <n v="6"/>
    <n v="4"/>
    <n v="1"/>
    <n v="1.54"/>
    <x v="0"/>
    <x v="0"/>
  </r>
  <r>
    <x v="5"/>
    <x v="0"/>
    <x v="0"/>
    <x v="2"/>
    <x v="5"/>
    <x v="5"/>
    <x v="13"/>
    <x v="13"/>
    <x v="13"/>
    <x v="13"/>
    <n v="7"/>
    <n v="3.23"/>
    <n v="3"/>
    <n v="2"/>
    <n v="4"/>
    <n v="6.15"/>
    <x v="0"/>
    <x v="0"/>
  </r>
  <r>
    <x v="5"/>
    <x v="0"/>
    <x v="0"/>
    <x v="2"/>
    <x v="5"/>
    <x v="5"/>
    <x v="14"/>
    <x v="14"/>
    <x v="14"/>
    <x v="14"/>
    <n v="7"/>
    <n v="3.23"/>
    <n v="4"/>
    <n v="2.67"/>
    <n v="2"/>
    <n v="3.08"/>
    <x v="1"/>
    <x v="15"/>
  </r>
  <r>
    <x v="6"/>
    <x v="0"/>
    <x v="0"/>
    <x v="2"/>
    <x v="6"/>
    <x v="6"/>
    <x v="0"/>
    <x v="0"/>
    <x v="0"/>
    <x v="0"/>
    <n v="0"/>
    <n v="0"/>
    <n v="0"/>
    <n v="0"/>
    <n v="0"/>
    <n v="0"/>
    <x v="0"/>
    <x v="16"/>
  </r>
  <r>
    <x v="6"/>
    <x v="0"/>
    <x v="0"/>
    <x v="2"/>
    <x v="6"/>
    <x v="6"/>
    <x v="1"/>
    <x v="1"/>
    <x v="1"/>
    <x v="1"/>
    <n v="12"/>
    <n v="11.32"/>
    <n v="8"/>
    <n v="8.6999999999999993"/>
    <n v="4"/>
    <n v="28.57"/>
    <x v="0"/>
    <x v="16"/>
  </r>
  <r>
    <x v="6"/>
    <x v="0"/>
    <x v="0"/>
    <x v="2"/>
    <x v="6"/>
    <x v="6"/>
    <x v="2"/>
    <x v="2"/>
    <x v="2"/>
    <x v="2"/>
    <n v="13"/>
    <n v="12.26"/>
    <n v="10"/>
    <n v="10.87"/>
    <n v="3"/>
    <n v="21.43"/>
    <x v="0"/>
    <x v="16"/>
  </r>
  <r>
    <x v="6"/>
    <x v="0"/>
    <x v="0"/>
    <x v="2"/>
    <x v="6"/>
    <x v="6"/>
    <x v="3"/>
    <x v="3"/>
    <x v="3"/>
    <x v="3"/>
    <n v="0"/>
    <n v="0"/>
    <n v="0"/>
    <n v="0"/>
    <n v="0"/>
    <n v="0"/>
    <x v="0"/>
    <x v="16"/>
  </r>
  <r>
    <x v="6"/>
    <x v="0"/>
    <x v="0"/>
    <x v="2"/>
    <x v="6"/>
    <x v="6"/>
    <x v="4"/>
    <x v="4"/>
    <x v="4"/>
    <x v="4"/>
    <n v="0"/>
    <n v="0"/>
    <n v="0"/>
    <n v="0"/>
    <n v="0"/>
    <n v="0"/>
    <x v="0"/>
    <x v="16"/>
  </r>
  <r>
    <x v="6"/>
    <x v="0"/>
    <x v="0"/>
    <x v="2"/>
    <x v="6"/>
    <x v="6"/>
    <x v="5"/>
    <x v="5"/>
    <x v="5"/>
    <x v="5"/>
    <n v="1"/>
    <n v="0.94"/>
    <n v="1"/>
    <n v="1.0900000000000001"/>
    <n v="0"/>
    <n v="0"/>
    <x v="0"/>
    <x v="16"/>
  </r>
  <r>
    <x v="6"/>
    <x v="0"/>
    <x v="0"/>
    <x v="2"/>
    <x v="6"/>
    <x v="6"/>
    <x v="6"/>
    <x v="6"/>
    <x v="6"/>
    <x v="6"/>
    <n v="46"/>
    <n v="43.4"/>
    <n v="40"/>
    <n v="43.48"/>
    <n v="6"/>
    <n v="42.86"/>
    <x v="0"/>
    <x v="16"/>
  </r>
  <r>
    <x v="6"/>
    <x v="0"/>
    <x v="0"/>
    <x v="2"/>
    <x v="6"/>
    <x v="6"/>
    <x v="7"/>
    <x v="7"/>
    <x v="7"/>
    <x v="7"/>
    <n v="1"/>
    <n v="0.94"/>
    <n v="1"/>
    <n v="1.0900000000000001"/>
    <n v="0"/>
    <n v="0"/>
    <x v="0"/>
    <x v="16"/>
  </r>
  <r>
    <x v="6"/>
    <x v="0"/>
    <x v="0"/>
    <x v="2"/>
    <x v="6"/>
    <x v="6"/>
    <x v="8"/>
    <x v="8"/>
    <x v="8"/>
    <x v="8"/>
    <n v="2"/>
    <n v="1.89"/>
    <n v="2"/>
    <n v="2.17"/>
    <n v="0"/>
    <n v="0"/>
    <x v="0"/>
    <x v="16"/>
  </r>
  <r>
    <x v="6"/>
    <x v="0"/>
    <x v="0"/>
    <x v="2"/>
    <x v="6"/>
    <x v="6"/>
    <x v="9"/>
    <x v="9"/>
    <x v="9"/>
    <x v="9"/>
    <n v="1"/>
    <n v="0.94"/>
    <n v="1"/>
    <n v="1.0900000000000001"/>
    <n v="0"/>
    <n v="0"/>
    <x v="0"/>
    <x v="16"/>
  </r>
  <r>
    <x v="6"/>
    <x v="0"/>
    <x v="0"/>
    <x v="2"/>
    <x v="6"/>
    <x v="6"/>
    <x v="10"/>
    <x v="10"/>
    <x v="10"/>
    <x v="10"/>
    <n v="11"/>
    <n v="10.38"/>
    <n v="10"/>
    <n v="10.87"/>
    <n v="1"/>
    <n v="7.14"/>
    <x v="0"/>
    <x v="16"/>
  </r>
  <r>
    <x v="6"/>
    <x v="0"/>
    <x v="0"/>
    <x v="2"/>
    <x v="6"/>
    <x v="6"/>
    <x v="11"/>
    <x v="11"/>
    <x v="11"/>
    <x v="11"/>
    <n v="12"/>
    <n v="11.32"/>
    <n v="12"/>
    <n v="13.04"/>
    <n v="0"/>
    <n v="0"/>
    <x v="0"/>
    <x v="16"/>
  </r>
  <r>
    <x v="6"/>
    <x v="0"/>
    <x v="0"/>
    <x v="2"/>
    <x v="6"/>
    <x v="6"/>
    <x v="12"/>
    <x v="12"/>
    <x v="12"/>
    <x v="12"/>
    <n v="3"/>
    <n v="2.83"/>
    <n v="3"/>
    <n v="3.26"/>
    <n v="0"/>
    <n v="0"/>
    <x v="0"/>
    <x v="16"/>
  </r>
  <r>
    <x v="6"/>
    <x v="0"/>
    <x v="0"/>
    <x v="2"/>
    <x v="6"/>
    <x v="6"/>
    <x v="13"/>
    <x v="13"/>
    <x v="13"/>
    <x v="13"/>
    <n v="2"/>
    <n v="1.89"/>
    <n v="2"/>
    <n v="2.17"/>
    <n v="0"/>
    <n v="0"/>
    <x v="0"/>
    <x v="16"/>
  </r>
  <r>
    <x v="6"/>
    <x v="0"/>
    <x v="0"/>
    <x v="2"/>
    <x v="6"/>
    <x v="6"/>
    <x v="14"/>
    <x v="14"/>
    <x v="14"/>
    <x v="14"/>
    <n v="2"/>
    <n v="1.89"/>
    <n v="2"/>
    <n v="2.17"/>
    <n v="0"/>
    <n v="0"/>
    <x v="0"/>
    <x v="16"/>
  </r>
  <r>
    <x v="7"/>
    <x v="0"/>
    <x v="0"/>
    <x v="2"/>
    <x v="7"/>
    <x v="7"/>
    <x v="0"/>
    <x v="0"/>
    <x v="0"/>
    <x v="0"/>
    <n v="0"/>
    <n v="0"/>
    <n v="0"/>
    <n v="0"/>
    <n v="0"/>
    <n v="0"/>
    <x v="0"/>
    <x v="0"/>
  </r>
  <r>
    <x v="7"/>
    <x v="0"/>
    <x v="0"/>
    <x v="2"/>
    <x v="7"/>
    <x v="7"/>
    <x v="1"/>
    <x v="1"/>
    <x v="1"/>
    <x v="1"/>
    <n v="31"/>
    <n v="15.98"/>
    <n v="18"/>
    <n v="14.17"/>
    <n v="13"/>
    <n v="19.7"/>
    <x v="0"/>
    <x v="0"/>
  </r>
  <r>
    <x v="7"/>
    <x v="0"/>
    <x v="0"/>
    <x v="2"/>
    <x v="7"/>
    <x v="7"/>
    <x v="2"/>
    <x v="2"/>
    <x v="2"/>
    <x v="2"/>
    <n v="31"/>
    <n v="15.98"/>
    <n v="15"/>
    <n v="11.81"/>
    <n v="16"/>
    <n v="24.24"/>
    <x v="0"/>
    <x v="0"/>
  </r>
  <r>
    <x v="7"/>
    <x v="0"/>
    <x v="0"/>
    <x v="2"/>
    <x v="7"/>
    <x v="7"/>
    <x v="3"/>
    <x v="3"/>
    <x v="3"/>
    <x v="3"/>
    <n v="1"/>
    <n v="0.52"/>
    <n v="0"/>
    <n v="0"/>
    <n v="1"/>
    <n v="1.52"/>
    <x v="0"/>
    <x v="0"/>
  </r>
  <r>
    <x v="7"/>
    <x v="0"/>
    <x v="0"/>
    <x v="2"/>
    <x v="7"/>
    <x v="7"/>
    <x v="4"/>
    <x v="4"/>
    <x v="4"/>
    <x v="4"/>
    <n v="0"/>
    <n v="0"/>
    <n v="0"/>
    <n v="0"/>
    <n v="0"/>
    <n v="0"/>
    <x v="0"/>
    <x v="0"/>
  </r>
  <r>
    <x v="7"/>
    <x v="0"/>
    <x v="0"/>
    <x v="2"/>
    <x v="7"/>
    <x v="7"/>
    <x v="5"/>
    <x v="5"/>
    <x v="5"/>
    <x v="5"/>
    <n v="4"/>
    <n v="2.06"/>
    <n v="2"/>
    <n v="1.57"/>
    <n v="2"/>
    <n v="3.03"/>
    <x v="0"/>
    <x v="0"/>
  </r>
  <r>
    <x v="7"/>
    <x v="0"/>
    <x v="0"/>
    <x v="2"/>
    <x v="7"/>
    <x v="7"/>
    <x v="6"/>
    <x v="6"/>
    <x v="6"/>
    <x v="6"/>
    <n v="62"/>
    <n v="31.96"/>
    <n v="42"/>
    <n v="33.07"/>
    <n v="20"/>
    <n v="30.3"/>
    <x v="0"/>
    <x v="0"/>
  </r>
  <r>
    <x v="7"/>
    <x v="0"/>
    <x v="0"/>
    <x v="2"/>
    <x v="7"/>
    <x v="7"/>
    <x v="7"/>
    <x v="7"/>
    <x v="7"/>
    <x v="7"/>
    <n v="2"/>
    <n v="1.03"/>
    <n v="1"/>
    <n v="0.79"/>
    <n v="1"/>
    <n v="1.52"/>
    <x v="0"/>
    <x v="0"/>
  </r>
  <r>
    <x v="7"/>
    <x v="0"/>
    <x v="0"/>
    <x v="2"/>
    <x v="7"/>
    <x v="7"/>
    <x v="8"/>
    <x v="8"/>
    <x v="8"/>
    <x v="8"/>
    <n v="4"/>
    <n v="2.06"/>
    <n v="2"/>
    <n v="1.57"/>
    <n v="2"/>
    <n v="3.03"/>
    <x v="0"/>
    <x v="0"/>
  </r>
  <r>
    <x v="7"/>
    <x v="0"/>
    <x v="0"/>
    <x v="2"/>
    <x v="7"/>
    <x v="7"/>
    <x v="9"/>
    <x v="9"/>
    <x v="9"/>
    <x v="9"/>
    <n v="4"/>
    <n v="2.06"/>
    <n v="4"/>
    <n v="3.15"/>
    <n v="0"/>
    <n v="0"/>
    <x v="0"/>
    <x v="0"/>
  </r>
  <r>
    <x v="7"/>
    <x v="0"/>
    <x v="0"/>
    <x v="2"/>
    <x v="7"/>
    <x v="7"/>
    <x v="10"/>
    <x v="10"/>
    <x v="10"/>
    <x v="10"/>
    <n v="9"/>
    <n v="4.6399999999999997"/>
    <n v="8"/>
    <n v="6.3"/>
    <n v="1"/>
    <n v="1.52"/>
    <x v="0"/>
    <x v="0"/>
  </r>
  <r>
    <x v="7"/>
    <x v="0"/>
    <x v="0"/>
    <x v="2"/>
    <x v="7"/>
    <x v="7"/>
    <x v="11"/>
    <x v="11"/>
    <x v="11"/>
    <x v="11"/>
    <n v="27"/>
    <n v="13.92"/>
    <n v="25"/>
    <n v="19.690000000000001"/>
    <n v="2"/>
    <n v="3.03"/>
    <x v="0"/>
    <x v="0"/>
  </r>
  <r>
    <x v="7"/>
    <x v="0"/>
    <x v="0"/>
    <x v="2"/>
    <x v="7"/>
    <x v="7"/>
    <x v="12"/>
    <x v="12"/>
    <x v="12"/>
    <x v="12"/>
    <n v="1"/>
    <n v="0.52"/>
    <n v="1"/>
    <n v="0.79"/>
    <n v="0"/>
    <n v="0"/>
    <x v="0"/>
    <x v="0"/>
  </r>
  <r>
    <x v="7"/>
    <x v="0"/>
    <x v="0"/>
    <x v="2"/>
    <x v="7"/>
    <x v="7"/>
    <x v="13"/>
    <x v="13"/>
    <x v="13"/>
    <x v="13"/>
    <n v="6"/>
    <n v="3.09"/>
    <n v="3"/>
    <n v="2.36"/>
    <n v="3"/>
    <n v="4.55"/>
    <x v="0"/>
    <x v="0"/>
  </r>
  <r>
    <x v="7"/>
    <x v="0"/>
    <x v="0"/>
    <x v="2"/>
    <x v="7"/>
    <x v="7"/>
    <x v="14"/>
    <x v="14"/>
    <x v="14"/>
    <x v="14"/>
    <n v="12"/>
    <n v="6.19"/>
    <n v="6"/>
    <n v="4.72"/>
    <n v="5"/>
    <n v="7.58"/>
    <x v="1"/>
    <x v="17"/>
  </r>
  <r>
    <x v="8"/>
    <x v="0"/>
    <x v="0"/>
    <x v="2"/>
    <x v="8"/>
    <x v="8"/>
    <x v="0"/>
    <x v="0"/>
    <x v="0"/>
    <x v="0"/>
    <n v="0"/>
    <n v="0"/>
    <n v="0"/>
    <n v="0"/>
    <n v="0"/>
    <n v="0"/>
    <x v="0"/>
    <x v="0"/>
  </r>
  <r>
    <x v="8"/>
    <x v="0"/>
    <x v="0"/>
    <x v="2"/>
    <x v="8"/>
    <x v="8"/>
    <x v="1"/>
    <x v="1"/>
    <x v="1"/>
    <x v="1"/>
    <n v="57"/>
    <n v="17.98"/>
    <n v="31"/>
    <n v="15.05"/>
    <n v="26"/>
    <n v="24.07"/>
    <x v="0"/>
    <x v="0"/>
  </r>
  <r>
    <x v="8"/>
    <x v="0"/>
    <x v="0"/>
    <x v="2"/>
    <x v="8"/>
    <x v="8"/>
    <x v="2"/>
    <x v="2"/>
    <x v="2"/>
    <x v="2"/>
    <n v="30"/>
    <n v="9.4600000000000009"/>
    <n v="12"/>
    <n v="5.83"/>
    <n v="18"/>
    <n v="16.670000000000002"/>
    <x v="0"/>
    <x v="0"/>
  </r>
  <r>
    <x v="8"/>
    <x v="0"/>
    <x v="0"/>
    <x v="2"/>
    <x v="8"/>
    <x v="8"/>
    <x v="3"/>
    <x v="3"/>
    <x v="3"/>
    <x v="3"/>
    <n v="0"/>
    <n v="0"/>
    <n v="0"/>
    <n v="0"/>
    <n v="0"/>
    <n v="0"/>
    <x v="0"/>
    <x v="0"/>
  </r>
  <r>
    <x v="8"/>
    <x v="0"/>
    <x v="0"/>
    <x v="2"/>
    <x v="8"/>
    <x v="8"/>
    <x v="4"/>
    <x v="4"/>
    <x v="4"/>
    <x v="4"/>
    <n v="2"/>
    <n v="0.63"/>
    <n v="0"/>
    <n v="0"/>
    <n v="2"/>
    <n v="1.85"/>
    <x v="0"/>
    <x v="0"/>
  </r>
  <r>
    <x v="8"/>
    <x v="0"/>
    <x v="0"/>
    <x v="2"/>
    <x v="8"/>
    <x v="8"/>
    <x v="5"/>
    <x v="5"/>
    <x v="5"/>
    <x v="5"/>
    <n v="4"/>
    <n v="1.26"/>
    <n v="2"/>
    <n v="0.97"/>
    <n v="1"/>
    <n v="0.93"/>
    <x v="1"/>
    <x v="12"/>
  </r>
  <r>
    <x v="8"/>
    <x v="0"/>
    <x v="0"/>
    <x v="2"/>
    <x v="8"/>
    <x v="8"/>
    <x v="6"/>
    <x v="6"/>
    <x v="6"/>
    <x v="6"/>
    <n v="100"/>
    <n v="31.55"/>
    <n v="64"/>
    <n v="31.07"/>
    <n v="36"/>
    <n v="33.33"/>
    <x v="0"/>
    <x v="0"/>
  </r>
  <r>
    <x v="8"/>
    <x v="0"/>
    <x v="0"/>
    <x v="2"/>
    <x v="8"/>
    <x v="8"/>
    <x v="7"/>
    <x v="7"/>
    <x v="7"/>
    <x v="7"/>
    <n v="0"/>
    <n v="0"/>
    <n v="0"/>
    <n v="0"/>
    <n v="0"/>
    <n v="0"/>
    <x v="0"/>
    <x v="0"/>
  </r>
  <r>
    <x v="8"/>
    <x v="0"/>
    <x v="0"/>
    <x v="2"/>
    <x v="8"/>
    <x v="8"/>
    <x v="8"/>
    <x v="8"/>
    <x v="8"/>
    <x v="8"/>
    <n v="9"/>
    <n v="2.84"/>
    <n v="6"/>
    <n v="2.91"/>
    <n v="3"/>
    <n v="2.78"/>
    <x v="0"/>
    <x v="0"/>
  </r>
  <r>
    <x v="8"/>
    <x v="0"/>
    <x v="0"/>
    <x v="2"/>
    <x v="8"/>
    <x v="8"/>
    <x v="9"/>
    <x v="9"/>
    <x v="9"/>
    <x v="9"/>
    <n v="17"/>
    <n v="5.36"/>
    <n v="12"/>
    <n v="5.83"/>
    <n v="5"/>
    <n v="4.63"/>
    <x v="0"/>
    <x v="0"/>
  </r>
  <r>
    <x v="8"/>
    <x v="0"/>
    <x v="0"/>
    <x v="2"/>
    <x v="8"/>
    <x v="8"/>
    <x v="10"/>
    <x v="10"/>
    <x v="10"/>
    <x v="10"/>
    <n v="23"/>
    <n v="7.26"/>
    <n v="18"/>
    <n v="8.74"/>
    <n v="5"/>
    <n v="4.63"/>
    <x v="0"/>
    <x v="0"/>
  </r>
  <r>
    <x v="8"/>
    <x v="0"/>
    <x v="0"/>
    <x v="2"/>
    <x v="8"/>
    <x v="8"/>
    <x v="11"/>
    <x v="11"/>
    <x v="11"/>
    <x v="11"/>
    <n v="52"/>
    <n v="16.399999999999999"/>
    <n v="46"/>
    <n v="22.33"/>
    <n v="6"/>
    <n v="5.56"/>
    <x v="0"/>
    <x v="0"/>
  </r>
  <r>
    <x v="8"/>
    <x v="0"/>
    <x v="0"/>
    <x v="2"/>
    <x v="8"/>
    <x v="8"/>
    <x v="12"/>
    <x v="12"/>
    <x v="12"/>
    <x v="12"/>
    <n v="9"/>
    <n v="2.84"/>
    <n v="6"/>
    <n v="2.91"/>
    <n v="3"/>
    <n v="2.78"/>
    <x v="0"/>
    <x v="0"/>
  </r>
  <r>
    <x v="8"/>
    <x v="0"/>
    <x v="0"/>
    <x v="2"/>
    <x v="8"/>
    <x v="8"/>
    <x v="13"/>
    <x v="13"/>
    <x v="13"/>
    <x v="13"/>
    <n v="5"/>
    <n v="1.58"/>
    <n v="3"/>
    <n v="1.46"/>
    <n v="0"/>
    <n v="0"/>
    <x v="8"/>
    <x v="18"/>
  </r>
  <r>
    <x v="8"/>
    <x v="0"/>
    <x v="0"/>
    <x v="2"/>
    <x v="8"/>
    <x v="8"/>
    <x v="14"/>
    <x v="14"/>
    <x v="14"/>
    <x v="14"/>
    <n v="9"/>
    <n v="2.84"/>
    <n v="6"/>
    <n v="2.91"/>
    <n v="3"/>
    <n v="2.78"/>
    <x v="0"/>
    <x v="0"/>
  </r>
  <r>
    <x v="9"/>
    <x v="0"/>
    <x v="0"/>
    <x v="2"/>
    <x v="9"/>
    <x v="9"/>
    <x v="0"/>
    <x v="0"/>
    <x v="0"/>
    <x v="0"/>
    <n v="0"/>
    <n v="0"/>
    <n v="0"/>
    <n v="0"/>
    <n v="0"/>
    <n v="0"/>
    <x v="0"/>
    <x v="0"/>
  </r>
  <r>
    <x v="9"/>
    <x v="0"/>
    <x v="0"/>
    <x v="2"/>
    <x v="9"/>
    <x v="9"/>
    <x v="1"/>
    <x v="1"/>
    <x v="1"/>
    <x v="1"/>
    <n v="15"/>
    <n v="11.9"/>
    <n v="6"/>
    <n v="7.5"/>
    <n v="9"/>
    <n v="21.43"/>
    <x v="0"/>
    <x v="0"/>
  </r>
  <r>
    <x v="9"/>
    <x v="0"/>
    <x v="0"/>
    <x v="2"/>
    <x v="9"/>
    <x v="9"/>
    <x v="2"/>
    <x v="2"/>
    <x v="2"/>
    <x v="2"/>
    <n v="3"/>
    <n v="2.38"/>
    <n v="0"/>
    <n v="0"/>
    <n v="3"/>
    <n v="7.14"/>
    <x v="0"/>
    <x v="0"/>
  </r>
  <r>
    <x v="9"/>
    <x v="0"/>
    <x v="0"/>
    <x v="2"/>
    <x v="9"/>
    <x v="9"/>
    <x v="3"/>
    <x v="3"/>
    <x v="3"/>
    <x v="3"/>
    <n v="0"/>
    <n v="0"/>
    <n v="0"/>
    <n v="0"/>
    <n v="0"/>
    <n v="0"/>
    <x v="0"/>
    <x v="0"/>
  </r>
  <r>
    <x v="9"/>
    <x v="0"/>
    <x v="0"/>
    <x v="2"/>
    <x v="9"/>
    <x v="9"/>
    <x v="4"/>
    <x v="4"/>
    <x v="4"/>
    <x v="4"/>
    <n v="1"/>
    <n v="0.79"/>
    <n v="0"/>
    <n v="0"/>
    <n v="1"/>
    <n v="2.38"/>
    <x v="0"/>
    <x v="0"/>
  </r>
  <r>
    <x v="9"/>
    <x v="0"/>
    <x v="0"/>
    <x v="2"/>
    <x v="9"/>
    <x v="9"/>
    <x v="5"/>
    <x v="5"/>
    <x v="5"/>
    <x v="5"/>
    <n v="3"/>
    <n v="2.38"/>
    <n v="1"/>
    <n v="1.25"/>
    <n v="1"/>
    <n v="2.38"/>
    <x v="1"/>
    <x v="19"/>
  </r>
  <r>
    <x v="9"/>
    <x v="0"/>
    <x v="0"/>
    <x v="2"/>
    <x v="9"/>
    <x v="9"/>
    <x v="6"/>
    <x v="6"/>
    <x v="6"/>
    <x v="6"/>
    <n v="32"/>
    <n v="25.4"/>
    <n v="14"/>
    <n v="17.5"/>
    <n v="18"/>
    <n v="42.86"/>
    <x v="0"/>
    <x v="0"/>
  </r>
  <r>
    <x v="9"/>
    <x v="0"/>
    <x v="0"/>
    <x v="2"/>
    <x v="9"/>
    <x v="9"/>
    <x v="7"/>
    <x v="7"/>
    <x v="7"/>
    <x v="7"/>
    <n v="2"/>
    <n v="1.59"/>
    <n v="1"/>
    <n v="1.25"/>
    <n v="1"/>
    <n v="2.38"/>
    <x v="0"/>
    <x v="0"/>
  </r>
  <r>
    <x v="9"/>
    <x v="0"/>
    <x v="0"/>
    <x v="2"/>
    <x v="9"/>
    <x v="9"/>
    <x v="8"/>
    <x v="8"/>
    <x v="8"/>
    <x v="8"/>
    <n v="20"/>
    <n v="15.87"/>
    <n v="19"/>
    <n v="23.75"/>
    <n v="1"/>
    <n v="2.38"/>
    <x v="0"/>
    <x v="0"/>
  </r>
  <r>
    <x v="9"/>
    <x v="0"/>
    <x v="0"/>
    <x v="2"/>
    <x v="9"/>
    <x v="9"/>
    <x v="9"/>
    <x v="9"/>
    <x v="9"/>
    <x v="9"/>
    <n v="3"/>
    <n v="2.38"/>
    <n v="2"/>
    <n v="2.5"/>
    <n v="1"/>
    <n v="2.38"/>
    <x v="0"/>
    <x v="0"/>
  </r>
  <r>
    <x v="9"/>
    <x v="0"/>
    <x v="0"/>
    <x v="2"/>
    <x v="9"/>
    <x v="9"/>
    <x v="10"/>
    <x v="10"/>
    <x v="10"/>
    <x v="10"/>
    <n v="22"/>
    <n v="17.46"/>
    <n v="18"/>
    <n v="22.5"/>
    <n v="4"/>
    <n v="9.52"/>
    <x v="0"/>
    <x v="0"/>
  </r>
  <r>
    <x v="9"/>
    <x v="0"/>
    <x v="0"/>
    <x v="2"/>
    <x v="9"/>
    <x v="9"/>
    <x v="11"/>
    <x v="11"/>
    <x v="11"/>
    <x v="11"/>
    <n v="16"/>
    <n v="12.7"/>
    <n v="14"/>
    <n v="17.5"/>
    <n v="1"/>
    <n v="2.38"/>
    <x v="1"/>
    <x v="19"/>
  </r>
  <r>
    <x v="9"/>
    <x v="0"/>
    <x v="0"/>
    <x v="2"/>
    <x v="9"/>
    <x v="9"/>
    <x v="12"/>
    <x v="12"/>
    <x v="12"/>
    <x v="12"/>
    <n v="3"/>
    <n v="2.38"/>
    <n v="1"/>
    <n v="1.25"/>
    <n v="1"/>
    <n v="2.38"/>
    <x v="1"/>
    <x v="19"/>
  </r>
  <r>
    <x v="9"/>
    <x v="0"/>
    <x v="0"/>
    <x v="2"/>
    <x v="9"/>
    <x v="9"/>
    <x v="13"/>
    <x v="13"/>
    <x v="13"/>
    <x v="13"/>
    <n v="4"/>
    <n v="3.17"/>
    <n v="3"/>
    <n v="3.75"/>
    <n v="1"/>
    <n v="2.38"/>
    <x v="0"/>
    <x v="0"/>
  </r>
  <r>
    <x v="9"/>
    <x v="0"/>
    <x v="0"/>
    <x v="2"/>
    <x v="9"/>
    <x v="9"/>
    <x v="14"/>
    <x v="14"/>
    <x v="14"/>
    <x v="14"/>
    <n v="2"/>
    <n v="1.59"/>
    <n v="1"/>
    <n v="1.25"/>
    <n v="0"/>
    <n v="0"/>
    <x v="1"/>
    <x v="19"/>
  </r>
  <r>
    <x v="10"/>
    <x v="0"/>
    <x v="0"/>
    <x v="2"/>
    <x v="10"/>
    <x v="10"/>
    <x v="0"/>
    <x v="0"/>
    <x v="0"/>
    <x v="0"/>
    <n v="0"/>
    <n v="0"/>
    <n v="0"/>
    <n v="0"/>
    <n v="0"/>
    <n v="0"/>
    <x v="0"/>
    <x v="0"/>
  </r>
  <r>
    <x v="10"/>
    <x v="0"/>
    <x v="0"/>
    <x v="2"/>
    <x v="10"/>
    <x v="10"/>
    <x v="1"/>
    <x v="1"/>
    <x v="1"/>
    <x v="1"/>
    <n v="58"/>
    <n v="16.809999999999999"/>
    <n v="29"/>
    <n v="12.29"/>
    <n v="29"/>
    <n v="26.85"/>
    <x v="0"/>
    <x v="0"/>
  </r>
  <r>
    <x v="10"/>
    <x v="0"/>
    <x v="0"/>
    <x v="2"/>
    <x v="10"/>
    <x v="10"/>
    <x v="2"/>
    <x v="2"/>
    <x v="2"/>
    <x v="2"/>
    <n v="26"/>
    <n v="7.54"/>
    <n v="10"/>
    <n v="4.24"/>
    <n v="16"/>
    <n v="14.81"/>
    <x v="0"/>
    <x v="0"/>
  </r>
  <r>
    <x v="10"/>
    <x v="0"/>
    <x v="0"/>
    <x v="2"/>
    <x v="10"/>
    <x v="10"/>
    <x v="3"/>
    <x v="3"/>
    <x v="3"/>
    <x v="3"/>
    <n v="0"/>
    <n v="0"/>
    <n v="0"/>
    <n v="0"/>
    <n v="0"/>
    <n v="0"/>
    <x v="0"/>
    <x v="0"/>
  </r>
  <r>
    <x v="10"/>
    <x v="0"/>
    <x v="0"/>
    <x v="2"/>
    <x v="10"/>
    <x v="10"/>
    <x v="4"/>
    <x v="4"/>
    <x v="4"/>
    <x v="4"/>
    <n v="0"/>
    <n v="0"/>
    <n v="0"/>
    <n v="0"/>
    <n v="0"/>
    <n v="0"/>
    <x v="0"/>
    <x v="0"/>
  </r>
  <r>
    <x v="10"/>
    <x v="0"/>
    <x v="0"/>
    <x v="2"/>
    <x v="10"/>
    <x v="10"/>
    <x v="5"/>
    <x v="5"/>
    <x v="5"/>
    <x v="5"/>
    <n v="3"/>
    <n v="0.87"/>
    <n v="2"/>
    <n v="0.85"/>
    <n v="1"/>
    <n v="0.93"/>
    <x v="0"/>
    <x v="0"/>
  </r>
  <r>
    <x v="10"/>
    <x v="0"/>
    <x v="0"/>
    <x v="2"/>
    <x v="10"/>
    <x v="10"/>
    <x v="6"/>
    <x v="6"/>
    <x v="6"/>
    <x v="6"/>
    <n v="108"/>
    <n v="31.3"/>
    <n v="75"/>
    <n v="31.78"/>
    <n v="33"/>
    <n v="30.56"/>
    <x v="0"/>
    <x v="0"/>
  </r>
  <r>
    <x v="10"/>
    <x v="0"/>
    <x v="0"/>
    <x v="2"/>
    <x v="10"/>
    <x v="10"/>
    <x v="7"/>
    <x v="7"/>
    <x v="7"/>
    <x v="7"/>
    <n v="1"/>
    <n v="0.28999999999999998"/>
    <n v="0"/>
    <n v="0"/>
    <n v="1"/>
    <n v="0.93"/>
    <x v="0"/>
    <x v="0"/>
  </r>
  <r>
    <x v="10"/>
    <x v="0"/>
    <x v="0"/>
    <x v="2"/>
    <x v="10"/>
    <x v="10"/>
    <x v="8"/>
    <x v="8"/>
    <x v="8"/>
    <x v="8"/>
    <n v="26"/>
    <n v="7.54"/>
    <n v="21"/>
    <n v="8.9"/>
    <n v="5"/>
    <n v="4.63"/>
    <x v="0"/>
    <x v="0"/>
  </r>
  <r>
    <x v="10"/>
    <x v="0"/>
    <x v="0"/>
    <x v="2"/>
    <x v="10"/>
    <x v="10"/>
    <x v="9"/>
    <x v="9"/>
    <x v="9"/>
    <x v="9"/>
    <n v="12"/>
    <n v="3.48"/>
    <n v="12"/>
    <n v="5.08"/>
    <n v="0"/>
    <n v="0"/>
    <x v="0"/>
    <x v="0"/>
  </r>
  <r>
    <x v="10"/>
    <x v="0"/>
    <x v="0"/>
    <x v="2"/>
    <x v="10"/>
    <x v="10"/>
    <x v="10"/>
    <x v="10"/>
    <x v="10"/>
    <x v="10"/>
    <n v="32"/>
    <n v="9.2799999999999994"/>
    <n v="22"/>
    <n v="9.32"/>
    <n v="10"/>
    <n v="9.26"/>
    <x v="0"/>
    <x v="0"/>
  </r>
  <r>
    <x v="10"/>
    <x v="0"/>
    <x v="0"/>
    <x v="2"/>
    <x v="10"/>
    <x v="10"/>
    <x v="11"/>
    <x v="11"/>
    <x v="11"/>
    <x v="11"/>
    <n v="42"/>
    <n v="12.17"/>
    <n v="38"/>
    <n v="16.100000000000001"/>
    <n v="3"/>
    <n v="2.78"/>
    <x v="1"/>
    <x v="17"/>
  </r>
  <r>
    <x v="10"/>
    <x v="0"/>
    <x v="0"/>
    <x v="2"/>
    <x v="10"/>
    <x v="10"/>
    <x v="12"/>
    <x v="12"/>
    <x v="12"/>
    <x v="12"/>
    <n v="14"/>
    <n v="4.0599999999999996"/>
    <n v="12"/>
    <n v="5.08"/>
    <n v="2"/>
    <n v="1.85"/>
    <x v="0"/>
    <x v="0"/>
  </r>
  <r>
    <x v="10"/>
    <x v="0"/>
    <x v="0"/>
    <x v="2"/>
    <x v="10"/>
    <x v="10"/>
    <x v="13"/>
    <x v="13"/>
    <x v="13"/>
    <x v="13"/>
    <n v="9"/>
    <n v="2.61"/>
    <n v="8"/>
    <n v="3.39"/>
    <n v="1"/>
    <n v="0.93"/>
    <x v="0"/>
    <x v="0"/>
  </r>
  <r>
    <x v="10"/>
    <x v="0"/>
    <x v="0"/>
    <x v="2"/>
    <x v="10"/>
    <x v="10"/>
    <x v="14"/>
    <x v="14"/>
    <x v="14"/>
    <x v="14"/>
    <n v="14"/>
    <n v="4.0599999999999996"/>
    <n v="7"/>
    <n v="2.97"/>
    <n v="7"/>
    <n v="6.48"/>
    <x v="0"/>
    <x v="0"/>
  </r>
  <r>
    <x v="11"/>
    <x v="0"/>
    <x v="0"/>
    <x v="2"/>
    <x v="11"/>
    <x v="11"/>
    <x v="0"/>
    <x v="0"/>
    <x v="0"/>
    <x v="0"/>
    <n v="0"/>
    <n v="0"/>
    <n v="0"/>
    <n v="0"/>
    <n v="0"/>
    <n v="0"/>
    <x v="0"/>
    <x v="16"/>
  </r>
  <r>
    <x v="11"/>
    <x v="0"/>
    <x v="0"/>
    <x v="2"/>
    <x v="11"/>
    <x v="11"/>
    <x v="1"/>
    <x v="1"/>
    <x v="1"/>
    <x v="1"/>
    <n v="63"/>
    <n v="15.07"/>
    <n v="29"/>
    <n v="10.62"/>
    <n v="34"/>
    <n v="23.45"/>
    <x v="0"/>
    <x v="16"/>
  </r>
  <r>
    <x v="11"/>
    <x v="0"/>
    <x v="0"/>
    <x v="2"/>
    <x v="11"/>
    <x v="11"/>
    <x v="2"/>
    <x v="2"/>
    <x v="2"/>
    <x v="2"/>
    <n v="26"/>
    <n v="6.22"/>
    <n v="15"/>
    <n v="5.49"/>
    <n v="11"/>
    <n v="7.59"/>
    <x v="0"/>
    <x v="16"/>
  </r>
  <r>
    <x v="11"/>
    <x v="0"/>
    <x v="0"/>
    <x v="2"/>
    <x v="11"/>
    <x v="11"/>
    <x v="3"/>
    <x v="3"/>
    <x v="3"/>
    <x v="3"/>
    <n v="0"/>
    <n v="0"/>
    <n v="0"/>
    <n v="0"/>
    <n v="0"/>
    <n v="0"/>
    <x v="0"/>
    <x v="16"/>
  </r>
  <r>
    <x v="11"/>
    <x v="0"/>
    <x v="0"/>
    <x v="2"/>
    <x v="11"/>
    <x v="11"/>
    <x v="4"/>
    <x v="4"/>
    <x v="4"/>
    <x v="4"/>
    <n v="1"/>
    <n v="0.24"/>
    <n v="0"/>
    <n v="0"/>
    <n v="1"/>
    <n v="0.69"/>
    <x v="0"/>
    <x v="16"/>
  </r>
  <r>
    <x v="11"/>
    <x v="0"/>
    <x v="0"/>
    <x v="2"/>
    <x v="11"/>
    <x v="11"/>
    <x v="5"/>
    <x v="5"/>
    <x v="5"/>
    <x v="5"/>
    <n v="5"/>
    <n v="1.2"/>
    <n v="1"/>
    <n v="0.37"/>
    <n v="4"/>
    <n v="2.76"/>
    <x v="0"/>
    <x v="16"/>
  </r>
  <r>
    <x v="11"/>
    <x v="0"/>
    <x v="0"/>
    <x v="2"/>
    <x v="11"/>
    <x v="11"/>
    <x v="6"/>
    <x v="6"/>
    <x v="6"/>
    <x v="6"/>
    <n v="120"/>
    <n v="28.71"/>
    <n v="69"/>
    <n v="25.27"/>
    <n v="51"/>
    <n v="35.17"/>
    <x v="0"/>
    <x v="16"/>
  </r>
  <r>
    <x v="11"/>
    <x v="0"/>
    <x v="0"/>
    <x v="2"/>
    <x v="11"/>
    <x v="11"/>
    <x v="7"/>
    <x v="7"/>
    <x v="7"/>
    <x v="7"/>
    <n v="3"/>
    <n v="0.72"/>
    <n v="2"/>
    <n v="0.73"/>
    <n v="1"/>
    <n v="0.69"/>
    <x v="0"/>
    <x v="16"/>
  </r>
  <r>
    <x v="11"/>
    <x v="0"/>
    <x v="0"/>
    <x v="2"/>
    <x v="11"/>
    <x v="11"/>
    <x v="8"/>
    <x v="8"/>
    <x v="8"/>
    <x v="8"/>
    <n v="26"/>
    <n v="6.22"/>
    <n v="17"/>
    <n v="6.23"/>
    <n v="9"/>
    <n v="6.21"/>
    <x v="0"/>
    <x v="16"/>
  </r>
  <r>
    <x v="11"/>
    <x v="0"/>
    <x v="0"/>
    <x v="2"/>
    <x v="11"/>
    <x v="11"/>
    <x v="9"/>
    <x v="9"/>
    <x v="9"/>
    <x v="9"/>
    <n v="20"/>
    <n v="4.78"/>
    <n v="13"/>
    <n v="4.76"/>
    <n v="7"/>
    <n v="4.83"/>
    <x v="0"/>
    <x v="16"/>
  </r>
  <r>
    <x v="11"/>
    <x v="0"/>
    <x v="0"/>
    <x v="2"/>
    <x v="11"/>
    <x v="11"/>
    <x v="10"/>
    <x v="10"/>
    <x v="10"/>
    <x v="10"/>
    <n v="43"/>
    <n v="10.29"/>
    <n v="38"/>
    <n v="13.92"/>
    <n v="5"/>
    <n v="3.45"/>
    <x v="0"/>
    <x v="16"/>
  </r>
  <r>
    <x v="11"/>
    <x v="0"/>
    <x v="0"/>
    <x v="2"/>
    <x v="11"/>
    <x v="11"/>
    <x v="11"/>
    <x v="11"/>
    <x v="11"/>
    <x v="11"/>
    <n v="72"/>
    <n v="17.22"/>
    <n v="65"/>
    <n v="23.81"/>
    <n v="7"/>
    <n v="4.83"/>
    <x v="0"/>
    <x v="16"/>
  </r>
  <r>
    <x v="11"/>
    <x v="0"/>
    <x v="0"/>
    <x v="2"/>
    <x v="11"/>
    <x v="11"/>
    <x v="12"/>
    <x v="12"/>
    <x v="12"/>
    <x v="12"/>
    <n v="11"/>
    <n v="2.63"/>
    <n v="8"/>
    <n v="2.93"/>
    <n v="3"/>
    <n v="2.0699999999999998"/>
    <x v="0"/>
    <x v="16"/>
  </r>
  <r>
    <x v="11"/>
    <x v="0"/>
    <x v="0"/>
    <x v="2"/>
    <x v="11"/>
    <x v="11"/>
    <x v="13"/>
    <x v="13"/>
    <x v="13"/>
    <x v="13"/>
    <n v="15"/>
    <n v="3.59"/>
    <n v="10"/>
    <n v="3.66"/>
    <n v="5"/>
    <n v="3.45"/>
    <x v="0"/>
    <x v="16"/>
  </r>
  <r>
    <x v="11"/>
    <x v="0"/>
    <x v="0"/>
    <x v="2"/>
    <x v="11"/>
    <x v="11"/>
    <x v="14"/>
    <x v="14"/>
    <x v="14"/>
    <x v="14"/>
    <n v="13"/>
    <n v="3.11"/>
    <n v="6"/>
    <n v="2.2000000000000002"/>
    <n v="7"/>
    <n v="4.83"/>
    <x v="0"/>
    <x v="16"/>
  </r>
  <r>
    <x v="12"/>
    <x v="0"/>
    <x v="0"/>
    <x v="2"/>
    <x v="12"/>
    <x v="12"/>
    <x v="0"/>
    <x v="0"/>
    <x v="0"/>
    <x v="0"/>
    <n v="1"/>
    <n v="0.27"/>
    <n v="0"/>
    <n v="0"/>
    <n v="1"/>
    <n v="0.69"/>
    <x v="0"/>
    <x v="16"/>
  </r>
  <r>
    <x v="12"/>
    <x v="0"/>
    <x v="0"/>
    <x v="2"/>
    <x v="12"/>
    <x v="12"/>
    <x v="1"/>
    <x v="1"/>
    <x v="1"/>
    <x v="1"/>
    <n v="74"/>
    <n v="20.329999999999998"/>
    <n v="39"/>
    <n v="17.809999999999999"/>
    <n v="35"/>
    <n v="24.14"/>
    <x v="0"/>
    <x v="16"/>
  </r>
  <r>
    <x v="12"/>
    <x v="0"/>
    <x v="0"/>
    <x v="2"/>
    <x v="12"/>
    <x v="12"/>
    <x v="2"/>
    <x v="2"/>
    <x v="2"/>
    <x v="2"/>
    <n v="31"/>
    <n v="8.52"/>
    <n v="14"/>
    <n v="6.39"/>
    <n v="17"/>
    <n v="11.72"/>
    <x v="0"/>
    <x v="16"/>
  </r>
  <r>
    <x v="12"/>
    <x v="0"/>
    <x v="0"/>
    <x v="2"/>
    <x v="12"/>
    <x v="12"/>
    <x v="3"/>
    <x v="3"/>
    <x v="3"/>
    <x v="3"/>
    <n v="1"/>
    <n v="0.27"/>
    <n v="0"/>
    <n v="0"/>
    <n v="1"/>
    <n v="0.69"/>
    <x v="0"/>
    <x v="16"/>
  </r>
  <r>
    <x v="12"/>
    <x v="0"/>
    <x v="0"/>
    <x v="2"/>
    <x v="12"/>
    <x v="12"/>
    <x v="4"/>
    <x v="4"/>
    <x v="4"/>
    <x v="4"/>
    <n v="1"/>
    <n v="0.27"/>
    <n v="0"/>
    <n v="0"/>
    <n v="1"/>
    <n v="0.69"/>
    <x v="0"/>
    <x v="16"/>
  </r>
  <r>
    <x v="12"/>
    <x v="0"/>
    <x v="0"/>
    <x v="2"/>
    <x v="12"/>
    <x v="12"/>
    <x v="5"/>
    <x v="5"/>
    <x v="5"/>
    <x v="5"/>
    <n v="5"/>
    <n v="1.37"/>
    <n v="0"/>
    <n v="0"/>
    <n v="5"/>
    <n v="3.45"/>
    <x v="0"/>
    <x v="16"/>
  </r>
  <r>
    <x v="12"/>
    <x v="0"/>
    <x v="0"/>
    <x v="2"/>
    <x v="12"/>
    <x v="12"/>
    <x v="6"/>
    <x v="6"/>
    <x v="6"/>
    <x v="6"/>
    <n v="111"/>
    <n v="30.49"/>
    <n v="66"/>
    <n v="30.14"/>
    <n v="45"/>
    <n v="31.03"/>
    <x v="0"/>
    <x v="16"/>
  </r>
  <r>
    <x v="12"/>
    <x v="0"/>
    <x v="0"/>
    <x v="2"/>
    <x v="12"/>
    <x v="12"/>
    <x v="7"/>
    <x v="7"/>
    <x v="7"/>
    <x v="7"/>
    <n v="2"/>
    <n v="0.55000000000000004"/>
    <n v="0"/>
    <n v="0"/>
    <n v="2"/>
    <n v="1.38"/>
    <x v="0"/>
    <x v="16"/>
  </r>
  <r>
    <x v="12"/>
    <x v="0"/>
    <x v="0"/>
    <x v="2"/>
    <x v="12"/>
    <x v="12"/>
    <x v="8"/>
    <x v="8"/>
    <x v="8"/>
    <x v="8"/>
    <n v="13"/>
    <n v="3.57"/>
    <n v="5"/>
    <n v="2.2799999999999998"/>
    <n v="8"/>
    <n v="5.52"/>
    <x v="0"/>
    <x v="16"/>
  </r>
  <r>
    <x v="12"/>
    <x v="0"/>
    <x v="0"/>
    <x v="2"/>
    <x v="12"/>
    <x v="12"/>
    <x v="9"/>
    <x v="9"/>
    <x v="9"/>
    <x v="9"/>
    <n v="14"/>
    <n v="3.85"/>
    <n v="10"/>
    <n v="4.57"/>
    <n v="4"/>
    <n v="2.76"/>
    <x v="0"/>
    <x v="16"/>
  </r>
  <r>
    <x v="12"/>
    <x v="0"/>
    <x v="0"/>
    <x v="2"/>
    <x v="12"/>
    <x v="12"/>
    <x v="10"/>
    <x v="10"/>
    <x v="10"/>
    <x v="10"/>
    <n v="15"/>
    <n v="4.12"/>
    <n v="14"/>
    <n v="6.39"/>
    <n v="1"/>
    <n v="0.69"/>
    <x v="0"/>
    <x v="16"/>
  </r>
  <r>
    <x v="12"/>
    <x v="0"/>
    <x v="0"/>
    <x v="2"/>
    <x v="12"/>
    <x v="12"/>
    <x v="11"/>
    <x v="11"/>
    <x v="11"/>
    <x v="11"/>
    <n v="49"/>
    <n v="13.46"/>
    <n v="39"/>
    <n v="17.809999999999999"/>
    <n v="10"/>
    <n v="6.9"/>
    <x v="0"/>
    <x v="16"/>
  </r>
  <r>
    <x v="12"/>
    <x v="0"/>
    <x v="0"/>
    <x v="2"/>
    <x v="12"/>
    <x v="12"/>
    <x v="12"/>
    <x v="12"/>
    <x v="12"/>
    <x v="12"/>
    <n v="16"/>
    <n v="4.4000000000000004"/>
    <n v="15"/>
    <n v="6.85"/>
    <n v="1"/>
    <n v="0.69"/>
    <x v="0"/>
    <x v="16"/>
  </r>
  <r>
    <x v="12"/>
    <x v="0"/>
    <x v="0"/>
    <x v="2"/>
    <x v="12"/>
    <x v="12"/>
    <x v="13"/>
    <x v="13"/>
    <x v="13"/>
    <x v="13"/>
    <n v="13"/>
    <n v="3.57"/>
    <n v="8"/>
    <n v="3.65"/>
    <n v="5"/>
    <n v="3.45"/>
    <x v="0"/>
    <x v="16"/>
  </r>
  <r>
    <x v="12"/>
    <x v="0"/>
    <x v="0"/>
    <x v="2"/>
    <x v="12"/>
    <x v="12"/>
    <x v="14"/>
    <x v="14"/>
    <x v="14"/>
    <x v="14"/>
    <n v="18"/>
    <n v="4.95"/>
    <n v="9"/>
    <n v="4.1100000000000003"/>
    <n v="9"/>
    <n v="6.21"/>
    <x v="0"/>
    <x v="16"/>
  </r>
  <r>
    <x v="13"/>
    <x v="0"/>
    <x v="0"/>
    <x v="2"/>
    <x v="13"/>
    <x v="13"/>
    <x v="0"/>
    <x v="0"/>
    <x v="0"/>
    <x v="0"/>
    <n v="0"/>
    <n v="0"/>
    <n v="0"/>
    <n v="0"/>
    <n v="0"/>
    <n v="0"/>
    <x v="0"/>
    <x v="16"/>
  </r>
  <r>
    <x v="13"/>
    <x v="0"/>
    <x v="0"/>
    <x v="2"/>
    <x v="13"/>
    <x v="13"/>
    <x v="1"/>
    <x v="1"/>
    <x v="1"/>
    <x v="1"/>
    <n v="27"/>
    <n v="20"/>
    <n v="10"/>
    <n v="17.54"/>
    <n v="17"/>
    <n v="21.79"/>
    <x v="0"/>
    <x v="16"/>
  </r>
  <r>
    <x v="13"/>
    <x v="0"/>
    <x v="0"/>
    <x v="2"/>
    <x v="13"/>
    <x v="13"/>
    <x v="2"/>
    <x v="2"/>
    <x v="2"/>
    <x v="2"/>
    <n v="5"/>
    <n v="3.7"/>
    <n v="4"/>
    <n v="7.02"/>
    <n v="1"/>
    <n v="1.28"/>
    <x v="0"/>
    <x v="16"/>
  </r>
  <r>
    <x v="13"/>
    <x v="0"/>
    <x v="0"/>
    <x v="2"/>
    <x v="13"/>
    <x v="13"/>
    <x v="3"/>
    <x v="3"/>
    <x v="3"/>
    <x v="3"/>
    <n v="0"/>
    <n v="0"/>
    <n v="0"/>
    <n v="0"/>
    <n v="0"/>
    <n v="0"/>
    <x v="0"/>
    <x v="16"/>
  </r>
  <r>
    <x v="13"/>
    <x v="0"/>
    <x v="0"/>
    <x v="2"/>
    <x v="13"/>
    <x v="13"/>
    <x v="4"/>
    <x v="4"/>
    <x v="4"/>
    <x v="4"/>
    <n v="1"/>
    <n v="0.74"/>
    <n v="0"/>
    <n v="0"/>
    <n v="1"/>
    <n v="1.28"/>
    <x v="0"/>
    <x v="16"/>
  </r>
  <r>
    <x v="13"/>
    <x v="0"/>
    <x v="0"/>
    <x v="2"/>
    <x v="13"/>
    <x v="13"/>
    <x v="5"/>
    <x v="5"/>
    <x v="5"/>
    <x v="5"/>
    <n v="0"/>
    <n v="0"/>
    <n v="0"/>
    <n v="0"/>
    <n v="0"/>
    <n v="0"/>
    <x v="0"/>
    <x v="16"/>
  </r>
  <r>
    <x v="13"/>
    <x v="0"/>
    <x v="0"/>
    <x v="2"/>
    <x v="13"/>
    <x v="13"/>
    <x v="6"/>
    <x v="6"/>
    <x v="6"/>
    <x v="6"/>
    <n v="54"/>
    <n v="40"/>
    <n v="11"/>
    <n v="19.3"/>
    <n v="43"/>
    <n v="55.13"/>
    <x v="0"/>
    <x v="16"/>
  </r>
  <r>
    <x v="13"/>
    <x v="0"/>
    <x v="0"/>
    <x v="2"/>
    <x v="13"/>
    <x v="13"/>
    <x v="7"/>
    <x v="7"/>
    <x v="7"/>
    <x v="7"/>
    <n v="2"/>
    <n v="1.48"/>
    <n v="1"/>
    <n v="1.75"/>
    <n v="1"/>
    <n v="1.28"/>
    <x v="0"/>
    <x v="16"/>
  </r>
  <r>
    <x v="13"/>
    <x v="0"/>
    <x v="0"/>
    <x v="2"/>
    <x v="13"/>
    <x v="13"/>
    <x v="8"/>
    <x v="8"/>
    <x v="8"/>
    <x v="8"/>
    <n v="9"/>
    <n v="6.67"/>
    <n v="7"/>
    <n v="12.28"/>
    <n v="2"/>
    <n v="2.56"/>
    <x v="0"/>
    <x v="16"/>
  </r>
  <r>
    <x v="13"/>
    <x v="0"/>
    <x v="0"/>
    <x v="2"/>
    <x v="13"/>
    <x v="13"/>
    <x v="9"/>
    <x v="9"/>
    <x v="9"/>
    <x v="9"/>
    <n v="7"/>
    <n v="5.19"/>
    <n v="6"/>
    <n v="10.53"/>
    <n v="1"/>
    <n v="1.28"/>
    <x v="0"/>
    <x v="16"/>
  </r>
  <r>
    <x v="13"/>
    <x v="0"/>
    <x v="0"/>
    <x v="2"/>
    <x v="13"/>
    <x v="13"/>
    <x v="10"/>
    <x v="10"/>
    <x v="10"/>
    <x v="10"/>
    <n v="9"/>
    <n v="6.67"/>
    <n v="5"/>
    <n v="8.77"/>
    <n v="4"/>
    <n v="5.13"/>
    <x v="0"/>
    <x v="16"/>
  </r>
  <r>
    <x v="13"/>
    <x v="0"/>
    <x v="0"/>
    <x v="2"/>
    <x v="13"/>
    <x v="13"/>
    <x v="11"/>
    <x v="11"/>
    <x v="11"/>
    <x v="11"/>
    <n v="10"/>
    <n v="7.41"/>
    <n v="5"/>
    <n v="8.77"/>
    <n v="5"/>
    <n v="6.41"/>
    <x v="0"/>
    <x v="16"/>
  </r>
  <r>
    <x v="13"/>
    <x v="0"/>
    <x v="0"/>
    <x v="2"/>
    <x v="13"/>
    <x v="13"/>
    <x v="12"/>
    <x v="12"/>
    <x v="12"/>
    <x v="12"/>
    <n v="5"/>
    <n v="3.7"/>
    <n v="3"/>
    <n v="5.26"/>
    <n v="2"/>
    <n v="2.56"/>
    <x v="0"/>
    <x v="16"/>
  </r>
  <r>
    <x v="13"/>
    <x v="0"/>
    <x v="0"/>
    <x v="2"/>
    <x v="13"/>
    <x v="13"/>
    <x v="13"/>
    <x v="13"/>
    <x v="13"/>
    <x v="13"/>
    <n v="2"/>
    <n v="1.48"/>
    <n v="2"/>
    <n v="3.51"/>
    <n v="0"/>
    <n v="0"/>
    <x v="0"/>
    <x v="16"/>
  </r>
  <r>
    <x v="13"/>
    <x v="0"/>
    <x v="0"/>
    <x v="2"/>
    <x v="13"/>
    <x v="13"/>
    <x v="14"/>
    <x v="14"/>
    <x v="14"/>
    <x v="14"/>
    <n v="4"/>
    <n v="2.96"/>
    <n v="3"/>
    <n v="5.26"/>
    <n v="1"/>
    <n v="1.28"/>
    <x v="0"/>
    <x v="16"/>
  </r>
  <r>
    <x v="14"/>
    <x v="0"/>
    <x v="0"/>
    <x v="2"/>
    <x v="14"/>
    <x v="14"/>
    <x v="0"/>
    <x v="0"/>
    <x v="0"/>
    <x v="0"/>
    <n v="0"/>
    <n v="0"/>
    <n v="0"/>
    <n v="0"/>
    <n v="0"/>
    <n v="0"/>
    <x v="0"/>
    <x v="0"/>
  </r>
  <r>
    <x v="14"/>
    <x v="0"/>
    <x v="0"/>
    <x v="2"/>
    <x v="14"/>
    <x v="14"/>
    <x v="1"/>
    <x v="1"/>
    <x v="1"/>
    <x v="1"/>
    <n v="49"/>
    <n v="17.82"/>
    <n v="27"/>
    <n v="14.75"/>
    <n v="22"/>
    <n v="24.18"/>
    <x v="0"/>
    <x v="0"/>
  </r>
  <r>
    <x v="14"/>
    <x v="0"/>
    <x v="0"/>
    <x v="2"/>
    <x v="14"/>
    <x v="14"/>
    <x v="2"/>
    <x v="2"/>
    <x v="2"/>
    <x v="2"/>
    <n v="19"/>
    <n v="6.91"/>
    <n v="4"/>
    <n v="2.19"/>
    <n v="15"/>
    <n v="16.48"/>
    <x v="0"/>
    <x v="0"/>
  </r>
  <r>
    <x v="14"/>
    <x v="0"/>
    <x v="0"/>
    <x v="2"/>
    <x v="14"/>
    <x v="14"/>
    <x v="3"/>
    <x v="3"/>
    <x v="3"/>
    <x v="3"/>
    <n v="1"/>
    <n v="0.36"/>
    <n v="0"/>
    <n v="0"/>
    <n v="1"/>
    <n v="1.1000000000000001"/>
    <x v="0"/>
    <x v="0"/>
  </r>
  <r>
    <x v="14"/>
    <x v="0"/>
    <x v="0"/>
    <x v="2"/>
    <x v="14"/>
    <x v="14"/>
    <x v="4"/>
    <x v="4"/>
    <x v="4"/>
    <x v="4"/>
    <n v="0"/>
    <n v="0"/>
    <n v="0"/>
    <n v="0"/>
    <n v="0"/>
    <n v="0"/>
    <x v="0"/>
    <x v="0"/>
  </r>
  <r>
    <x v="14"/>
    <x v="0"/>
    <x v="0"/>
    <x v="2"/>
    <x v="14"/>
    <x v="14"/>
    <x v="5"/>
    <x v="5"/>
    <x v="5"/>
    <x v="5"/>
    <n v="1"/>
    <n v="0.36"/>
    <n v="0"/>
    <n v="0"/>
    <n v="0"/>
    <n v="0"/>
    <x v="1"/>
    <x v="17"/>
  </r>
  <r>
    <x v="14"/>
    <x v="0"/>
    <x v="0"/>
    <x v="2"/>
    <x v="14"/>
    <x v="14"/>
    <x v="6"/>
    <x v="6"/>
    <x v="6"/>
    <x v="6"/>
    <n v="87"/>
    <n v="31.64"/>
    <n v="59"/>
    <n v="32.24"/>
    <n v="28"/>
    <n v="30.77"/>
    <x v="0"/>
    <x v="0"/>
  </r>
  <r>
    <x v="14"/>
    <x v="0"/>
    <x v="0"/>
    <x v="2"/>
    <x v="14"/>
    <x v="14"/>
    <x v="7"/>
    <x v="7"/>
    <x v="7"/>
    <x v="7"/>
    <n v="0"/>
    <n v="0"/>
    <n v="0"/>
    <n v="0"/>
    <n v="0"/>
    <n v="0"/>
    <x v="0"/>
    <x v="0"/>
  </r>
  <r>
    <x v="14"/>
    <x v="0"/>
    <x v="0"/>
    <x v="2"/>
    <x v="14"/>
    <x v="14"/>
    <x v="8"/>
    <x v="8"/>
    <x v="8"/>
    <x v="8"/>
    <n v="9"/>
    <n v="3.27"/>
    <n v="4"/>
    <n v="2.19"/>
    <n v="5"/>
    <n v="5.49"/>
    <x v="0"/>
    <x v="0"/>
  </r>
  <r>
    <x v="14"/>
    <x v="0"/>
    <x v="0"/>
    <x v="2"/>
    <x v="14"/>
    <x v="14"/>
    <x v="9"/>
    <x v="9"/>
    <x v="9"/>
    <x v="9"/>
    <n v="8"/>
    <n v="2.91"/>
    <n v="7"/>
    <n v="3.83"/>
    <n v="1"/>
    <n v="1.1000000000000001"/>
    <x v="0"/>
    <x v="0"/>
  </r>
  <r>
    <x v="14"/>
    <x v="0"/>
    <x v="0"/>
    <x v="2"/>
    <x v="14"/>
    <x v="14"/>
    <x v="10"/>
    <x v="10"/>
    <x v="10"/>
    <x v="10"/>
    <n v="44"/>
    <n v="16"/>
    <n v="35"/>
    <n v="19.13"/>
    <n v="9"/>
    <n v="9.89"/>
    <x v="0"/>
    <x v="0"/>
  </r>
  <r>
    <x v="14"/>
    <x v="0"/>
    <x v="0"/>
    <x v="2"/>
    <x v="14"/>
    <x v="14"/>
    <x v="11"/>
    <x v="11"/>
    <x v="11"/>
    <x v="11"/>
    <n v="36"/>
    <n v="13.09"/>
    <n v="33"/>
    <n v="18.03"/>
    <n v="3"/>
    <n v="3.3"/>
    <x v="0"/>
    <x v="0"/>
  </r>
  <r>
    <x v="14"/>
    <x v="0"/>
    <x v="0"/>
    <x v="2"/>
    <x v="14"/>
    <x v="14"/>
    <x v="12"/>
    <x v="12"/>
    <x v="12"/>
    <x v="12"/>
    <n v="8"/>
    <n v="2.91"/>
    <n v="7"/>
    <n v="3.83"/>
    <n v="1"/>
    <n v="1.1000000000000001"/>
    <x v="0"/>
    <x v="0"/>
  </r>
  <r>
    <x v="14"/>
    <x v="0"/>
    <x v="0"/>
    <x v="2"/>
    <x v="14"/>
    <x v="14"/>
    <x v="13"/>
    <x v="13"/>
    <x v="13"/>
    <x v="13"/>
    <n v="7"/>
    <n v="2.5499999999999998"/>
    <n v="5"/>
    <n v="2.73"/>
    <n v="2"/>
    <n v="2.2000000000000002"/>
    <x v="0"/>
    <x v="0"/>
  </r>
  <r>
    <x v="14"/>
    <x v="0"/>
    <x v="0"/>
    <x v="2"/>
    <x v="14"/>
    <x v="14"/>
    <x v="14"/>
    <x v="14"/>
    <x v="14"/>
    <x v="14"/>
    <n v="6"/>
    <n v="2.1800000000000002"/>
    <n v="2"/>
    <n v="1.0900000000000001"/>
    <n v="4"/>
    <n v="4.4000000000000004"/>
    <x v="0"/>
    <x v="0"/>
  </r>
  <r>
    <x v="15"/>
    <x v="0"/>
    <x v="0"/>
    <x v="2"/>
    <x v="15"/>
    <x v="15"/>
    <x v="0"/>
    <x v="0"/>
    <x v="0"/>
    <x v="0"/>
    <n v="0"/>
    <n v="0"/>
    <n v="0"/>
    <n v="0"/>
    <n v="0"/>
    <n v="0"/>
    <x v="0"/>
    <x v="0"/>
  </r>
  <r>
    <x v="15"/>
    <x v="0"/>
    <x v="0"/>
    <x v="2"/>
    <x v="15"/>
    <x v="15"/>
    <x v="1"/>
    <x v="1"/>
    <x v="1"/>
    <x v="1"/>
    <n v="34"/>
    <n v="26.36"/>
    <n v="19"/>
    <n v="21.59"/>
    <n v="15"/>
    <n v="37.5"/>
    <x v="0"/>
    <x v="0"/>
  </r>
  <r>
    <x v="15"/>
    <x v="0"/>
    <x v="0"/>
    <x v="2"/>
    <x v="15"/>
    <x v="15"/>
    <x v="2"/>
    <x v="2"/>
    <x v="2"/>
    <x v="2"/>
    <n v="10"/>
    <n v="7.75"/>
    <n v="6"/>
    <n v="6.82"/>
    <n v="4"/>
    <n v="10"/>
    <x v="0"/>
    <x v="0"/>
  </r>
  <r>
    <x v="15"/>
    <x v="0"/>
    <x v="0"/>
    <x v="2"/>
    <x v="15"/>
    <x v="15"/>
    <x v="3"/>
    <x v="3"/>
    <x v="3"/>
    <x v="3"/>
    <n v="0"/>
    <n v="0"/>
    <n v="0"/>
    <n v="0"/>
    <n v="0"/>
    <n v="0"/>
    <x v="0"/>
    <x v="0"/>
  </r>
  <r>
    <x v="15"/>
    <x v="0"/>
    <x v="0"/>
    <x v="2"/>
    <x v="15"/>
    <x v="15"/>
    <x v="4"/>
    <x v="4"/>
    <x v="4"/>
    <x v="4"/>
    <n v="3"/>
    <n v="2.33"/>
    <n v="1"/>
    <n v="1.1399999999999999"/>
    <n v="2"/>
    <n v="5"/>
    <x v="0"/>
    <x v="0"/>
  </r>
  <r>
    <x v="15"/>
    <x v="0"/>
    <x v="0"/>
    <x v="2"/>
    <x v="15"/>
    <x v="15"/>
    <x v="5"/>
    <x v="5"/>
    <x v="5"/>
    <x v="5"/>
    <n v="3"/>
    <n v="2.33"/>
    <n v="0"/>
    <n v="0"/>
    <n v="2"/>
    <n v="5"/>
    <x v="1"/>
    <x v="17"/>
  </r>
  <r>
    <x v="15"/>
    <x v="0"/>
    <x v="0"/>
    <x v="2"/>
    <x v="15"/>
    <x v="15"/>
    <x v="6"/>
    <x v="6"/>
    <x v="6"/>
    <x v="6"/>
    <n v="24"/>
    <n v="18.600000000000001"/>
    <n v="19"/>
    <n v="21.59"/>
    <n v="5"/>
    <n v="12.5"/>
    <x v="0"/>
    <x v="0"/>
  </r>
  <r>
    <x v="15"/>
    <x v="0"/>
    <x v="0"/>
    <x v="2"/>
    <x v="15"/>
    <x v="15"/>
    <x v="7"/>
    <x v="7"/>
    <x v="7"/>
    <x v="7"/>
    <n v="1"/>
    <n v="0.78"/>
    <n v="0"/>
    <n v="0"/>
    <n v="1"/>
    <n v="2.5"/>
    <x v="0"/>
    <x v="0"/>
  </r>
  <r>
    <x v="15"/>
    <x v="0"/>
    <x v="0"/>
    <x v="2"/>
    <x v="15"/>
    <x v="15"/>
    <x v="8"/>
    <x v="8"/>
    <x v="8"/>
    <x v="8"/>
    <n v="2"/>
    <n v="1.55"/>
    <n v="1"/>
    <n v="1.1399999999999999"/>
    <n v="1"/>
    <n v="2.5"/>
    <x v="0"/>
    <x v="0"/>
  </r>
  <r>
    <x v="15"/>
    <x v="0"/>
    <x v="0"/>
    <x v="2"/>
    <x v="15"/>
    <x v="15"/>
    <x v="9"/>
    <x v="9"/>
    <x v="9"/>
    <x v="9"/>
    <n v="7"/>
    <n v="5.43"/>
    <n v="5"/>
    <n v="5.68"/>
    <n v="2"/>
    <n v="5"/>
    <x v="0"/>
    <x v="0"/>
  </r>
  <r>
    <x v="15"/>
    <x v="0"/>
    <x v="0"/>
    <x v="2"/>
    <x v="15"/>
    <x v="15"/>
    <x v="10"/>
    <x v="10"/>
    <x v="10"/>
    <x v="10"/>
    <n v="10"/>
    <n v="7.75"/>
    <n v="8"/>
    <n v="9.09"/>
    <n v="2"/>
    <n v="5"/>
    <x v="0"/>
    <x v="0"/>
  </r>
  <r>
    <x v="15"/>
    <x v="0"/>
    <x v="0"/>
    <x v="2"/>
    <x v="15"/>
    <x v="15"/>
    <x v="11"/>
    <x v="11"/>
    <x v="11"/>
    <x v="11"/>
    <n v="22"/>
    <n v="17.05"/>
    <n v="20"/>
    <n v="22.73"/>
    <n v="2"/>
    <n v="5"/>
    <x v="0"/>
    <x v="0"/>
  </r>
  <r>
    <x v="15"/>
    <x v="0"/>
    <x v="0"/>
    <x v="2"/>
    <x v="15"/>
    <x v="15"/>
    <x v="12"/>
    <x v="12"/>
    <x v="12"/>
    <x v="12"/>
    <n v="5"/>
    <n v="3.88"/>
    <n v="4"/>
    <n v="4.55"/>
    <n v="1"/>
    <n v="2.5"/>
    <x v="0"/>
    <x v="0"/>
  </r>
  <r>
    <x v="15"/>
    <x v="0"/>
    <x v="0"/>
    <x v="2"/>
    <x v="15"/>
    <x v="15"/>
    <x v="13"/>
    <x v="13"/>
    <x v="13"/>
    <x v="13"/>
    <n v="5"/>
    <n v="3.88"/>
    <n v="2"/>
    <n v="2.27"/>
    <n v="3"/>
    <n v="7.5"/>
    <x v="0"/>
    <x v="0"/>
  </r>
  <r>
    <x v="15"/>
    <x v="0"/>
    <x v="0"/>
    <x v="2"/>
    <x v="15"/>
    <x v="15"/>
    <x v="14"/>
    <x v="14"/>
    <x v="14"/>
    <x v="14"/>
    <n v="3"/>
    <n v="2.33"/>
    <n v="3"/>
    <n v="3.41"/>
    <n v="0"/>
    <n v="0"/>
    <x v="0"/>
    <x v="0"/>
  </r>
  <r>
    <x v="16"/>
    <x v="0"/>
    <x v="0"/>
    <x v="2"/>
    <x v="16"/>
    <x v="16"/>
    <x v="0"/>
    <x v="0"/>
    <x v="0"/>
    <x v="0"/>
    <n v="0"/>
    <n v="0"/>
    <n v="0"/>
    <n v="0"/>
    <n v="0"/>
    <n v="0"/>
    <x v="0"/>
    <x v="0"/>
  </r>
  <r>
    <x v="16"/>
    <x v="0"/>
    <x v="0"/>
    <x v="2"/>
    <x v="16"/>
    <x v="16"/>
    <x v="1"/>
    <x v="1"/>
    <x v="1"/>
    <x v="1"/>
    <n v="29"/>
    <n v="16.38"/>
    <n v="15"/>
    <n v="14.71"/>
    <n v="14"/>
    <n v="18.920000000000002"/>
    <x v="0"/>
    <x v="0"/>
  </r>
  <r>
    <x v="16"/>
    <x v="0"/>
    <x v="0"/>
    <x v="2"/>
    <x v="16"/>
    <x v="16"/>
    <x v="2"/>
    <x v="2"/>
    <x v="2"/>
    <x v="2"/>
    <n v="12"/>
    <n v="6.78"/>
    <n v="5"/>
    <n v="4.9000000000000004"/>
    <n v="6"/>
    <n v="8.11"/>
    <x v="1"/>
    <x v="17"/>
  </r>
  <r>
    <x v="16"/>
    <x v="0"/>
    <x v="0"/>
    <x v="2"/>
    <x v="16"/>
    <x v="16"/>
    <x v="3"/>
    <x v="3"/>
    <x v="3"/>
    <x v="3"/>
    <n v="0"/>
    <n v="0"/>
    <n v="0"/>
    <n v="0"/>
    <n v="0"/>
    <n v="0"/>
    <x v="0"/>
    <x v="0"/>
  </r>
  <r>
    <x v="16"/>
    <x v="0"/>
    <x v="0"/>
    <x v="2"/>
    <x v="16"/>
    <x v="16"/>
    <x v="4"/>
    <x v="4"/>
    <x v="4"/>
    <x v="4"/>
    <n v="0"/>
    <n v="0"/>
    <n v="0"/>
    <n v="0"/>
    <n v="0"/>
    <n v="0"/>
    <x v="0"/>
    <x v="0"/>
  </r>
  <r>
    <x v="16"/>
    <x v="0"/>
    <x v="0"/>
    <x v="2"/>
    <x v="16"/>
    <x v="16"/>
    <x v="5"/>
    <x v="5"/>
    <x v="5"/>
    <x v="5"/>
    <n v="4"/>
    <n v="2.2599999999999998"/>
    <n v="0"/>
    <n v="0"/>
    <n v="4"/>
    <n v="5.41"/>
    <x v="0"/>
    <x v="0"/>
  </r>
  <r>
    <x v="16"/>
    <x v="0"/>
    <x v="0"/>
    <x v="2"/>
    <x v="16"/>
    <x v="16"/>
    <x v="6"/>
    <x v="6"/>
    <x v="6"/>
    <x v="6"/>
    <n v="46"/>
    <n v="25.99"/>
    <n v="27"/>
    <n v="26.47"/>
    <n v="19"/>
    <n v="25.68"/>
    <x v="0"/>
    <x v="0"/>
  </r>
  <r>
    <x v="16"/>
    <x v="0"/>
    <x v="0"/>
    <x v="2"/>
    <x v="16"/>
    <x v="16"/>
    <x v="7"/>
    <x v="7"/>
    <x v="7"/>
    <x v="7"/>
    <n v="1"/>
    <n v="0.56000000000000005"/>
    <n v="1"/>
    <n v="0.98"/>
    <n v="0"/>
    <n v="0"/>
    <x v="0"/>
    <x v="0"/>
  </r>
  <r>
    <x v="16"/>
    <x v="0"/>
    <x v="0"/>
    <x v="2"/>
    <x v="16"/>
    <x v="16"/>
    <x v="8"/>
    <x v="8"/>
    <x v="8"/>
    <x v="8"/>
    <n v="2"/>
    <n v="1.1299999999999999"/>
    <n v="0"/>
    <n v="0"/>
    <n v="2"/>
    <n v="2.7"/>
    <x v="0"/>
    <x v="0"/>
  </r>
  <r>
    <x v="16"/>
    <x v="0"/>
    <x v="0"/>
    <x v="2"/>
    <x v="16"/>
    <x v="16"/>
    <x v="9"/>
    <x v="9"/>
    <x v="9"/>
    <x v="9"/>
    <n v="8"/>
    <n v="4.5199999999999996"/>
    <n v="5"/>
    <n v="4.9000000000000004"/>
    <n v="3"/>
    <n v="4.05"/>
    <x v="0"/>
    <x v="0"/>
  </r>
  <r>
    <x v="16"/>
    <x v="0"/>
    <x v="0"/>
    <x v="2"/>
    <x v="16"/>
    <x v="16"/>
    <x v="10"/>
    <x v="10"/>
    <x v="10"/>
    <x v="10"/>
    <n v="38"/>
    <n v="21.47"/>
    <n v="27"/>
    <n v="26.47"/>
    <n v="11"/>
    <n v="14.86"/>
    <x v="0"/>
    <x v="0"/>
  </r>
  <r>
    <x v="16"/>
    <x v="0"/>
    <x v="0"/>
    <x v="2"/>
    <x v="16"/>
    <x v="16"/>
    <x v="11"/>
    <x v="11"/>
    <x v="11"/>
    <x v="11"/>
    <n v="22"/>
    <n v="12.43"/>
    <n v="16"/>
    <n v="15.69"/>
    <n v="6"/>
    <n v="8.11"/>
    <x v="0"/>
    <x v="0"/>
  </r>
  <r>
    <x v="16"/>
    <x v="0"/>
    <x v="0"/>
    <x v="2"/>
    <x v="16"/>
    <x v="16"/>
    <x v="12"/>
    <x v="12"/>
    <x v="12"/>
    <x v="12"/>
    <n v="5"/>
    <n v="2.82"/>
    <n v="3"/>
    <n v="2.94"/>
    <n v="2"/>
    <n v="2.7"/>
    <x v="0"/>
    <x v="0"/>
  </r>
  <r>
    <x v="16"/>
    <x v="0"/>
    <x v="0"/>
    <x v="2"/>
    <x v="16"/>
    <x v="16"/>
    <x v="13"/>
    <x v="13"/>
    <x v="13"/>
    <x v="13"/>
    <n v="5"/>
    <n v="2.82"/>
    <n v="1"/>
    <n v="0.98"/>
    <n v="4"/>
    <n v="5.41"/>
    <x v="0"/>
    <x v="0"/>
  </r>
  <r>
    <x v="16"/>
    <x v="0"/>
    <x v="0"/>
    <x v="2"/>
    <x v="16"/>
    <x v="16"/>
    <x v="14"/>
    <x v="14"/>
    <x v="14"/>
    <x v="14"/>
    <n v="5"/>
    <n v="2.82"/>
    <n v="2"/>
    <n v="1.96"/>
    <n v="3"/>
    <n v="4.05"/>
    <x v="0"/>
    <x v="0"/>
  </r>
  <r>
    <x v="17"/>
    <x v="0"/>
    <x v="0"/>
    <x v="2"/>
    <x v="17"/>
    <x v="17"/>
    <x v="0"/>
    <x v="0"/>
    <x v="0"/>
    <x v="0"/>
    <n v="0"/>
    <n v="0"/>
    <n v="0"/>
    <n v="0"/>
    <n v="0"/>
    <n v="0"/>
    <x v="0"/>
    <x v="0"/>
  </r>
  <r>
    <x v="17"/>
    <x v="0"/>
    <x v="0"/>
    <x v="2"/>
    <x v="17"/>
    <x v="17"/>
    <x v="1"/>
    <x v="1"/>
    <x v="1"/>
    <x v="1"/>
    <n v="27"/>
    <n v="19.57"/>
    <n v="18"/>
    <n v="20.45"/>
    <n v="9"/>
    <n v="18.75"/>
    <x v="0"/>
    <x v="0"/>
  </r>
  <r>
    <x v="17"/>
    <x v="0"/>
    <x v="0"/>
    <x v="2"/>
    <x v="17"/>
    <x v="17"/>
    <x v="2"/>
    <x v="2"/>
    <x v="2"/>
    <x v="2"/>
    <n v="8"/>
    <n v="5.8"/>
    <n v="3"/>
    <n v="3.41"/>
    <n v="5"/>
    <n v="10.42"/>
    <x v="0"/>
    <x v="0"/>
  </r>
  <r>
    <x v="17"/>
    <x v="0"/>
    <x v="0"/>
    <x v="2"/>
    <x v="17"/>
    <x v="17"/>
    <x v="3"/>
    <x v="3"/>
    <x v="3"/>
    <x v="3"/>
    <n v="0"/>
    <n v="0"/>
    <n v="0"/>
    <n v="0"/>
    <n v="0"/>
    <n v="0"/>
    <x v="0"/>
    <x v="0"/>
  </r>
  <r>
    <x v="17"/>
    <x v="0"/>
    <x v="0"/>
    <x v="2"/>
    <x v="17"/>
    <x v="17"/>
    <x v="4"/>
    <x v="4"/>
    <x v="4"/>
    <x v="4"/>
    <n v="0"/>
    <n v="0"/>
    <n v="0"/>
    <n v="0"/>
    <n v="0"/>
    <n v="0"/>
    <x v="0"/>
    <x v="0"/>
  </r>
  <r>
    <x v="17"/>
    <x v="0"/>
    <x v="0"/>
    <x v="2"/>
    <x v="17"/>
    <x v="17"/>
    <x v="5"/>
    <x v="5"/>
    <x v="5"/>
    <x v="5"/>
    <n v="3"/>
    <n v="2.17"/>
    <n v="0"/>
    <n v="0"/>
    <n v="3"/>
    <n v="6.25"/>
    <x v="0"/>
    <x v="0"/>
  </r>
  <r>
    <x v="17"/>
    <x v="0"/>
    <x v="0"/>
    <x v="2"/>
    <x v="17"/>
    <x v="17"/>
    <x v="6"/>
    <x v="6"/>
    <x v="6"/>
    <x v="6"/>
    <n v="56"/>
    <n v="40.58"/>
    <n v="32"/>
    <n v="36.36"/>
    <n v="23"/>
    <n v="47.92"/>
    <x v="1"/>
    <x v="15"/>
  </r>
  <r>
    <x v="17"/>
    <x v="0"/>
    <x v="0"/>
    <x v="2"/>
    <x v="17"/>
    <x v="17"/>
    <x v="7"/>
    <x v="7"/>
    <x v="7"/>
    <x v="7"/>
    <n v="0"/>
    <n v="0"/>
    <n v="0"/>
    <n v="0"/>
    <n v="0"/>
    <n v="0"/>
    <x v="0"/>
    <x v="0"/>
  </r>
  <r>
    <x v="17"/>
    <x v="0"/>
    <x v="0"/>
    <x v="2"/>
    <x v="17"/>
    <x v="17"/>
    <x v="8"/>
    <x v="8"/>
    <x v="8"/>
    <x v="8"/>
    <n v="3"/>
    <n v="2.17"/>
    <n v="0"/>
    <n v="0"/>
    <n v="3"/>
    <n v="6.25"/>
    <x v="0"/>
    <x v="0"/>
  </r>
  <r>
    <x v="17"/>
    <x v="0"/>
    <x v="0"/>
    <x v="2"/>
    <x v="17"/>
    <x v="17"/>
    <x v="9"/>
    <x v="9"/>
    <x v="9"/>
    <x v="9"/>
    <n v="4"/>
    <n v="2.9"/>
    <n v="4"/>
    <n v="4.55"/>
    <n v="0"/>
    <n v="0"/>
    <x v="0"/>
    <x v="0"/>
  </r>
  <r>
    <x v="17"/>
    <x v="0"/>
    <x v="0"/>
    <x v="2"/>
    <x v="17"/>
    <x v="17"/>
    <x v="10"/>
    <x v="10"/>
    <x v="10"/>
    <x v="10"/>
    <n v="8"/>
    <n v="5.8"/>
    <n v="7"/>
    <n v="7.95"/>
    <n v="1"/>
    <n v="2.08"/>
    <x v="0"/>
    <x v="0"/>
  </r>
  <r>
    <x v="17"/>
    <x v="0"/>
    <x v="0"/>
    <x v="2"/>
    <x v="17"/>
    <x v="17"/>
    <x v="11"/>
    <x v="11"/>
    <x v="11"/>
    <x v="11"/>
    <n v="24"/>
    <n v="17.39"/>
    <n v="24"/>
    <n v="27.27"/>
    <n v="0"/>
    <n v="0"/>
    <x v="0"/>
    <x v="0"/>
  </r>
  <r>
    <x v="17"/>
    <x v="0"/>
    <x v="0"/>
    <x v="2"/>
    <x v="17"/>
    <x v="17"/>
    <x v="12"/>
    <x v="12"/>
    <x v="12"/>
    <x v="12"/>
    <n v="0"/>
    <n v="0"/>
    <n v="0"/>
    <n v="0"/>
    <n v="0"/>
    <n v="0"/>
    <x v="0"/>
    <x v="0"/>
  </r>
  <r>
    <x v="17"/>
    <x v="0"/>
    <x v="0"/>
    <x v="2"/>
    <x v="17"/>
    <x v="17"/>
    <x v="13"/>
    <x v="13"/>
    <x v="13"/>
    <x v="13"/>
    <n v="3"/>
    <n v="2.17"/>
    <n v="0"/>
    <n v="0"/>
    <n v="3"/>
    <n v="6.25"/>
    <x v="0"/>
    <x v="0"/>
  </r>
  <r>
    <x v="17"/>
    <x v="0"/>
    <x v="0"/>
    <x v="2"/>
    <x v="17"/>
    <x v="17"/>
    <x v="14"/>
    <x v="14"/>
    <x v="14"/>
    <x v="14"/>
    <n v="2"/>
    <n v="1.45"/>
    <n v="0"/>
    <n v="0"/>
    <n v="1"/>
    <n v="2.08"/>
    <x v="1"/>
    <x v="15"/>
  </r>
  <r>
    <x v="18"/>
    <x v="0"/>
    <x v="0"/>
    <x v="2"/>
    <x v="18"/>
    <x v="18"/>
    <x v="0"/>
    <x v="0"/>
    <x v="0"/>
    <x v="0"/>
    <n v="0"/>
    <n v="0"/>
    <n v="0"/>
    <n v="0"/>
    <n v="0"/>
    <n v="0"/>
    <x v="0"/>
    <x v="16"/>
  </r>
  <r>
    <x v="18"/>
    <x v="0"/>
    <x v="0"/>
    <x v="2"/>
    <x v="18"/>
    <x v="18"/>
    <x v="1"/>
    <x v="1"/>
    <x v="1"/>
    <x v="1"/>
    <n v="12"/>
    <n v="11.88"/>
    <n v="8"/>
    <n v="11.59"/>
    <n v="4"/>
    <n v="12.5"/>
    <x v="0"/>
    <x v="16"/>
  </r>
  <r>
    <x v="18"/>
    <x v="0"/>
    <x v="0"/>
    <x v="2"/>
    <x v="18"/>
    <x v="18"/>
    <x v="2"/>
    <x v="2"/>
    <x v="2"/>
    <x v="2"/>
    <n v="11"/>
    <n v="10.89"/>
    <n v="2"/>
    <n v="2.9"/>
    <n v="9"/>
    <n v="28.13"/>
    <x v="0"/>
    <x v="16"/>
  </r>
  <r>
    <x v="18"/>
    <x v="0"/>
    <x v="0"/>
    <x v="2"/>
    <x v="18"/>
    <x v="18"/>
    <x v="3"/>
    <x v="3"/>
    <x v="3"/>
    <x v="3"/>
    <n v="0"/>
    <n v="0"/>
    <n v="0"/>
    <n v="0"/>
    <n v="0"/>
    <n v="0"/>
    <x v="0"/>
    <x v="16"/>
  </r>
  <r>
    <x v="18"/>
    <x v="0"/>
    <x v="0"/>
    <x v="2"/>
    <x v="18"/>
    <x v="18"/>
    <x v="4"/>
    <x v="4"/>
    <x v="4"/>
    <x v="4"/>
    <n v="1"/>
    <n v="0.99"/>
    <n v="0"/>
    <n v="0"/>
    <n v="1"/>
    <n v="3.13"/>
    <x v="0"/>
    <x v="16"/>
  </r>
  <r>
    <x v="18"/>
    <x v="0"/>
    <x v="0"/>
    <x v="2"/>
    <x v="18"/>
    <x v="18"/>
    <x v="5"/>
    <x v="5"/>
    <x v="5"/>
    <x v="5"/>
    <n v="4"/>
    <n v="3.96"/>
    <n v="2"/>
    <n v="2.9"/>
    <n v="2"/>
    <n v="6.25"/>
    <x v="0"/>
    <x v="16"/>
  </r>
  <r>
    <x v="18"/>
    <x v="0"/>
    <x v="0"/>
    <x v="2"/>
    <x v="18"/>
    <x v="18"/>
    <x v="6"/>
    <x v="6"/>
    <x v="6"/>
    <x v="6"/>
    <n v="36"/>
    <n v="35.64"/>
    <n v="24"/>
    <n v="34.78"/>
    <n v="12"/>
    <n v="37.5"/>
    <x v="0"/>
    <x v="16"/>
  </r>
  <r>
    <x v="18"/>
    <x v="0"/>
    <x v="0"/>
    <x v="2"/>
    <x v="18"/>
    <x v="18"/>
    <x v="7"/>
    <x v="7"/>
    <x v="7"/>
    <x v="7"/>
    <n v="0"/>
    <n v="0"/>
    <n v="0"/>
    <n v="0"/>
    <n v="0"/>
    <n v="0"/>
    <x v="0"/>
    <x v="16"/>
  </r>
  <r>
    <x v="18"/>
    <x v="0"/>
    <x v="0"/>
    <x v="2"/>
    <x v="18"/>
    <x v="18"/>
    <x v="8"/>
    <x v="8"/>
    <x v="8"/>
    <x v="8"/>
    <n v="3"/>
    <n v="2.97"/>
    <n v="1"/>
    <n v="1.45"/>
    <n v="2"/>
    <n v="6.25"/>
    <x v="0"/>
    <x v="16"/>
  </r>
  <r>
    <x v="18"/>
    <x v="0"/>
    <x v="0"/>
    <x v="2"/>
    <x v="18"/>
    <x v="18"/>
    <x v="9"/>
    <x v="9"/>
    <x v="9"/>
    <x v="9"/>
    <n v="2"/>
    <n v="1.98"/>
    <n v="2"/>
    <n v="2.9"/>
    <n v="0"/>
    <n v="0"/>
    <x v="0"/>
    <x v="16"/>
  </r>
  <r>
    <x v="18"/>
    <x v="0"/>
    <x v="0"/>
    <x v="2"/>
    <x v="18"/>
    <x v="18"/>
    <x v="10"/>
    <x v="10"/>
    <x v="10"/>
    <x v="10"/>
    <n v="10"/>
    <n v="9.9"/>
    <n v="8"/>
    <n v="11.59"/>
    <n v="2"/>
    <n v="6.25"/>
    <x v="0"/>
    <x v="16"/>
  </r>
  <r>
    <x v="18"/>
    <x v="0"/>
    <x v="0"/>
    <x v="2"/>
    <x v="18"/>
    <x v="18"/>
    <x v="11"/>
    <x v="11"/>
    <x v="11"/>
    <x v="11"/>
    <n v="16"/>
    <n v="15.84"/>
    <n v="16"/>
    <n v="23.19"/>
    <n v="0"/>
    <n v="0"/>
    <x v="0"/>
    <x v="16"/>
  </r>
  <r>
    <x v="18"/>
    <x v="0"/>
    <x v="0"/>
    <x v="2"/>
    <x v="18"/>
    <x v="18"/>
    <x v="12"/>
    <x v="12"/>
    <x v="12"/>
    <x v="12"/>
    <n v="3"/>
    <n v="2.97"/>
    <n v="3"/>
    <n v="4.3499999999999996"/>
    <n v="0"/>
    <n v="0"/>
    <x v="0"/>
    <x v="16"/>
  </r>
  <r>
    <x v="18"/>
    <x v="0"/>
    <x v="0"/>
    <x v="2"/>
    <x v="18"/>
    <x v="18"/>
    <x v="13"/>
    <x v="13"/>
    <x v="13"/>
    <x v="13"/>
    <n v="2"/>
    <n v="1.98"/>
    <n v="2"/>
    <n v="2.9"/>
    <n v="0"/>
    <n v="0"/>
    <x v="0"/>
    <x v="16"/>
  </r>
  <r>
    <x v="18"/>
    <x v="0"/>
    <x v="0"/>
    <x v="2"/>
    <x v="18"/>
    <x v="18"/>
    <x v="14"/>
    <x v="14"/>
    <x v="14"/>
    <x v="14"/>
    <n v="1"/>
    <n v="0.99"/>
    <n v="1"/>
    <n v="1.45"/>
    <n v="0"/>
    <n v="0"/>
    <x v="0"/>
    <x v="16"/>
  </r>
  <r>
    <x v="19"/>
    <x v="0"/>
    <x v="0"/>
    <x v="2"/>
    <x v="19"/>
    <x v="19"/>
    <x v="0"/>
    <x v="0"/>
    <x v="0"/>
    <x v="0"/>
    <n v="0"/>
    <n v="0"/>
    <n v="0"/>
    <n v="0"/>
    <n v="0"/>
    <n v="0"/>
    <x v="0"/>
    <x v="0"/>
  </r>
  <r>
    <x v="19"/>
    <x v="0"/>
    <x v="0"/>
    <x v="2"/>
    <x v="19"/>
    <x v="19"/>
    <x v="1"/>
    <x v="1"/>
    <x v="1"/>
    <x v="1"/>
    <n v="19"/>
    <n v="28.36"/>
    <n v="17"/>
    <n v="39.53"/>
    <n v="2"/>
    <n v="8.6999999999999993"/>
    <x v="0"/>
    <x v="0"/>
  </r>
  <r>
    <x v="19"/>
    <x v="0"/>
    <x v="0"/>
    <x v="2"/>
    <x v="19"/>
    <x v="19"/>
    <x v="2"/>
    <x v="2"/>
    <x v="2"/>
    <x v="2"/>
    <n v="8"/>
    <n v="11.94"/>
    <n v="0"/>
    <n v="0"/>
    <n v="8"/>
    <n v="34.78"/>
    <x v="0"/>
    <x v="0"/>
  </r>
  <r>
    <x v="19"/>
    <x v="0"/>
    <x v="0"/>
    <x v="2"/>
    <x v="19"/>
    <x v="19"/>
    <x v="3"/>
    <x v="3"/>
    <x v="3"/>
    <x v="3"/>
    <n v="1"/>
    <n v="1.49"/>
    <n v="0"/>
    <n v="0"/>
    <n v="1"/>
    <n v="4.3499999999999996"/>
    <x v="0"/>
    <x v="0"/>
  </r>
  <r>
    <x v="19"/>
    <x v="0"/>
    <x v="0"/>
    <x v="2"/>
    <x v="19"/>
    <x v="19"/>
    <x v="4"/>
    <x v="4"/>
    <x v="4"/>
    <x v="4"/>
    <n v="1"/>
    <n v="1.49"/>
    <n v="1"/>
    <n v="2.33"/>
    <n v="0"/>
    <n v="0"/>
    <x v="0"/>
    <x v="0"/>
  </r>
  <r>
    <x v="19"/>
    <x v="0"/>
    <x v="0"/>
    <x v="2"/>
    <x v="19"/>
    <x v="19"/>
    <x v="5"/>
    <x v="5"/>
    <x v="5"/>
    <x v="5"/>
    <n v="0"/>
    <n v="0"/>
    <n v="0"/>
    <n v="0"/>
    <n v="0"/>
    <n v="0"/>
    <x v="0"/>
    <x v="0"/>
  </r>
  <r>
    <x v="19"/>
    <x v="0"/>
    <x v="0"/>
    <x v="2"/>
    <x v="19"/>
    <x v="19"/>
    <x v="6"/>
    <x v="6"/>
    <x v="6"/>
    <x v="6"/>
    <n v="18"/>
    <n v="26.87"/>
    <n v="10"/>
    <n v="23.26"/>
    <n v="7"/>
    <n v="30.43"/>
    <x v="1"/>
    <x v="17"/>
  </r>
  <r>
    <x v="19"/>
    <x v="0"/>
    <x v="0"/>
    <x v="2"/>
    <x v="19"/>
    <x v="19"/>
    <x v="7"/>
    <x v="7"/>
    <x v="7"/>
    <x v="7"/>
    <n v="0"/>
    <n v="0"/>
    <n v="0"/>
    <n v="0"/>
    <n v="0"/>
    <n v="0"/>
    <x v="0"/>
    <x v="0"/>
  </r>
  <r>
    <x v="19"/>
    <x v="0"/>
    <x v="0"/>
    <x v="2"/>
    <x v="19"/>
    <x v="19"/>
    <x v="8"/>
    <x v="8"/>
    <x v="8"/>
    <x v="8"/>
    <n v="2"/>
    <n v="2.99"/>
    <n v="0"/>
    <n v="0"/>
    <n v="2"/>
    <n v="8.6999999999999993"/>
    <x v="0"/>
    <x v="0"/>
  </r>
  <r>
    <x v="19"/>
    <x v="0"/>
    <x v="0"/>
    <x v="2"/>
    <x v="19"/>
    <x v="19"/>
    <x v="9"/>
    <x v="9"/>
    <x v="9"/>
    <x v="9"/>
    <n v="2"/>
    <n v="2.99"/>
    <n v="2"/>
    <n v="4.6500000000000004"/>
    <n v="0"/>
    <n v="0"/>
    <x v="0"/>
    <x v="0"/>
  </r>
  <r>
    <x v="19"/>
    <x v="0"/>
    <x v="0"/>
    <x v="2"/>
    <x v="19"/>
    <x v="19"/>
    <x v="10"/>
    <x v="10"/>
    <x v="10"/>
    <x v="10"/>
    <n v="5"/>
    <n v="7.46"/>
    <n v="3"/>
    <n v="6.98"/>
    <n v="2"/>
    <n v="8.6999999999999993"/>
    <x v="0"/>
    <x v="0"/>
  </r>
  <r>
    <x v="19"/>
    <x v="0"/>
    <x v="0"/>
    <x v="2"/>
    <x v="19"/>
    <x v="19"/>
    <x v="11"/>
    <x v="11"/>
    <x v="11"/>
    <x v="11"/>
    <n v="9"/>
    <n v="13.43"/>
    <n v="8"/>
    <n v="18.600000000000001"/>
    <n v="1"/>
    <n v="4.3499999999999996"/>
    <x v="0"/>
    <x v="0"/>
  </r>
  <r>
    <x v="19"/>
    <x v="0"/>
    <x v="0"/>
    <x v="2"/>
    <x v="19"/>
    <x v="19"/>
    <x v="12"/>
    <x v="12"/>
    <x v="12"/>
    <x v="12"/>
    <n v="0"/>
    <n v="0"/>
    <n v="0"/>
    <n v="0"/>
    <n v="0"/>
    <n v="0"/>
    <x v="0"/>
    <x v="0"/>
  </r>
  <r>
    <x v="19"/>
    <x v="0"/>
    <x v="0"/>
    <x v="2"/>
    <x v="19"/>
    <x v="19"/>
    <x v="13"/>
    <x v="13"/>
    <x v="13"/>
    <x v="13"/>
    <n v="0"/>
    <n v="0"/>
    <n v="0"/>
    <n v="0"/>
    <n v="0"/>
    <n v="0"/>
    <x v="0"/>
    <x v="0"/>
  </r>
  <r>
    <x v="19"/>
    <x v="0"/>
    <x v="0"/>
    <x v="2"/>
    <x v="19"/>
    <x v="19"/>
    <x v="14"/>
    <x v="14"/>
    <x v="14"/>
    <x v="14"/>
    <n v="2"/>
    <n v="2.99"/>
    <n v="2"/>
    <n v="4.6500000000000004"/>
    <n v="0"/>
    <n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80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2"/>
    <x v="2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1"/>
    <x v="1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3"/>
    <x v="3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1"/>
    <x v="1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1"/>
    <x v="1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1"/>
    <x v="1"/>
  </r>
  <r>
    <x v="0"/>
    <x v="0"/>
    <x v="0"/>
    <x v="0"/>
    <x v="0"/>
    <x v="0"/>
    <x v="8"/>
    <x v="8"/>
    <x v="8"/>
    <x v="8"/>
    <x v="8"/>
    <x v="8"/>
    <x v="7"/>
    <x v="8"/>
    <x v="8"/>
    <x v="8"/>
    <x v="8"/>
    <x v="1"/>
    <x v="1"/>
  </r>
  <r>
    <x v="0"/>
    <x v="0"/>
    <x v="0"/>
    <x v="0"/>
    <x v="0"/>
    <x v="0"/>
    <x v="9"/>
    <x v="9"/>
    <x v="9"/>
    <x v="9"/>
    <x v="9"/>
    <x v="9"/>
    <x v="8"/>
    <x v="9"/>
    <x v="9"/>
    <x v="9"/>
    <x v="9"/>
    <x v="2"/>
    <x v="2"/>
  </r>
  <r>
    <x v="0"/>
    <x v="0"/>
    <x v="0"/>
    <x v="0"/>
    <x v="0"/>
    <x v="0"/>
    <x v="10"/>
    <x v="10"/>
    <x v="10"/>
    <x v="10"/>
    <x v="10"/>
    <x v="10"/>
    <x v="9"/>
    <x v="10"/>
    <x v="10"/>
    <x v="10"/>
    <x v="10"/>
    <x v="1"/>
    <x v="1"/>
  </r>
  <r>
    <x v="0"/>
    <x v="0"/>
    <x v="0"/>
    <x v="0"/>
    <x v="0"/>
    <x v="0"/>
    <x v="11"/>
    <x v="11"/>
    <x v="11"/>
    <x v="11"/>
    <x v="11"/>
    <x v="11"/>
    <x v="10"/>
    <x v="11"/>
    <x v="11"/>
    <x v="11"/>
    <x v="11"/>
    <x v="1"/>
    <x v="1"/>
  </r>
  <r>
    <x v="0"/>
    <x v="0"/>
    <x v="0"/>
    <x v="0"/>
    <x v="0"/>
    <x v="0"/>
    <x v="12"/>
    <x v="12"/>
    <x v="12"/>
    <x v="12"/>
    <x v="12"/>
    <x v="12"/>
    <x v="11"/>
    <x v="12"/>
    <x v="12"/>
    <x v="12"/>
    <x v="12"/>
    <x v="1"/>
    <x v="1"/>
  </r>
  <r>
    <x v="0"/>
    <x v="0"/>
    <x v="0"/>
    <x v="0"/>
    <x v="0"/>
    <x v="0"/>
    <x v="13"/>
    <x v="13"/>
    <x v="13"/>
    <x v="13"/>
    <x v="13"/>
    <x v="13"/>
    <x v="12"/>
    <x v="13"/>
    <x v="13"/>
    <x v="13"/>
    <x v="13"/>
    <x v="1"/>
    <x v="1"/>
  </r>
  <r>
    <x v="0"/>
    <x v="0"/>
    <x v="0"/>
    <x v="0"/>
    <x v="0"/>
    <x v="0"/>
    <x v="14"/>
    <x v="14"/>
    <x v="14"/>
    <x v="14"/>
    <x v="14"/>
    <x v="14"/>
    <x v="13"/>
    <x v="14"/>
    <x v="14"/>
    <x v="14"/>
    <x v="14"/>
    <x v="1"/>
    <x v="1"/>
  </r>
  <r>
    <x v="0"/>
    <x v="0"/>
    <x v="0"/>
    <x v="0"/>
    <x v="0"/>
    <x v="0"/>
    <x v="15"/>
    <x v="15"/>
    <x v="15"/>
    <x v="15"/>
    <x v="15"/>
    <x v="15"/>
    <x v="14"/>
    <x v="15"/>
    <x v="15"/>
    <x v="15"/>
    <x v="15"/>
    <x v="1"/>
    <x v="1"/>
  </r>
  <r>
    <x v="0"/>
    <x v="0"/>
    <x v="0"/>
    <x v="0"/>
    <x v="0"/>
    <x v="0"/>
    <x v="16"/>
    <x v="16"/>
    <x v="16"/>
    <x v="16"/>
    <x v="15"/>
    <x v="15"/>
    <x v="14"/>
    <x v="16"/>
    <x v="16"/>
    <x v="16"/>
    <x v="16"/>
    <x v="4"/>
    <x v="4"/>
  </r>
  <r>
    <x v="0"/>
    <x v="0"/>
    <x v="0"/>
    <x v="0"/>
    <x v="0"/>
    <x v="0"/>
    <x v="17"/>
    <x v="17"/>
    <x v="17"/>
    <x v="17"/>
    <x v="16"/>
    <x v="16"/>
    <x v="14"/>
    <x v="17"/>
    <x v="17"/>
    <x v="17"/>
    <x v="17"/>
    <x v="1"/>
    <x v="1"/>
  </r>
  <r>
    <x v="0"/>
    <x v="0"/>
    <x v="0"/>
    <x v="0"/>
    <x v="0"/>
    <x v="0"/>
    <x v="18"/>
    <x v="18"/>
    <x v="18"/>
    <x v="18"/>
    <x v="17"/>
    <x v="17"/>
    <x v="15"/>
    <x v="18"/>
    <x v="18"/>
    <x v="18"/>
    <x v="18"/>
    <x v="1"/>
    <x v="1"/>
  </r>
  <r>
    <x v="0"/>
    <x v="0"/>
    <x v="0"/>
    <x v="0"/>
    <x v="0"/>
    <x v="0"/>
    <x v="19"/>
    <x v="19"/>
    <x v="19"/>
    <x v="19"/>
    <x v="18"/>
    <x v="18"/>
    <x v="16"/>
    <x v="19"/>
    <x v="19"/>
    <x v="19"/>
    <x v="19"/>
    <x v="5"/>
    <x v="5"/>
  </r>
  <r>
    <x v="1"/>
    <x v="0"/>
    <x v="0"/>
    <x v="1"/>
    <x v="1"/>
    <x v="1"/>
    <x v="0"/>
    <x v="0"/>
    <x v="0"/>
    <x v="0"/>
    <x v="0"/>
    <x v="19"/>
    <x v="17"/>
    <x v="20"/>
    <x v="20"/>
    <x v="19"/>
    <x v="20"/>
    <x v="6"/>
    <x v="6"/>
  </r>
  <r>
    <x v="1"/>
    <x v="0"/>
    <x v="0"/>
    <x v="1"/>
    <x v="1"/>
    <x v="1"/>
    <x v="1"/>
    <x v="1"/>
    <x v="1"/>
    <x v="1"/>
    <x v="1"/>
    <x v="20"/>
    <x v="18"/>
    <x v="21"/>
    <x v="21"/>
    <x v="20"/>
    <x v="21"/>
    <x v="1"/>
    <x v="1"/>
  </r>
  <r>
    <x v="1"/>
    <x v="0"/>
    <x v="0"/>
    <x v="1"/>
    <x v="1"/>
    <x v="1"/>
    <x v="2"/>
    <x v="2"/>
    <x v="2"/>
    <x v="2"/>
    <x v="2"/>
    <x v="21"/>
    <x v="19"/>
    <x v="22"/>
    <x v="22"/>
    <x v="21"/>
    <x v="22"/>
    <x v="6"/>
    <x v="6"/>
  </r>
  <r>
    <x v="1"/>
    <x v="0"/>
    <x v="0"/>
    <x v="1"/>
    <x v="1"/>
    <x v="1"/>
    <x v="3"/>
    <x v="3"/>
    <x v="3"/>
    <x v="3"/>
    <x v="3"/>
    <x v="22"/>
    <x v="20"/>
    <x v="23"/>
    <x v="23"/>
    <x v="22"/>
    <x v="23"/>
    <x v="1"/>
    <x v="1"/>
  </r>
  <r>
    <x v="1"/>
    <x v="0"/>
    <x v="0"/>
    <x v="1"/>
    <x v="1"/>
    <x v="1"/>
    <x v="5"/>
    <x v="5"/>
    <x v="5"/>
    <x v="5"/>
    <x v="4"/>
    <x v="23"/>
    <x v="21"/>
    <x v="24"/>
    <x v="24"/>
    <x v="23"/>
    <x v="24"/>
    <x v="1"/>
    <x v="1"/>
  </r>
  <r>
    <x v="1"/>
    <x v="0"/>
    <x v="0"/>
    <x v="1"/>
    <x v="1"/>
    <x v="1"/>
    <x v="4"/>
    <x v="4"/>
    <x v="4"/>
    <x v="4"/>
    <x v="5"/>
    <x v="24"/>
    <x v="22"/>
    <x v="25"/>
    <x v="25"/>
    <x v="19"/>
    <x v="20"/>
    <x v="6"/>
    <x v="6"/>
  </r>
  <r>
    <x v="1"/>
    <x v="0"/>
    <x v="0"/>
    <x v="1"/>
    <x v="1"/>
    <x v="1"/>
    <x v="8"/>
    <x v="8"/>
    <x v="8"/>
    <x v="8"/>
    <x v="6"/>
    <x v="25"/>
    <x v="23"/>
    <x v="26"/>
    <x v="26"/>
    <x v="20"/>
    <x v="21"/>
    <x v="1"/>
    <x v="1"/>
  </r>
  <r>
    <x v="1"/>
    <x v="0"/>
    <x v="0"/>
    <x v="1"/>
    <x v="1"/>
    <x v="1"/>
    <x v="6"/>
    <x v="6"/>
    <x v="6"/>
    <x v="6"/>
    <x v="7"/>
    <x v="26"/>
    <x v="24"/>
    <x v="27"/>
    <x v="27"/>
    <x v="24"/>
    <x v="25"/>
    <x v="1"/>
    <x v="1"/>
  </r>
  <r>
    <x v="1"/>
    <x v="0"/>
    <x v="0"/>
    <x v="1"/>
    <x v="1"/>
    <x v="1"/>
    <x v="9"/>
    <x v="9"/>
    <x v="9"/>
    <x v="9"/>
    <x v="7"/>
    <x v="26"/>
    <x v="24"/>
    <x v="10"/>
    <x v="28"/>
    <x v="11"/>
    <x v="26"/>
    <x v="6"/>
    <x v="6"/>
  </r>
  <r>
    <x v="1"/>
    <x v="0"/>
    <x v="0"/>
    <x v="1"/>
    <x v="1"/>
    <x v="1"/>
    <x v="7"/>
    <x v="7"/>
    <x v="7"/>
    <x v="7"/>
    <x v="9"/>
    <x v="27"/>
    <x v="25"/>
    <x v="27"/>
    <x v="27"/>
    <x v="25"/>
    <x v="27"/>
    <x v="1"/>
    <x v="1"/>
  </r>
  <r>
    <x v="1"/>
    <x v="0"/>
    <x v="0"/>
    <x v="1"/>
    <x v="1"/>
    <x v="1"/>
    <x v="11"/>
    <x v="11"/>
    <x v="11"/>
    <x v="11"/>
    <x v="10"/>
    <x v="28"/>
    <x v="26"/>
    <x v="28"/>
    <x v="29"/>
    <x v="26"/>
    <x v="28"/>
    <x v="1"/>
    <x v="1"/>
  </r>
  <r>
    <x v="1"/>
    <x v="0"/>
    <x v="0"/>
    <x v="1"/>
    <x v="1"/>
    <x v="1"/>
    <x v="12"/>
    <x v="12"/>
    <x v="12"/>
    <x v="12"/>
    <x v="11"/>
    <x v="29"/>
    <x v="27"/>
    <x v="29"/>
    <x v="30"/>
    <x v="27"/>
    <x v="29"/>
    <x v="1"/>
    <x v="1"/>
  </r>
  <r>
    <x v="1"/>
    <x v="0"/>
    <x v="0"/>
    <x v="1"/>
    <x v="1"/>
    <x v="1"/>
    <x v="10"/>
    <x v="10"/>
    <x v="10"/>
    <x v="10"/>
    <x v="12"/>
    <x v="30"/>
    <x v="28"/>
    <x v="30"/>
    <x v="31"/>
    <x v="25"/>
    <x v="27"/>
    <x v="1"/>
    <x v="1"/>
  </r>
  <r>
    <x v="1"/>
    <x v="0"/>
    <x v="0"/>
    <x v="1"/>
    <x v="1"/>
    <x v="1"/>
    <x v="13"/>
    <x v="13"/>
    <x v="13"/>
    <x v="13"/>
    <x v="13"/>
    <x v="31"/>
    <x v="29"/>
    <x v="31"/>
    <x v="32"/>
    <x v="28"/>
    <x v="30"/>
    <x v="1"/>
    <x v="1"/>
  </r>
  <r>
    <x v="1"/>
    <x v="0"/>
    <x v="0"/>
    <x v="1"/>
    <x v="1"/>
    <x v="1"/>
    <x v="14"/>
    <x v="14"/>
    <x v="14"/>
    <x v="14"/>
    <x v="14"/>
    <x v="32"/>
    <x v="30"/>
    <x v="32"/>
    <x v="33"/>
    <x v="29"/>
    <x v="31"/>
    <x v="1"/>
    <x v="1"/>
  </r>
  <r>
    <x v="1"/>
    <x v="0"/>
    <x v="0"/>
    <x v="1"/>
    <x v="1"/>
    <x v="1"/>
    <x v="16"/>
    <x v="16"/>
    <x v="16"/>
    <x v="16"/>
    <x v="15"/>
    <x v="33"/>
    <x v="31"/>
    <x v="16"/>
    <x v="34"/>
    <x v="30"/>
    <x v="32"/>
    <x v="7"/>
    <x v="7"/>
  </r>
  <r>
    <x v="1"/>
    <x v="0"/>
    <x v="0"/>
    <x v="1"/>
    <x v="1"/>
    <x v="1"/>
    <x v="17"/>
    <x v="17"/>
    <x v="17"/>
    <x v="17"/>
    <x v="19"/>
    <x v="34"/>
    <x v="32"/>
    <x v="33"/>
    <x v="35"/>
    <x v="31"/>
    <x v="33"/>
    <x v="1"/>
    <x v="1"/>
  </r>
  <r>
    <x v="1"/>
    <x v="0"/>
    <x v="0"/>
    <x v="1"/>
    <x v="1"/>
    <x v="1"/>
    <x v="18"/>
    <x v="18"/>
    <x v="18"/>
    <x v="18"/>
    <x v="16"/>
    <x v="35"/>
    <x v="33"/>
    <x v="34"/>
    <x v="36"/>
    <x v="32"/>
    <x v="34"/>
    <x v="1"/>
    <x v="1"/>
  </r>
  <r>
    <x v="1"/>
    <x v="0"/>
    <x v="0"/>
    <x v="1"/>
    <x v="1"/>
    <x v="1"/>
    <x v="15"/>
    <x v="15"/>
    <x v="15"/>
    <x v="15"/>
    <x v="17"/>
    <x v="36"/>
    <x v="34"/>
    <x v="35"/>
    <x v="37"/>
    <x v="18"/>
    <x v="35"/>
    <x v="1"/>
    <x v="1"/>
  </r>
  <r>
    <x v="1"/>
    <x v="0"/>
    <x v="0"/>
    <x v="1"/>
    <x v="1"/>
    <x v="1"/>
    <x v="20"/>
    <x v="20"/>
    <x v="20"/>
    <x v="20"/>
    <x v="18"/>
    <x v="37"/>
    <x v="16"/>
    <x v="36"/>
    <x v="38"/>
    <x v="33"/>
    <x v="36"/>
    <x v="1"/>
    <x v="1"/>
  </r>
  <r>
    <x v="2"/>
    <x v="0"/>
    <x v="0"/>
    <x v="1"/>
    <x v="2"/>
    <x v="2"/>
    <x v="0"/>
    <x v="0"/>
    <x v="0"/>
    <x v="0"/>
    <x v="0"/>
    <x v="38"/>
    <x v="35"/>
    <x v="37"/>
    <x v="39"/>
    <x v="34"/>
    <x v="37"/>
    <x v="1"/>
    <x v="1"/>
  </r>
  <r>
    <x v="2"/>
    <x v="0"/>
    <x v="0"/>
    <x v="1"/>
    <x v="2"/>
    <x v="2"/>
    <x v="1"/>
    <x v="1"/>
    <x v="1"/>
    <x v="1"/>
    <x v="1"/>
    <x v="39"/>
    <x v="36"/>
    <x v="38"/>
    <x v="40"/>
    <x v="35"/>
    <x v="38"/>
    <x v="1"/>
    <x v="1"/>
  </r>
  <r>
    <x v="2"/>
    <x v="0"/>
    <x v="0"/>
    <x v="1"/>
    <x v="2"/>
    <x v="2"/>
    <x v="2"/>
    <x v="2"/>
    <x v="2"/>
    <x v="2"/>
    <x v="2"/>
    <x v="40"/>
    <x v="37"/>
    <x v="39"/>
    <x v="41"/>
    <x v="36"/>
    <x v="39"/>
    <x v="1"/>
    <x v="1"/>
  </r>
  <r>
    <x v="2"/>
    <x v="0"/>
    <x v="0"/>
    <x v="1"/>
    <x v="2"/>
    <x v="2"/>
    <x v="3"/>
    <x v="3"/>
    <x v="3"/>
    <x v="3"/>
    <x v="3"/>
    <x v="41"/>
    <x v="38"/>
    <x v="40"/>
    <x v="42"/>
    <x v="37"/>
    <x v="40"/>
    <x v="1"/>
    <x v="1"/>
  </r>
  <r>
    <x v="2"/>
    <x v="0"/>
    <x v="0"/>
    <x v="1"/>
    <x v="2"/>
    <x v="2"/>
    <x v="5"/>
    <x v="5"/>
    <x v="5"/>
    <x v="5"/>
    <x v="4"/>
    <x v="42"/>
    <x v="6"/>
    <x v="41"/>
    <x v="43"/>
    <x v="38"/>
    <x v="41"/>
    <x v="1"/>
    <x v="1"/>
  </r>
  <r>
    <x v="2"/>
    <x v="0"/>
    <x v="0"/>
    <x v="1"/>
    <x v="2"/>
    <x v="2"/>
    <x v="4"/>
    <x v="4"/>
    <x v="4"/>
    <x v="4"/>
    <x v="5"/>
    <x v="43"/>
    <x v="39"/>
    <x v="42"/>
    <x v="44"/>
    <x v="35"/>
    <x v="38"/>
    <x v="1"/>
    <x v="1"/>
  </r>
  <r>
    <x v="2"/>
    <x v="0"/>
    <x v="0"/>
    <x v="1"/>
    <x v="2"/>
    <x v="2"/>
    <x v="7"/>
    <x v="7"/>
    <x v="7"/>
    <x v="7"/>
    <x v="6"/>
    <x v="44"/>
    <x v="40"/>
    <x v="43"/>
    <x v="45"/>
    <x v="39"/>
    <x v="42"/>
    <x v="1"/>
    <x v="1"/>
  </r>
  <r>
    <x v="2"/>
    <x v="0"/>
    <x v="0"/>
    <x v="1"/>
    <x v="2"/>
    <x v="2"/>
    <x v="8"/>
    <x v="8"/>
    <x v="8"/>
    <x v="8"/>
    <x v="7"/>
    <x v="45"/>
    <x v="7"/>
    <x v="44"/>
    <x v="46"/>
    <x v="40"/>
    <x v="43"/>
    <x v="1"/>
    <x v="1"/>
  </r>
  <r>
    <x v="2"/>
    <x v="0"/>
    <x v="0"/>
    <x v="1"/>
    <x v="2"/>
    <x v="2"/>
    <x v="6"/>
    <x v="6"/>
    <x v="6"/>
    <x v="6"/>
    <x v="8"/>
    <x v="46"/>
    <x v="41"/>
    <x v="45"/>
    <x v="47"/>
    <x v="41"/>
    <x v="44"/>
    <x v="1"/>
    <x v="1"/>
  </r>
  <r>
    <x v="2"/>
    <x v="0"/>
    <x v="0"/>
    <x v="1"/>
    <x v="2"/>
    <x v="2"/>
    <x v="11"/>
    <x v="11"/>
    <x v="11"/>
    <x v="11"/>
    <x v="9"/>
    <x v="47"/>
    <x v="42"/>
    <x v="46"/>
    <x v="48"/>
    <x v="42"/>
    <x v="45"/>
    <x v="1"/>
    <x v="1"/>
  </r>
  <r>
    <x v="2"/>
    <x v="0"/>
    <x v="0"/>
    <x v="1"/>
    <x v="2"/>
    <x v="2"/>
    <x v="10"/>
    <x v="10"/>
    <x v="10"/>
    <x v="10"/>
    <x v="10"/>
    <x v="48"/>
    <x v="43"/>
    <x v="47"/>
    <x v="49"/>
    <x v="43"/>
    <x v="46"/>
    <x v="1"/>
    <x v="1"/>
  </r>
  <r>
    <x v="2"/>
    <x v="0"/>
    <x v="0"/>
    <x v="1"/>
    <x v="2"/>
    <x v="2"/>
    <x v="12"/>
    <x v="12"/>
    <x v="12"/>
    <x v="12"/>
    <x v="11"/>
    <x v="49"/>
    <x v="44"/>
    <x v="48"/>
    <x v="50"/>
    <x v="44"/>
    <x v="47"/>
    <x v="1"/>
    <x v="1"/>
  </r>
  <r>
    <x v="2"/>
    <x v="0"/>
    <x v="0"/>
    <x v="1"/>
    <x v="2"/>
    <x v="2"/>
    <x v="9"/>
    <x v="9"/>
    <x v="9"/>
    <x v="9"/>
    <x v="11"/>
    <x v="49"/>
    <x v="44"/>
    <x v="49"/>
    <x v="51"/>
    <x v="45"/>
    <x v="48"/>
    <x v="1"/>
    <x v="1"/>
  </r>
  <r>
    <x v="2"/>
    <x v="0"/>
    <x v="0"/>
    <x v="1"/>
    <x v="2"/>
    <x v="2"/>
    <x v="17"/>
    <x v="17"/>
    <x v="17"/>
    <x v="17"/>
    <x v="13"/>
    <x v="32"/>
    <x v="45"/>
    <x v="50"/>
    <x v="52"/>
    <x v="46"/>
    <x v="49"/>
    <x v="1"/>
    <x v="1"/>
  </r>
  <r>
    <x v="2"/>
    <x v="0"/>
    <x v="0"/>
    <x v="1"/>
    <x v="2"/>
    <x v="2"/>
    <x v="13"/>
    <x v="13"/>
    <x v="13"/>
    <x v="13"/>
    <x v="14"/>
    <x v="50"/>
    <x v="46"/>
    <x v="51"/>
    <x v="53"/>
    <x v="47"/>
    <x v="50"/>
    <x v="1"/>
    <x v="1"/>
  </r>
  <r>
    <x v="2"/>
    <x v="0"/>
    <x v="0"/>
    <x v="1"/>
    <x v="2"/>
    <x v="2"/>
    <x v="14"/>
    <x v="14"/>
    <x v="14"/>
    <x v="14"/>
    <x v="15"/>
    <x v="51"/>
    <x v="47"/>
    <x v="32"/>
    <x v="54"/>
    <x v="11"/>
    <x v="36"/>
    <x v="1"/>
    <x v="1"/>
  </r>
  <r>
    <x v="2"/>
    <x v="0"/>
    <x v="0"/>
    <x v="1"/>
    <x v="2"/>
    <x v="2"/>
    <x v="15"/>
    <x v="15"/>
    <x v="15"/>
    <x v="15"/>
    <x v="19"/>
    <x v="36"/>
    <x v="48"/>
    <x v="52"/>
    <x v="55"/>
    <x v="48"/>
    <x v="51"/>
    <x v="1"/>
    <x v="1"/>
  </r>
  <r>
    <x v="2"/>
    <x v="0"/>
    <x v="0"/>
    <x v="1"/>
    <x v="2"/>
    <x v="2"/>
    <x v="21"/>
    <x v="21"/>
    <x v="21"/>
    <x v="21"/>
    <x v="16"/>
    <x v="52"/>
    <x v="49"/>
    <x v="53"/>
    <x v="14"/>
    <x v="49"/>
    <x v="52"/>
    <x v="1"/>
    <x v="1"/>
  </r>
  <r>
    <x v="2"/>
    <x v="0"/>
    <x v="0"/>
    <x v="1"/>
    <x v="2"/>
    <x v="2"/>
    <x v="19"/>
    <x v="19"/>
    <x v="19"/>
    <x v="19"/>
    <x v="16"/>
    <x v="52"/>
    <x v="49"/>
    <x v="47"/>
    <x v="49"/>
    <x v="50"/>
    <x v="53"/>
    <x v="1"/>
    <x v="1"/>
  </r>
  <r>
    <x v="2"/>
    <x v="0"/>
    <x v="0"/>
    <x v="1"/>
    <x v="2"/>
    <x v="2"/>
    <x v="22"/>
    <x v="22"/>
    <x v="22"/>
    <x v="22"/>
    <x v="18"/>
    <x v="53"/>
    <x v="50"/>
    <x v="35"/>
    <x v="56"/>
    <x v="51"/>
    <x v="54"/>
    <x v="1"/>
    <x v="1"/>
  </r>
  <r>
    <x v="2"/>
    <x v="0"/>
    <x v="0"/>
    <x v="1"/>
    <x v="2"/>
    <x v="2"/>
    <x v="18"/>
    <x v="18"/>
    <x v="18"/>
    <x v="18"/>
    <x v="18"/>
    <x v="53"/>
    <x v="50"/>
    <x v="31"/>
    <x v="57"/>
    <x v="52"/>
    <x v="55"/>
    <x v="1"/>
    <x v="1"/>
  </r>
  <r>
    <x v="3"/>
    <x v="0"/>
    <x v="0"/>
    <x v="1"/>
    <x v="3"/>
    <x v="3"/>
    <x v="1"/>
    <x v="1"/>
    <x v="1"/>
    <x v="1"/>
    <x v="0"/>
    <x v="54"/>
    <x v="51"/>
    <x v="54"/>
    <x v="58"/>
    <x v="27"/>
    <x v="20"/>
    <x v="1"/>
    <x v="1"/>
  </r>
  <r>
    <x v="3"/>
    <x v="0"/>
    <x v="0"/>
    <x v="1"/>
    <x v="3"/>
    <x v="3"/>
    <x v="0"/>
    <x v="0"/>
    <x v="0"/>
    <x v="0"/>
    <x v="1"/>
    <x v="55"/>
    <x v="52"/>
    <x v="55"/>
    <x v="59"/>
    <x v="53"/>
    <x v="56"/>
    <x v="6"/>
    <x v="8"/>
  </r>
  <r>
    <x v="3"/>
    <x v="0"/>
    <x v="0"/>
    <x v="1"/>
    <x v="3"/>
    <x v="3"/>
    <x v="2"/>
    <x v="2"/>
    <x v="2"/>
    <x v="2"/>
    <x v="2"/>
    <x v="26"/>
    <x v="53"/>
    <x v="56"/>
    <x v="60"/>
    <x v="54"/>
    <x v="57"/>
    <x v="5"/>
    <x v="9"/>
  </r>
  <r>
    <x v="3"/>
    <x v="0"/>
    <x v="0"/>
    <x v="1"/>
    <x v="3"/>
    <x v="3"/>
    <x v="4"/>
    <x v="4"/>
    <x v="4"/>
    <x v="4"/>
    <x v="3"/>
    <x v="56"/>
    <x v="54"/>
    <x v="57"/>
    <x v="61"/>
    <x v="55"/>
    <x v="58"/>
    <x v="5"/>
    <x v="9"/>
  </r>
  <r>
    <x v="3"/>
    <x v="0"/>
    <x v="0"/>
    <x v="1"/>
    <x v="3"/>
    <x v="3"/>
    <x v="7"/>
    <x v="7"/>
    <x v="7"/>
    <x v="7"/>
    <x v="4"/>
    <x v="57"/>
    <x v="55"/>
    <x v="40"/>
    <x v="62"/>
    <x v="56"/>
    <x v="59"/>
    <x v="1"/>
    <x v="1"/>
  </r>
  <r>
    <x v="3"/>
    <x v="0"/>
    <x v="0"/>
    <x v="1"/>
    <x v="3"/>
    <x v="3"/>
    <x v="5"/>
    <x v="5"/>
    <x v="5"/>
    <x v="5"/>
    <x v="5"/>
    <x v="58"/>
    <x v="56"/>
    <x v="58"/>
    <x v="63"/>
    <x v="18"/>
    <x v="60"/>
    <x v="1"/>
    <x v="1"/>
  </r>
  <r>
    <x v="3"/>
    <x v="0"/>
    <x v="0"/>
    <x v="1"/>
    <x v="3"/>
    <x v="3"/>
    <x v="3"/>
    <x v="3"/>
    <x v="3"/>
    <x v="3"/>
    <x v="6"/>
    <x v="59"/>
    <x v="57"/>
    <x v="59"/>
    <x v="64"/>
    <x v="57"/>
    <x v="61"/>
    <x v="1"/>
    <x v="1"/>
  </r>
  <r>
    <x v="3"/>
    <x v="0"/>
    <x v="0"/>
    <x v="1"/>
    <x v="3"/>
    <x v="3"/>
    <x v="6"/>
    <x v="6"/>
    <x v="6"/>
    <x v="6"/>
    <x v="7"/>
    <x v="60"/>
    <x v="58"/>
    <x v="60"/>
    <x v="65"/>
    <x v="58"/>
    <x v="62"/>
    <x v="1"/>
    <x v="1"/>
  </r>
  <r>
    <x v="3"/>
    <x v="0"/>
    <x v="0"/>
    <x v="1"/>
    <x v="3"/>
    <x v="3"/>
    <x v="8"/>
    <x v="8"/>
    <x v="8"/>
    <x v="8"/>
    <x v="8"/>
    <x v="35"/>
    <x v="59"/>
    <x v="61"/>
    <x v="66"/>
    <x v="55"/>
    <x v="58"/>
    <x v="1"/>
    <x v="1"/>
  </r>
  <r>
    <x v="3"/>
    <x v="0"/>
    <x v="0"/>
    <x v="1"/>
    <x v="3"/>
    <x v="3"/>
    <x v="9"/>
    <x v="9"/>
    <x v="9"/>
    <x v="9"/>
    <x v="9"/>
    <x v="53"/>
    <x v="60"/>
    <x v="62"/>
    <x v="67"/>
    <x v="59"/>
    <x v="13"/>
    <x v="1"/>
    <x v="1"/>
  </r>
  <r>
    <x v="3"/>
    <x v="0"/>
    <x v="0"/>
    <x v="1"/>
    <x v="3"/>
    <x v="3"/>
    <x v="10"/>
    <x v="10"/>
    <x v="10"/>
    <x v="10"/>
    <x v="10"/>
    <x v="61"/>
    <x v="61"/>
    <x v="63"/>
    <x v="68"/>
    <x v="55"/>
    <x v="58"/>
    <x v="1"/>
    <x v="1"/>
  </r>
  <r>
    <x v="3"/>
    <x v="0"/>
    <x v="0"/>
    <x v="1"/>
    <x v="3"/>
    <x v="3"/>
    <x v="11"/>
    <x v="11"/>
    <x v="11"/>
    <x v="11"/>
    <x v="11"/>
    <x v="62"/>
    <x v="62"/>
    <x v="64"/>
    <x v="69"/>
    <x v="60"/>
    <x v="63"/>
    <x v="1"/>
    <x v="1"/>
  </r>
  <r>
    <x v="3"/>
    <x v="0"/>
    <x v="0"/>
    <x v="1"/>
    <x v="3"/>
    <x v="3"/>
    <x v="12"/>
    <x v="12"/>
    <x v="12"/>
    <x v="12"/>
    <x v="12"/>
    <x v="63"/>
    <x v="63"/>
    <x v="61"/>
    <x v="66"/>
    <x v="60"/>
    <x v="63"/>
    <x v="1"/>
    <x v="1"/>
  </r>
  <r>
    <x v="3"/>
    <x v="0"/>
    <x v="0"/>
    <x v="1"/>
    <x v="3"/>
    <x v="3"/>
    <x v="16"/>
    <x v="16"/>
    <x v="16"/>
    <x v="16"/>
    <x v="13"/>
    <x v="64"/>
    <x v="64"/>
    <x v="65"/>
    <x v="70"/>
    <x v="50"/>
    <x v="64"/>
    <x v="1"/>
    <x v="1"/>
  </r>
  <r>
    <x v="3"/>
    <x v="0"/>
    <x v="0"/>
    <x v="1"/>
    <x v="3"/>
    <x v="3"/>
    <x v="13"/>
    <x v="13"/>
    <x v="13"/>
    <x v="13"/>
    <x v="14"/>
    <x v="65"/>
    <x v="65"/>
    <x v="53"/>
    <x v="71"/>
    <x v="59"/>
    <x v="13"/>
    <x v="1"/>
    <x v="1"/>
  </r>
  <r>
    <x v="3"/>
    <x v="0"/>
    <x v="0"/>
    <x v="1"/>
    <x v="3"/>
    <x v="3"/>
    <x v="14"/>
    <x v="14"/>
    <x v="14"/>
    <x v="14"/>
    <x v="15"/>
    <x v="66"/>
    <x v="66"/>
    <x v="36"/>
    <x v="33"/>
    <x v="61"/>
    <x v="65"/>
    <x v="1"/>
    <x v="1"/>
  </r>
  <r>
    <x v="3"/>
    <x v="0"/>
    <x v="0"/>
    <x v="1"/>
    <x v="3"/>
    <x v="3"/>
    <x v="18"/>
    <x v="18"/>
    <x v="18"/>
    <x v="18"/>
    <x v="15"/>
    <x v="66"/>
    <x v="66"/>
    <x v="32"/>
    <x v="72"/>
    <x v="60"/>
    <x v="63"/>
    <x v="1"/>
    <x v="1"/>
  </r>
  <r>
    <x v="3"/>
    <x v="0"/>
    <x v="0"/>
    <x v="1"/>
    <x v="3"/>
    <x v="3"/>
    <x v="22"/>
    <x v="22"/>
    <x v="22"/>
    <x v="22"/>
    <x v="16"/>
    <x v="67"/>
    <x v="67"/>
    <x v="50"/>
    <x v="73"/>
    <x v="61"/>
    <x v="65"/>
    <x v="1"/>
    <x v="1"/>
  </r>
  <r>
    <x v="3"/>
    <x v="0"/>
    <x v="0"/>
    <x v="1"/>
    <x v="3"/>
    <x v="3"/>
    <x v="19"/>
    <x v="19"/>
    <x v="19"/>
    <x v="19"/>
    <x v="17"/>
    <x v="68"/>
    <x v="68"/>
    <x v="52"/>
    <x v="74"/>
    <x v="62"/>
    <x v="66"/>
    <x v="1"/>
    <x v="1"/>
  </r>
  <r>
    <x v="3"/>
    <x v="0"/>
    <x v="0"/>
    <x v="1"/>
    <x v="3"/>
    <x v="3"/>
    <x v="23"/>
    <x v="23"/>
    <x v="23"/>
    <x v="23"/>
    <x v="18"/>
    <x v="69"/>
    <x v="69"/>
    <x v="35"/>
    <x v="54"/>
    <x v="63"/>
    <x v="67"/>
    <x v="1"/>
    <x v="1"/>
  </r>
  <r>
    <x v="3"/>
    <x v="0"/>
    <x v="0"/>
    <x v="1"/>
    <x v="3"/>
    <x v="3"/>
    <x v="24"/>
    <x v="24"/>
    <x v="24"/>
    <x v="24"/>
    <x v="18"/>
    <x v="69"/>
    <x v="69"/>
    <x v="66"/>
    <x v="75"/>
    <x v="26"/>
    <x v="68"/>
    <x v="1"/>
    <x v="1"/>
  </r>
  <r>
    <x v="4"/>
    <x v="0"/>
    <x v="0"/>
    <x v="1"/>
    <x v="4"/>
    <x v="4"/>
    <x v="0"/>
    <x v="0"/>
    <x v="0"/>
    <x v="0"/>
    <x v="0"/>
    <x v="70"/>
    <x v="70"/>
    <x v="56"/>
    <x v="76"/>
    <x v="62"/>
    <x v="69"/>
    <x v="1"/>
    <x v="1"/>
  </r>
  <r>
    <x v="4"/>
    <x v="0"/>
    <x v="0"/>
    <x v="1"/>
    <x v="4"/>
    <x v="4"/>
    <x v="1"/>
    <x v="1"/>
    <x v="1"/>
    <x v="1"/>
    <x v="1"/>
    <x v="71"/>
    <x v="71"/>
    <x v="67"/>
    <x v="77"/>
    <x v="64"/>
    <x v="70"/>
    <x v="1"/>
    <x v="1"/>
  </r>
  <r>
    <x v="4"/>
    <x v="0"/>
    <x v="0"/>
    <x v="1"/>
    <x v="4"/>
    <x v="4"/>
    <x v="2"/>
    <x v="2"/>
    <x v="2"/>
    <x v="2"/>
    <x v="2"/>
    <x v="72"/>
    <x v="72"/>
    <x v="57"/>
    <x v="78"/>
    <x v="47"/>
    <x v="71"/>
    <x v="1"/>
    <x v="1"/>
  </r>
  <r>
    <x v="4"/>
    <x v="0"/>
    <x v="0"/>
    <x v="1"/>
    <x v="4"/>
    <x v="4"/>
    <x v="4"/>
    <x v="4"/>
    <x v="4"/>
    <x v="4"/>
    <x v="3"/>
    <x v="37"/>
    <x v="73"/>
    <x v="60"/>
    <x v="79"/>
    <x v="27"/>
    <x v="72"/>
    <x v="5"/>
    <x v="10"/>
  </r>
  <r>
    <x v="4"/>
    <x v="0"/>
    <x v="0"/>
    <x v="1"/>
    <x v="4"/>
    <x v="4"/>
    <x v="9"/>
    <x v="9"/>
    <x v="9"/>
    <x v="9"/>
    <x v="4"/>
    <x v="73"/>
    <x v="74"/>
    <x v="68"/>
    <x v="80"/>
    <x v="64"/>
    <x v="70"/>
    <x v="1"/>
    <x v="1"/>
  </r>
  <r>
    <x v="4"/>
    <x v="0"/>
    <x v="0"/>
    <x v="1"/>
    <x v="4"/>
    <x v="4"/>
    <x v="5"/>
    <x v="5"/>
    <x v="5"/>
    <x v="5"/>
    <x v="5"/>
    <x v="65"/>
    <x v="75"/>
    <x v="52"/>
    <x v="81"/>
    <x v="65"/>
    <x v="73"/>
    <x v="1"/>
    <x v="1"/>
  </r>
  <r>
    <x v="4"/>
    <x v="0"/>
    <x v="0"/>
    <x v="1"/>
    <x v="4"/>
    <x v="4"/>
    <x v="7"/>
    <x v="7"/>
    <x v="7"/>
    <x v="7"/>
    <x v="6"/>
    <x v="74"/>
    <x v="76"/>
    <x v="69"/>
    <x v="82"/>
    <x v="62"/>
    <x v="69"/>
    <x v="1"/>
    <x v="1"/>
  </r>
  <r>
    <x v="4"/>
    <x v="0"/>
    <x v="0"/>
    <x v="1"/>
    <x v="4"/>
    <x v="4"/>
    <x v="10"/>
    <x v="10"/>
    <x v="10"/>
    <x v="10"/>
    <x v="7"/>
    <x v="75"/>
    <x v="42"/>
    <x v="70"/>
    <x v="83"/>
    <x v="59"/>
    <x v="74"/>
    <x v="1"/>
    <x v="1"/>
  </r>
  <r>
    <x v="4"/>
    <x v="0"/>
    <x v="0"/>
    <x v="1"/>
    <x v="4"/>
    <x v="4"/>
    <x v="6"/>
    <x v="6"/>
    <x v="6"/>
    <x v="6"/>
    <x v="8"/>
    <x v="76"/>
    <x v="77"/>
    <x v="35"/>
    <x v="84"/>
    <x v="52"/>
    <x v="75"/>
    <x v="1"/>
    <x v="1"/>
  </r>
  <r>
    <x v="4"/>
    <x v="0"/>
    <x v="0"/>
    <x v="1"/>
    <x v="4"/>
    <x v="4"/>
    <x v="21"/>
    <x v="21"/>
    <x v="21"/>
    <x v="21"/>
    <x v="9"/>
    <x v="67"/>
    <x v="78"/>
    <x v="16"/>
    <x v="14"/>
    <x v="42"/>
    <x v="76"/>
    <x v="1"/>
    <x v="1"/>
  </r>
  <r>
    <x v="4"/>
    <x v="0"/>
    <x v="0"/>
    <x v="1"/>
    <x v="4"/>
    <x v="4"/>
    <x v="8"/>
    <x v="8"/>
    <x v="8"/>
    <x v="8"/>
    <x v="9"/>
    <x v="67"/>
    <x v="78"/>
    <x v="17"/>
    <x v="85"/>
    <x v="66"/>
    <x v="36"/>
    <x v="1"/>
    <x v="1"/>
  </r>
  <r>
    <x v="4"/>
    <x v="0"/>
    <x v="0"/>
    <x v="1"/>
    <x v="4"/>
    <x v="4"/>
    <x v="11"/>
    <x v="11"/>
    <x v="11"/>
    <x v="11"/>
    <x v="11"/>
    <x v="68"/>
    <x v="79"/>
    <x v="32"/>
    <x v="86"/>
    <x v="67"/>
    <x v="77"/>
    <x v="1"/>
    <x v="1"/>
  </r>
  <r>
    <x v="4"/>
    <x v="0"/>
    <x v="0"/>
    <x v="1"/>
    <x v="4"/>
    <x v="4"/>
    <x v="3"/>
    <x v="3"/>
    <x v="3"/>
    <x v="3"/>
    <x v="12"/>
    <x v="77"/>
    <x v="28"/>
    <x v="70"/>
    <x v="83"/>
    <x v="62"/>
    <x v="69"/>
    <x v="1"/>
    <x v="1"/>
  </r>
  <r>
    <x v="4"/>
    <x v="0"/>
    <x v="0"/>
    <x v="1"/>
    <x v="4"/>
    <x v="4"/>
    <x v="13"/>
    <x v="13"/>
    <x v="13"/>
    <x v="13"/>
    <x v="12"/>
    <x v="77"/>
    <x v="28"/>
    <x v="35"/>
    <x v="84"/>
    <x v="68"/>
    <x v="78"/>
    <x v="1"/>
    <x v="1"/>
  </r>
  <r>
    <x v="4"/>
    <x v="0"/>
    <x v="0"/>
    <x v="1"/>
    <x v="4"/>
    <x v="4"/>
    <x v="15"/>
    <x v="15"/>
    <x v="15"/>
    <x v="15"/>
    <x v="14"/>
    <x v="78"/>
    <x v="63"/>
    <x v="66"/>
    <x v="87"/>
    <x v="61"/>
    <x v="79"/>
    <x v="1"/>
    <x v="1"/>
  </r>
  <r>
    <x v="4"/>
    <x v="0"/>
    <x v="0"/>
    <x v="1"/>
    <x v="4"/>
    <x v="4"/>
    <x v="23"/>
    <x v="23"/>
    <x v="23"/>
    <x v="23"/>
    <x v="15"/>
    <x v="69"/>
    <x v="80"/>
    <x v="66"/>
    <x v="87"/>
    <x v="26"/>
    <x v="80"/>
    <x v="1"/>
    <x v="1"/>
  </r>
  <r>
    <x v="4"/>
    <x v="0"/>
    <x v="0"/>
    <x v="1"/>
    <x v="4"/>
    <x v="4"/>
    <x v="12"/>
    <x v="12"/>
    <x v="12"/>
    <x v="12"/>
    <x v="19"/>
    <x v="79"/>
    <x v="81"/>
    <x v="63"/>
    <x v="88"/>
    <x v="69"/>
    <x v="81"/>
    <x v="1"/>
    <x v="1"/>
  </r>
  <r>
    <x v="4"/>
    <x v="0"/>
    <x v="0"/>
    <x v="1"/>
    <x v="4"/>
    <x v="4"/>
    <x v="25"/>
    <x v="25"/>
    <x v="25"/>
    <x v="25"/>
    <x v="16"/>
    <x v="80"/>
    <x v="82"/>
    <x v="50"/>
    <x v="89"/>
    <x v="66"/>
    <x v="36"/>
    <x v="1"/>
    <x v="1"/>
  </r>
  <r>
    <x v="4"/>
    <x v="0"/>
    <x v="0"/>
    <x v="1"/>
    <x v="4"/>
    <x v="4"/>
    <x v="19"/>
    <x v="19"/>
    <x v="19"/>
    <x v="19"/>
    <x v="17"/>
    <x v="81"/>
    <x v="31"/>
    <x v="33"/>
    <x v="90"/>
    <x v="63"/>
    <x v="82"/>
    <x v="1"/>
    <x v="1"/>
  </r>
  <r>
    <x v="4"/>
    <x v="0"/>
    <x v="0"/>
    <x v="1"/>
    <x v="4"/>
    <x v="4"/>
    <x v="14"/>
    <x v="14"/>
    <x v="14"/>
    <x v="14"/>
    <x v="18"/>
    <x v="82"/>
    <x v="83"/>
    <x v="66"/>
    <x v="87"/>
    <x v="68"/>
    <x v="78"/>
    <x v="1"/>
    <x v="1"/>
  </r>
  <r>
    <x v="5"/>
    <x v="0"/>
    <x v="0"/>
    <x v="2"/>
    <x v="5"/>
    <x v="5"/>
    <x v="0"/>
    <x v="0"/>
    <x v="0"/>
    <x v="0"/>
    <x v="0"/>
    <x v="73"/>
    <x v="84"/>
    <x v="71"/>
    <x v="91"/>
    <x v="67"/>
    <x v="83"/>
    <x v="1"/>
    <x v="1"/>
  </r>
  <r>
    <x v="5"/>
    <x v="0"/>
    <x v="0"/>
    <x v="2"/>
    <x v="5"/>
    <x v="5"/>
    <x v="4"/>
    <x v="4"/>
    <x v="4"/>
    <x v="4"/>
    <x v="1"/>
    <x v="83"/>
    <x v="85"/>
    <x v="72"/>
    <x v="92"/>
    <x v="63"/>
    <x v="84"/>
    <x v="1"/>
    <x v="1"/>
  </r>
  <r>
    <x v="5"/>
    <x v="0"/>
    <x v="0"/>
    <x v="2"/>
    <x v="5"/>
    <x v="5"/>
    <x v="2"/>
    <x v="2"/>
    <x v="2"/>
    <x v="2"/>
    <x v="2"/>
    <x v="77"/>
    <x v="86"/>
    <x v="63"/>
    <x v="93"/>
    <x v="63"/>
    <x v="84"/>
    <x v="1"/>
    <x v="1"/>
  </r>
  <r>
    <x v="5"/>
    <x v="0"/>
    <x v="0"/>
    <x v="2"/>
    <x v="5"/>
    <x v="5"/>
    <x v="1"/>
    <x v="1"/>
    <x v="1"/>
    <x v="1"/>
    <x v="3"/>
    <x v="69"/>
    <x v="87"/>
    <x v="69"/>
    <x v="94"/>
    <x v="70"/>
    <x v="85"/>
    <x v="1"/>
    <x v="1"/>
  </r>
  <r>
    <x v="5"/>
    <x v="0"/>
    <x v="0"/>
    <x v="2"/>
    <x v="5"/>
    <x v="5"/>
    <x v="26"/>
    <x v="26"/>
    <x v="26"/>
    <x v="26"/>
    <x v="4"/>
    <x v="80"/>
    <x v="88"/>
    <x v="63"/>
    <x v="93"/>
    <x v="71"/>
    <x v="86"/>
    <x v="1"/>
    <x v="1"/>
  </r>
  <r>
    <x v="5"/>
    <x v="0"/>
    <x v="0"/>
    <x v="2"/>
    <x v="5"/>
    <x v="5"/>
    <x v="5"/>
    <x v="5"/>
    <x v="5"/>
    <x v="5"/>
    <x v="5"/>
    <x v="81"/>
    <x v="89"/>
    <x v="66"/>
    <x v="95"/>
    <x v="72"/>
    <x v="87"/>
    <x v="1"/>
    <x v="1"/>
  </r>
  <r>
    <x v="5"/>
    <x v="0"/>
    <x v="0"/>
    <x v="2"/>
    <x v="5"/>
    <x v="5"/>
    <x v="6"/>
    <x v="6"/>
    <x v="6"/>
    <x v="6"/>
    <x v="6"/>
    <x v="84"/>
    <x v="90"/>
    <x v="50"/>
    <x v="44"/>
    <x v="67"/>
    <x v="83"/>
    <x v="1"/>
    <x v="1"/>
  </r>
  <r>
    <x v="5"/>
    <x v="0"/>
    <x v="0"/>
    <x v="2"/>
    <x v="5"/>
    <x v="5"/>
    <x v="7"/>
    <x v="7"/>
    <x v="7"/>
    <x v="7"/>
    <x v="6"/>
    <x v="84"/>
    <x v="90"/>
    <x v="50"/>
    <x v="44"/>
    <x v="67"/>
    <x v="83"/>
    <x v="1"/>
    <x v="1"/>
  </r>
  <r>
    <x v="5"/>
    <x v="0"/>
    <x v="0"/>
    <x v="2"/>
    <x v="5"/>
    <x v="5"/>
    <x v="9"/>
    <x v="9"/>
    <x v="9"/>
    <x v="9"/>
    <x v="6"/>
    <x v="84"/>
    <x v="90"/>
    <x v="50"/>
    <x v="44"/>
    <x v="67"/>
    <x v="83"/>
    <x v="1"/>
    <x v="1"/>
  </r>
  <r>
    <x v="5"/>
    <x v="0"/>
    <x v="0"/>
    <x v="2"/>
    <x v="5"/>
    <x v="5"/>
    <x v="10"/>
    <x v="10"/>
    <x v="10"/>
    <x v="10"/>
    <x v="9"/>
    <x v="85"/>
    <x v="9"/>
    <x v="66"/>
    <x v="95"/>
    <x v="60"/>
    <x v="88"/>
    <x v="1"/>
    <x v="1"/>
  </r>
  <r>
    <x v="5"/>
    <x v="0"/>
    <x v="0"/>
    <x v="2"/>
    <x v="5"/>
    <x v="5"/>
    <x v="25"/>
    <x v="25"/>
    <x v="25"/>
    <x v="25"/>
    <x v="10"/>
    <x v="86"/>
    <x v="91"/>
    <x v="33"/>
    <x v="96"/>
    <x v="70"/>
    <x v="85"/>
    <x v="1"/>
    <x v="1"/>
  </r>
  <r>
    <x v="5"/>
    <x v="0"/>
    <x v="0"/>
    <x v="2"/>
    <x v="5"/>
    <x v="5"/>
    <x v="27"/>
    <x v="27"/>
    <x v="27"/>
    <x v="27"/>
    <x v="11"/>
    <x v="87"/>
    <x v="92"/>
    <x v="16"/>
    <x v="97"/>
    <x v="67"/>
    <x v="83"/>
    <x v="1"/>
    <x v="1"/>
  </r>
  <r>
    <x v="5"/>
    <x v="0"/>
    <x v="0"/>
    <x v="2"/>
    <x v="5"/>
    <x v="5"/>
    <x v="21"/>
    <x v="21"/>
    <x v="21"/>
    <x v="21"/>
    <x v="11"/>
    <x v="87"/>
    <x v="92"/>
    <x v="73"/>
    <x v="33"/>
    <x v="69"/>
    <x v="89"/>
    <x v="1"/>
    <x v="1"/>
  </r>
  <r>
    <x v="5"/>
    <x v="0"/>
    <x v="0"/>
    <x v="2"/>
    <x v="5"/>
    <x v="5"/>
    <x v="14"/>
    <x v="14"/>
    <x v="14"/>
    <x v="14"/>
    <x v="11"/>
    <x v="87"/>
    <x v="92"/>
    <x v="16"/>
    <x v="97"/>
    <x v="67"/>
    <x v="83"/>
    <x v="1"/>
    <x v="1"/>
  </r>
  <r>
    <x v="5"/>
    <x v="0"/>
    <x v="0"/>
    <x v="2"/>
    <x v="5"/>
    <x v="5"/>
    <x v="8"/>
    <x v="8"/>
    <x v="8"/>
    <x v="8"/>
    <x v="11"/>
    <x v="87"/>
    <x v="92"/>
    <x v="66"/>
    <x v="95"/>
    <x v="71"/>
    <x v="86"/>
    <x v="1"/>
    <x v="1"/>
  </r>
  <r>
    <x v="5"/>
    <x v="0"/>
    <x v="0"/>
    <x v="2"/>
    <x v="5"/>
    <x v="5"/>
    <x v="11"/>
    <x v="11"/>
    <x v="11"/>
    <x v="11"/>
    <x v="11"/>
    <x v="87"/>
    <x v="92"/>
    <x v="16"/>
    <x v="97"/>
    <x v="67"/>
    <x v="83"/>
    <x v="1"/>
    <x v="1"/>
  </r>
  <r>
    <x v="5"/>
    <x v="0"/>
    <x v="0"/>
    <x v="2"/>
    <x v="5"/>
    <x v="5"/>
    <x v="28"/>
    <x v="28"/>
    <x v="28"/>
    <x v="28"/>
    <x v="19"/>
    <x v="88"/>
    <x v="13"/>
    <x v="66"/>
    <x v="95"/>
    <x v="67"/>
    <x v="83"/>
    <x v="1"/>
    <x v="1"/>
  </r>
  <r>
    <x v="5"/>
    <x v="0"/>
    <x v="0"/>
    <x v="2"/>
    <x v="5"/>
    <x v="5"/>
    <x v="29"/>
    <x v="29"/>
    <x v="29"/>
    <x v="29"/>
    <x v="19"/>
    <x v="88"/>
    <x v="13"/>
    <x v="66"/>
    <x v="95"/>
    <x v="67"/>
    <x v="83"/>
    <x v="1"/>
    <x v="1"/>
  </r>
  <r>
    <x v="5"/>
    <x v="0"/>
    <x v="0"/>
    <x v="2"/>
    <x v="5"/>
    <x v="5"/>
    <x v="16"/>
    <x v="16"/>
    <x v="16"/>
    <x v="16"/>
    <x v="19"/>
    <x v="88"/>
    <x v="13"/>
    <x v="65"/>
    <x v="70"/>
    <x v="69"/>
    <x v="89"/>
    <x v="1"/>
    <x v="1"/>
  </r>
  <r>
    <x v="5"/>
    <x v="0"/>
    <x v="0"/>
    <x v="2"/>
    <x v="5"/>
    <x v="5"/>
    <x v="30"/>
    <x v="30"/>
    <x v="30"/>
    <x v="30"/>
    <x v="18"/>
    <x v="89"/>
    <x v="93"/>
    <x v="65"/>
    <x v="70"/>
    <x v="71"/>
    <x v="86"/>
    <x v="1"/>
    <x v="1"/>
  </r>
  <r>
    <x v="5"/>
    <x v="0"/>
    <x v="0"/>
    <x v="2"/>
    <x v="5"/>
    <x v="5"/>
    <x v="31"/>
    <x v="31"/>
    <x v="31"/>
    <x v="31"/>
    <x v="18"/>
    <x v="89"/>
    <x v="93"/>
    <x v="73"/>
    <x v="33"/>
    <x v="67"/>
    <x v="83"/>
    <x v="1"/>
    <x v="1"/>
  </r>
  <r>
    <x v="5"/>
    <x v="0"/>
    <x v="0"/>
    <x v="2"/>
    <x v="5"/>
    <x v="5"/>
    <x v="32"/>
    <x v="32"/>
    <x v="32"/>
    <x v="32"/>
    <x v="18"/>
    <x v="89"/>
    <x v="93"/>
    <x v="73"/>
    <x v="33"/>
    <x v="67"/>
    <x v="83"/>
    <x v="1"/>
    <x v="1"/>
  </r>
  <r>
    <x v="5"/>
    <x v="0"/>
    <x v="0"/>
    <x v="2"/>
    <x v="5"/>
    <x v="5"/>
    <x v="17"/>
    <x v="17"/>
    <x v="17"/>
    <x v="17"/>
    <x v="18"/>
    <x v="89"/>
    <x v="93"/>
    <x v="65"/>
    <x v="70"/>
    <x v="71"/>
    <x v="86"/>
    <x v="1"/>
    <x v="1"/>
  </r>
  <r>
    <x v="5"/>
    <x v="0"/>
    <x v="0"/>
    <x v="2"/>
    <x v="5"/>
    <x v="5"/>
    <x v="20"/>
    <x v="20"/>
    <x v="20"/>
    <x v="20"/>
    <x v="18"/>
    <x v="89"/>
    <x v="93"/>
    <x v="65"/>
    <x v="70"/>
    <x v="71"/>
    <x v="86"/>
    <x v="1"/>
    <x v="1"/>
  </r>
  <r>
    <x v="5"/>
    <x v="0"/>
    <x v="0"/>
    <x v="2"/>
    <x v="5"/>
    <x v="5"/>
    <x v="19"/>
    <x v="19"/>
    <x v="19"/>
    <x v="19"/>
    <x v="18"/>
    <x v="89"/>
    <x v="93"/>
    <x v="73"/>
    <x v="33"/>
    <x v="67"/>
    <x v="83"/>
    <x v="1"/>
    <x v="1"/>
  </r>
  <r>
    <x v="5"/>
    <x v="0"/>
    <x v="0"/>
    <x v="2"/>
    <x v="5"/>
    <x v="5"/>
    <x v="33"/>
    <x v="33"/>
    <x v="33"/>
    <x v="33"/>
    <x v="18"/>
    <x v="89"/>
    <x v="93"/>
    <x v="73"/>
    <x v="33"/>
    <x v="67"/>
    <x v="83"/>
    <x v="1"/>
    <x v="1"/>
  </r>
  <r>
    <x v="5"/>
    <x v="0"/>
    <x v="0"/>
    <x v="2"/>
    <x v="5"/>
    <x v="5"/>
    <x v="34"/>
    <x v="34"/>
    <x v="34"/>
    <x v="34"/>
    <x v="18"/>
    <x v="89"/>
    <x v="93"/>
    <x v="65"/>
    <x v="70"/>
    <x v="67"/>
    <x v="83"/>
    <x v="5"/>
    <x v="11"/>
  </r>
  <r>
    <x v="5"/>
    <x v="0"/>
    <x v="0"/>
    <x v="2"/>
    <x v="5"/>
    <x v="5"/>
    <x v="18"/>
    <x v="18"/>
    <x v="18"/>
    <x v="18"/>
    <x v="18"/>
    <x v="89"/>
    <x v="93"/>
    <x v="66"/>
    <x v="95"/>
    <x v="70"/>
    <x v="85"/>
    <x v="1"/>
    <x v="1"/>
  </r>
  <r>
    <x v="5"/>
    <x v="0"/>
    <x v="0"/>
    <x v="2"/>
    <x v="5"/>
    <x v="5"/>
    <x v="35"/>
    <x v="35"/>
    <x v="35"/>
    <x v="35"/>
    <x v="18"/>
    <x v="89"/>
    <x v="93"/>
    <x v="66"/>
    <x v="95"/>
    <x v="70"/>
    <x v="85"/>
    <x v="1"/>
    <x v="1"/>
  </r>
  <r>
    <x v="6"/>
    <x v="0"/>
    <x v="0"/>
    <x v="2"/>
    <x v="6"/>
    <x v="6"/>
    <x v="2"/>
    <x v="2"/>
    <x v="2"/>
    <x v="2"/>
    <x v="0"/>
    <x v="68"/>
    <x v="94"/>
    <x v="69"/>
    <x v="98"/>
    <x v="69"/>
    <x v="90"/>
    <x v="1"/>
    <x v="12"/>
  </r>
  <r>
    <x v="6"/>
    <x v="0"/>
    <x v="0"/>
    <x v="2"/>
    <x v="6"/>
    <x v="6"/>
    <x v="4"/>
    <x v="4"/>
    <x v="4"/>
    <x v="4"/>
    <x v="1"/>
    <x v="80"/>
    <x v="95"/>
    <x v="53"/>
    <x v="99"/>
    <x v="67"/>
    <x v="91"/>
    <x v="1"/>
    <x v="12"/>
  </r>
  <r>
    <x v="6"/>
    <x v="0"/>
    <x v="0"/>
    <x v="2"/>
    <x v="6"/>
    <x v="6"/>
    <x v="0"/>
    <x v="0"/>
    <x v="0"/>
    <x v="0"/>
    <x v="2"/>
    <x v="81"/>
    <x v="96"/>
    <x v="63"/>
    <x v="100"/>
    <x v="70"/>
    <x v="85"/>
    <x v="1"/>
    <x v="12"/>
  </r>
  <r>
    <x v="6"/>
    <x v="0"/>
    <x v="0"/>
    <x v="2"/>
    <x v="6"/>
    <x v="6"/>
    <x v="7"/>
    <x v="7"/>
    <x v="7"/>
    <x v="7"/>
    <x v="3"/>
    <x v="90"/>
    <x v="97"/>
    <x v="36"/>
    <x v="101"/>
    <x v="67"/>
    <x v="91"/>
    <x v="1"/>
    <x v="12"/>
  </r>
  <r>
    <x v="6"/>
    <x v="0"/>
    <x v="0"/>
    <x v="2"/>
    <x v="6"/>
    <x v="6"/>
    <x v="1"/>
    <x v="1"/>
    <x v="1"/>
    <x v="1"/>
    <x v="3"/>
    <x v="90"/>
    <x v="97"/>
    <x v="36"/>
    <x v="101"/>
    <x v="67"/>
    <x v="91"/>
    <x v="1"/>
    <x v="12"/>
  </r>
  <r>
    <x v="6"/>
    <x v="0"/>
    <x v="0"/>
    <x v="2"/>
    <x v="6"/>
    <x v="6"/>
    <x v="5"/>
    <x v="5"/>
    <x v="5"/>
    <x v="5"/>
    <x v="5"/>
    <x v="86"/>
    <x v="55"/>
    <x v="66"/>
    <x v="102"/>
    <x v="69"/>
    <x v="90"/>
    <x v="1"/>
    <x v="12"/>
  </r>
  <r>
    <x v="6"/>
    <x v="0"/>
    <x v="0"/>
    <x v="2"/>
    <x v="6"/>
    <x v="6"/>
    <x v="10"/>
    <x v="10"/>
    <x v="10"/>
    <x v="10"/>
    <x v="6"/>
    <x v="87"/>
    <x v="98"/>
    <x v="16"/>
    <x v="12"/>
    <x v="67"/>
    <x v="91"/>
    <x v="1"/>
    <x v="12"/>
  </r>
  <r>
    <x v="6"/>
    <x v="0"/>
    <x v="0"/>
    <x v="2"/>
    <x v="6"/>
    <x v="6"/>
    <x v="6"/>
    <x v="6"/>
    <x v="6"/>
    <x v="6"/>
    <x v="7"/>
    <x v="88"/>
    <x v="99"/>
    <x v="16"/>
    <x v="12"/>
    <x v="70"/>
    <x v="85"/>
    <x v="1"/>
    <x v="12"/>
  </r>
  <r>
    <x v="6"/>
    <x v="0"/>
    <x v="0"/>
    <x v="2"/>
    <x v="6"/>
    <x v="6"/>
    <x v="36"/>
    <x v="36"/>
    <x v="36"/>
    <x v="36"/>
    <x v="7"/>
    <x v="88"/>
    <x v="99"/>
    <x v="16"/>
    <x v="12"/>
    <x v="70"/>
    <x v="85"/>
    <x v="1"/>
    <x v="12"/>
  </r>
  <r>
    <x v="6"/>
    <x v="0"/>
    <x v="0"/>
    <x v="2"/>
    <x v="6"/>
    <x v="6"/>
    <x v="30"/>
    <x v="30"/>
    <x v="30"/>
    <x v="30"/>
    <x v="7"/>
    <x v="88"/>
    <x v="99"/>
    <x v="16"/>
    <x v="12"/>
    <x v="70"/>
    <x v="85"/>
    <x v="1"/>
    <x v="12"/>
  </r>
  <r>
    <x v="6"/>
    <x v="0"/>
    <x v="0"/>
    <x v="2"/>
    <x v="6"/>
    <x v="6"/>
    <x v="8"/>
    <x v="8"/>
    <x v="8"/>
    <x v="8"/>
    <x v="7"/>
    <x v="88"/>
    <x v="99"/>
    <x v="16"/>
    <x v="12"/>
    <x v="70"/>
    <x v="85"/>
    <x v="1"/>
    <x v="12"/>
  </r>
  <r>
    <x v="6"/>
    <x v="0"/>
    <x v="0"/>
    <x v="2"/>
    <x v="6"/>
    <x v="6"/>
    <x v="26"/>
    <x v="26"/>
    <x v="26"/>
    <x v="26"/>
    <x v="7"/>
    <x v="88"/>
    <x v="99"/>
    <x v="16"/>
    <x v="12"/>
    <x v="70"/>
    <x v="85"/>
    <x v="1"/>
    <x v="12"/>
  </r>
  <r>
    <x v="6"/>
    <x v="0"/>
    <x v="0"/>
    <x v="2"/>
    <x v="6"/>
    <x v="6"/>
    <x v="9"/>
    <x v="9"/>
    <x v="9"/>
    <x v="9"/>
    <x v="7"/>
    <x v="88"/>
    <x v="99"/>
    <x v="16"/>
    <x v="12"/>
    <x v="70"/>
    <x v="85"/>
    <x v="1"/>
    <x v="12"/>
  </r>
  <r>
    <x v="6"/>
    <x v="0"/>
    <x v="0"/>
    <x v="2"/>
    <x v="6"/>
    <x v="6"/>
    <x v="23"/>
    <x v="23"/>
    <x v="23"/>
    <x v="23"/>
    <x v="13"/>
    <x v="89"/>
    <x v="81"/>
    <x v="73"/>
    <x v="90"/>
    <x v="67"/>
    <x v="91"/>
    <x v="1"/>
    <x v="12"/>
  </r>
  <r>
    <x v="6"/>
    <x v="0"/>
    <x v="0"/>
    <x v="2"/>
    <x v="6"/>
    <x v="6"/>
    <x v="37"/>
    <x v="37"/>
    <x v="37"/>
    <x v="37"/>
    <x v="13"/>
    <x v="89"/>
    <x v="81"/>
    <x v="66"/>
    <x v="102"/>
    <x v="70"/>
    <x v="85"/>
    <x v="1"/>
    <x v="12"/>
  </r>
  <r>
    <x v="6"/>
    <x v="0"/>
    <x v="0"/>
    <x v="2"/>
    <x v="6"/>
    <x v="6"/>
    <x v="3"/>
    <x v="3"/>
    <x v="3"/>
    <x v="3"/>
    <x v="13"/>
    <x v="89"/>
    <x v="81"/>
    <x v="66"/>
    <x v="102"/>
    <x v="70"/>
    <x v="85"/>
    <x v="1"/>
    <x v="12"/>
  </r>
  <r>
    <x v="6"/>
    <x v="0"/>
    <x v="0"/>
    <x v="2"/>
    <x v="6"/>
    <x v="6"/>
    <x v="11"/>
    <x v="11"/>
    <x v="11"/>
    <x v="11"/>
    <x v="13"/>
    <x v="89"/>
    <x v="81"/>
    <x v="66"/>
    <x v="102"/>
    <x v="70"/>
    <x v="85"/>
    <x v="1"/>
    <x v="12"/>
  </r>
  <r>
    <x v="6"/>
    <x v="0"/>
    <x v="0"/>
    <x v="2"/>
    <x v="6"/>
    <x v="6"/>
    <x v="18"/>
    <x v="18"/>
    <x v="18"/>
    <x v="18"/>
    <x v="13"/>
    <x v="89"/>
    <x v="81"/>
    <x v="66"/>
    <x v="102"/>
    <x v="70"/>
    <x v="85"/>
    <x v="1"/>
    <x v="12"/>
  </r>
  <r>
    <x v="6"/>
    <x v="0"/>
    <x v="0"/>
    <x v="2"/>
    <x v="6"/>
    <x v="6"/>
    <x v="38"/>
    <x v="38"/>
    <x v="38"/>
    <x v="38"/>
    <x v="17"/>
    <x v="91"/>
    <x v="100"/>
    <x v="65"/>
    <x v="70"/>
    <x v="67"/>
    <x v="91"/>
    <x v="1"/>
    <x v="12"/>
  </r>
  <r>
    <x v="6"/>
    <x v="0"/>
    <x v="0"/>
    <x v="2"/>
    <x v="6"/>
    <x v="6"/>
    <x v="39"/>
    <x v="39"/>
    <x v="39"/>
    <x v="39"/>
    <x v="17"/>
    <x v="91"/>
    <x v="100"/>
    <x v="73"/>
    <x v="90"/>
    <x v="70"/>
    <x v="85"/>
    <x v="1"/>
    <x v="12"/>
  </r>
  <r>
    <x v="6"/>
    <x v="0"/>
    <x v="0"/>
    <x v="2"/>
    <x v="6"/>
    <x v="6"/>
    <x v="40"/>
    <x v="40"/>
    <x v="40"/>
    <x v="40"/>
    <x v="17"/>
    <x v="91"/>
    <x v="100"/>
    <x v="65"/>
    <x v="70"/>
    <x v="67"/>
    <x v="91"/>
    <x v="1"/>
    <x v="12"/>
  </r>
  <r>
    <x v="6"/>
    <x v="0"/>
    <x v="0"/>
    <x v="2"/>
    <x v="6"/>
    <x v="6"/>
    <x v="41"/>
    <x v="41"/>
    <x v="41"/>
    <x v="41"/>
    <x v="17"/>
    <x v="91"/>
    <x v="100"/>
    <x v="73"/>
    <x v="90"/>
    <x v="70"/>
    <x v="85"/>
    <x v="1"/>
    <x v="12"/>
  </r>
  <r>
    <x v="6"/>
    <x v="0"/>
    <x v="0"/>
    <x v="2"/>
    <x v="6"/>
    <x v="6"/>
    <x v="15"/>
    <x v="15"/>
    <x v="15"/>
    <x v="15"/>
    <x v="17"/>
    <x v="91"/>
    <x v="100"/>
    <x v="65"/>
    <x v="70"/>
    <x v="67"/>
    <x v="91"/>
    <x v="1"/>
    <x v="12"/>
  </r>
  <r>
    <x v="6"/>
    <x v="0"/>
    <x v="0"/>
    <x v="2"/>
    <x v="6"/>
    <x v="6"/>
    <x v="22"/>
    <x v="22"/>
    <x v="22"/>
    <x v="22"/>
    <x v="17"/>
    <x v="91"/>
    <x v="100"/>
    <x v="73"/>
    <x v="90"/>
    <x v="70"/>
    <x v="85"/>
    <x v="1"/>
    <x v="12"/>
  </r>
  <r>
    <x v="6"/>
    <x v="0"/>
    <x v="0"/>
    <x v="2"/>
    <x v="6"/>
    <x v="6"/>
    <x v="12"/>
    <x v="12"/>
    <x v="12"/>
    <x v="12"/>
    <x v="17"/>
    <x v="91"/>
    <x v="100"/>
    <x v="73"/>
    <x v="90"/>
    <x v="70"/>
    <x v="85"/>
    <x v="1"/>
    <x v="12"/>
  </r>
  <r>
    <x v="7"/>
    <x v="0"/>
    <x v="0"/>
    <x v="2"/>
    <x v="7"/>
    <x v="7"/>
    <x v="0"/>
    <x v="0"/>
    <x v="0"/>
    <x v="0"/>
    <x v="0"/>
    <x v="92"/>
    <x v="101"/>
    <x v="68"/>
    <x v="103"/>
    <x v="67"/>
    <x v="92"/>
    <x v="1"/>
    <x v="1"/>
  </r>
  <r>
    <x v="7"/>
    <x v="0"/>
    <x v="0"/>
    <x v="2"/>
    <x v="7"/>
    <x v="7"/>
    <x v="2"/>
    <x v="2"/>
    <x v="2"/>
    <x v="2"/>
    <x v="1"/>
    <x v="75"/>
    <x v="102"/>
    <x v="32"/>
    <x v="104"/>
    <x v="64"/>
    <x v="93"/>
    <x v="1"/>
    <x v="1"/>
  </r>
  <r>
    <x v="7"/>
    <x v="0"/>
    <x v="0"/>
    <x v="2"/>
    <x v="7"/>
    <x v="7"/>
    <x v="5"/>
    <x v="5"/>
    <x v="5"/>
    <x v="5"/>
    <x v="2"/>
    <x v="93"/>
    <x v="103"/>
    <x v="36"/>
    <x v="105"/>
    <x v="68"/>
    <x v="94"/>
    <x v="1"/>
    <x v="1"/>
  </r>
  <r>
    <x v="7"/>
    <x v="0"/>
    <x v="0"/>
    <x v="2"/>
    <x v="7"/>
    <x v="7"/>
    <x v="4"/>
    <x v="4"/>
    <x v="4"/>
    <x v="4"/>
    <x v="3"/>
    <x v="79"/>
    <x v="104"/>
    <x v="63"/>
    <x v="106"/>
    <x v="69"/>
    <x v="95"/>
    <x v="1"/>
    <x v="1"/>
  </r>
  <r>
    <x v="7"/>
    <x v="0"/>
    <x v="0"/>
    <x v="2"/>
    <x v="7"/>
    <x v="7"/>
    <x v="6"/>
    <x v="6"/>
    <x v="6"/>
    <x v="6"/>
    <x v="4"/>
    <x v="81"/>
    <x v="105"/>
    <x v="52"/>
    <x v="107"/>
    <x v="69"/>
    <x v="95"/>
    <x v="1"/>
    <x v="1"/>
  </r>
  <r>
    <x v="7"/>
    <x v="0"/>
    <x v="0"/>
    <x v="2"/>
    <x v="7"/>
    <x v="7"/>
    <x v="39"/>
    <x v="39"/>
    <x v="39"/>
    <x v="39"/>
    <x v="5"/>
    <x v="82"/>
    <x v="106"/>
    <x v="66"/>
    <x v="108"/>
    <x v="68"/>
    <x v="94"/>
    <x v="1"/>
    <x v="1"/>
  </r>
  <r>
    <x v="7"/>
    <x v="0"/>
    <x v="0"/>
    <x v="2"/>
    <x v="7"/>
    <x v="7"/>
    <x v="7"/>
    <x v="7"/>
    <x v="7"/>
    <x v="7"/>
    <x v="6"/>
    <x v="94"/>
    <x v="107"/>
    <x v="33"/>
    <x v="109"/>
    <x v="73"/>
    <x v="96"/>
    <x v="1"/>
    <x v="1"/>
  </r>
  <r>
    <x v="7"/>
    <x v="0"/>
    <x v="0"/>
    <x v="2"/>
    <x v="7"/>
    <x v="7"/>
    <x v="1"/>
    <x v="1"/>
    <x v="1"/>
    <x v="1"/>
    <x v="7"/>
    <x v="84"/>
    <x v="108"/>
    <x v="36"/>
    <x v="105"/>
    <x v="70"/>
    <x v="85"/>
    <x v="1"/>
    <x v="1"/>
  </r>
  <r>
    <x v="7"/>
    <x v="0"/>
    <x v="0"/>
    <x v="2"/>
    <x v="7"/>
    <x v="7"/>
    <x v="30"/>
    <x v="30"/>
    <x v="30"/>
    <x v="30"/>
    <x v="8"/>
    <x v="86"/>
    <x v="109"/>
    <x v="74"/>
    <x v="110"/>
    <x v="67"/>
    <x v="92"/>
    <x v="1"/>
    <x v="1"/>
  </r>
  <r>
    <x v="7"/>
    <x v="0"/>
    <x v="0"/>
    <x v="2"/>
    <x v="7"/>
    <x v="7"/>
    <x v="8"/>
    <x v="8"/>
    <x v="8"/>
    <x v="8"/>
    <x v="8"/>
    <x v="86"/>
    <x v="109"/>
    <x v="16"/>
    <x v="111"/>
    <x v="71"/>
    <x v="43"/>
    <x v="1"/>
    <x v="1"/>
  </r>
  <r>
    <x v="7"/>
    <x v="0"/>
    <x v="0"/>
    <x v="2"/>
    <x v="7"/>
    <x v="7"/>
    <x v="29"/>
    <x v="29"/>
    <x v="29"/>
    <x v="29"/>
    <x v="10"/>
    <x v="87"/>
    <x v="110"/>
    <x v="73"/>
    <x v="112"/>
    <x v="69"/>
    <x v="95"/>
    <x v="1"/>
    <x v="1"/>
  </r>
  <r>
    <x v="7"/>
    <x v="0"/>
    <x v="0"/>
    <x v="2"/>
    <x v="7"/>
    <x v="7"/>
    <x v="15"/>
    <x v="15"/>
    <x v="15"/>
    <x v="15"/>
    <x v="10"/>
    <x v="87"/>
    <x v="110"/>
    <x v="66"/>
    <x v="108"/>
    <x v="71"/>
    <x v="43"/>
    <x v="1"/>
    <x v="1"/>
  </r>
  <r>
    <x v="7"/>
    <x v="0"/>
    <x v="0"/>
    <x v="2"/>
    <x v="7"/>
    <x v="7"/>
    <x v="3"/>
    <x v="3"/>
    <x v="3"/>
    <x v="3"/>
    <x v="10"/>
    <x v="87"/>
    <x v="110"/>
    <x v="66"/>
    <x v="108"/>
    <x v="71"/>
    <x v="43"/>
    <x v="1"/>
    <x v="1"/>
  </r>
  <r>
    <x v="7"/>
    <x v="0"/>
    <x v="0"/>
    <x v="2"/>
    <x v="7"/>
    <x v="7"/>
    <x v="18"/>
    <x v="18"/>
    <x v="18"/>
    <x v="18"/>
    <x v="10"/>
    <x v="87"/>
    <x v="110"/>
    <x v="66"/>
    <x v="108"/>
    <x v="71"/>
    <x v="43"/>
    <x v="1"/>
    <x v="1"/>
  </r>
  <r>
    <x v="7"/>
    <x v="0"/>
    <x v="0"/>
    <x v="2"/>
    <x v="7"/>
    <x v="7"/>
    <x v="24"/>
    <x v="24"/>
    <x v="24"/>
    <x v="24"/>
    <x v="10"/>
    <x v="87"/>
    <x v="110"/>
    <x v="73"/>
    <x v="112"/>
    <x v="71"/>
    <x v="43"/>
    <x v="5"/>
    <x v="13"/>
  </r>
  <r>
    <x v="7"/>
    <x v="0"/>
    <x v="0"/>
    <x v="2"/>
    <x v="7"/>
    <x v="7"/>
    <x v="10"/>
    <x v="10"/>
    <x v="10"/>
    <x v="10"/>
    <x v="15"/>
    <x v="88"/>
    <x v="111"/>
    <x v="66"/>
    <x v="108"/>
    <x v="67"/>
    <x v="92"/>
    <x v="1"/>
    <x v="1"/>
  </r>
  <r>
    <x v="7"/>
    <x v="0"/>
    <x v="0"/>
    <x v="2"/>
    <x v="7"/>
    <x v="7"/>
    <x v="41"/>
    <x v="41"/>
    <x v="41"/>
    <x v="41"/>
    <x v="15"/>
    <x v="88"/>
    <x v="111"/>
    <x v="66"/>
    <x v="108"/>
    <x v="67"/>
    <x v="92"/>
    <x v="1"/>
    <x v="1"/>
  </r>
  <r>
    <x v="7"/>
    <x v="0"/>
    <x v="0"/>
    <x v="2"/>
    <x v="7"/>
    <x v="7"/>
    <x v="25"/>
    <x v="25"/>
    <x v="25"/>
    <x v="25"/>
    <x v="15"/>
    <x v="88"/>
    <x v="111"/>
    <x v="73"/>
    <x v="112"/>
    <x v="71"/>
    <x v="43"/>
    <x v="1"/>
    <x v="1"/>
  </r>
  <r>
    <x v="7"/>
    <x v="0"/>
    <x v="0"/>
    <x v="2"/>
    <x v="7"/>
    <x v="7"/>
    <x v="11"/>
    <x v="11"/>
    <x v="11"/>
    <x v="11"/>
    <x v="15"/>
    <x v="88"/>
    <x v="111"/>
    <x v="16"/>
    <x v="111"/>
    <x v="70"/>
    <x v="85"/>
    <x v="1"/>
    <x v="1"/>
  </r>
  <r>
    <x v="7"/>
    <x v="0"/>
    <x v="0"/>
    <x v="2"/>
    <x v="7"/>
    <x v="7"/>
    <x v="16"/>
    <x v="16"/>
    <x v="16"/>
    <x v="16"/>
    <x v="15"/>
    <x v="88"/>
    <x v="111"/>
    <x v="65"/>
    <x v="70"/>
    <x v="69"/>
    <x v="95"/>
    <x v="1"/>
    <x v="1"/>
  </r>
  <r>
    <x v="7"/>
    <x v="0"/>
    <x v="0"/>
    <x v="2"/>
    <x v="7"/>
    <x v="7"/>
    <x v="35"/>
    <x v="35"/>
    <x v="35"/>
    <x v="35"/>
    <x v="15"/>
    <x v="88"/>
    <x v="111"/>
    <x v="16"/>
    <x v="111"/>
    <x v="70"/>
    <x v="85"/>
    <x v="1"/>
    <x v="1"/>
  </r>
  <r>
    <x v="8"/>
    <x v="0"/>
    <x v="0"/>
    <x v="2"/>
    <x v="8"/>
    <x v="8"/>
    <x v="0"/>
    <x v="0"/>
    <x v="0"/>
    <x v="0"/>
    <x v="0"/>
    <x v="95"/>
    <x v="112"/>
    <x v="75"/>
    <x v="113"/>
    <x v="73"/>
    <x v="97"/>
    <x v="1"/>
    <x v="1"/>
  </r>
  <r>
    <x v="8"/>
    <x v="0"/>
    <x v="0"/>
    <x v="2"/>
    <x v="8"/>
    <x v="8"/>
    <x v="2"/>
    <x v="2"/>
    <x v="2"/>
    <x v="2"/>
    <x v="1"/>
    <x v="96"/>
    <x v="113"/>
    <x v="76"/>
    <x v="114"/>
    <x v="52"/>
    <x v="98"/>
    <x v="1"/>
    <x v="1"/>
  </r>
  <r>
    <x v="8"/>
    <x v="0"/>
    <x v="0"/>
    <x v="2"/>
    <x v="8"/>
    <x v="8"/>
    <x v="4"/>
    <x v="4"/>
    <x v="4"/>
    <x v="4"/>
    <x v="2"/>
    <x v="65"/>
    <x v="114"/>
    <x v="68"/>
    <x v="115"/>
    <x v="73"/>
    <x v="97"/>
    <x v="1"/>
    <x v="1"/>
  </r>
  <r>
    <x v="8"/>
    <x v="0"/>
    <x v="0"/>
    <x v="2"/>
    <x v="8"/>
    <x v="8"/>
    <x v="5"/>
    <x v="5"/>
    <x v="5"/>
    <x v="5"/>
    <x v="3"/>
    <x v="76"/>
    <x v="115"/>
    <x v="36"/>
    <x v="116"/>
    <x v="59"/>
    <x v="99"/>
    <x v="1"/>
    <x v="1"/>
  </r>
  <r>
    <x v="8"/>
    <x v="0"/>
    <x v="0"/>
    <x v="2"/>
    <x v="8"/>
    <x v="8"/>
    <x v="6"/>
    <x v="6"/>
    <x v="6"/>
    <x v="6"/>
    <x v="4"/>
    <x v="97"/>
    <x v="116"/>
    <x v="77"/>
    <x v="117"/>
    <x v="69"/>
    <x v="100"/>
    <x v="1"/>
    <x v="1"/>
  </r>
  <r>
    <x v="8"/>
    <x v="0"/>
    <x v="0"/>
    <x v="2"/>
    <x v="8"/>
    <x v="8"/>
    <x v="1"/>
    <x v="1"/>
    <x v="1"/>
    <x v="1"/>
    <x v="5"/>
    <x v="78"/>
    <x v="117"/>
    <x v="78"/>
    <x v="118"/>
    <x v="69"/>
    <x v="100"/>
    <x v="1"/>
    <x v="1"/>
  </r>
  <r>
    <x v="8"/>
    <x v="0"/>
    <x v="0"/>
    <x v="2"/>
    <x v="8"/>
    <x v="8"/>
    <x v="10"/>
    <x v="10"/>
    <x v="10"/>
    <x v="10"/>
    <x v="6"/>
    <x v="81"/>
    <x v="75"/>
    <x v="50"/>
    <x v="119"/>
    <x v="64"/>
    <x v="101"/>
    <x v="1"/>
    <x v="1"/>
  </r>
  <r>
    <x v="8"/>
    <x v="0"/>
    <x v="0"/>
    <x v="2"/>
    <x v="8"/>
    <x v="8"/>
    <x v="8"/>
    <x v="8"/>
    <x v="8"/>
    <x v="8"/>
    <x v="6"/>
    <x v="81"/>
    <x v="75"/>
    <x v="36"/>
    <x v="116"/>
    <x v="73"/>
    <x v="97"/>
    <x v="1"/>
    <x v="1"/>
  </r>
  <r>
    <x v="8"/>
    <x v="0"/>
    <x v="0"/>
    <x v="2"/>
    <x v="8"/>
    <x v="8"/>
    <x v="13"/>
    <x v="13"/>
    <x v="13"/>
    <x v="13"/>
    <x v="8"/>
    <x v="98"/>
    <x v="118"/>
    <x v="74"/>
    <x v="120"/>
    <x v="73"/>
    <x v="97"/>
    <x v="1"/>
    <x v="1"/>
  </r>
  <r>
    <x v="8"/>
    <x v="0"/>
    <x v="0"/>
    <x v="2"/>
    <x v="8"/>
    <x v="8"/>
    <x v="9"/>
    <x v="9"/>
    <x v="9"/>
    <x v="9"/>
    <x v="8"/>
    <x v="98"/>
    <x v="118"/>
    <x v="50"/>
    <x v="119"/>
    <x v="69"/>
    <x v="100"/>
    <x v="1"/>
    <x v="1"/>
  </r>
  <r>
    <x v="8"/>
    <x v="0"/>
    <x v="0"/>
    <x v="2"/>
    <x v="8"/>
    <x v="8"/>
    <x v="39"/>
    <x v="39"/>
    <x v="39"/>
    <x v="39"/>
    <x v="10"/>
    <x v="90"/>
    <x v="119"/>
    <x v="16"/>
    <x v="121"/>
    <x v="73"/>
    <x v="97"/>
    <x v="1"/>
    <x v="1"/>
  </r>
  <r>
    <x v="8"/>
    <x v="0"/>
    <x v="0"/>
    <x v="2"/>
    <x v="8"/>
    <x v="8"/>
    <x v="12"/>
    <x v="12"/>
    <x v="12"/>
    <x v="12"/>
    <x v="10"/>
    <x v="90"/>
    <x v="119"/>
    <x v="70"/>
    <x v="122"/>
    <x v="70"/>
    <x v="85"/>
    <x v="1"/>
    <x v="1"/>
  </r>
  <r>
    <x v="8"/>
    <x v="0"/>
    <x v="0"/>
    <x v="2"/>
    <x v="8"/>
    <x v="8"/>
    <x v="7"/>
    <x v="7"/>
    <x v="7"/>
    <x v="7"/>
    <x v="12"/>
    <x v="84"/>
    <x v="120"/>
    <x v="33"/>
    <x v="123"/>
    <x v="71"/>
    <x v="102"/>
    <x v="1"/>
    <x v="1"/>
  </r>
  <r>
    <x v="8"/>
    <x v="0"/>
    <x v="0"/>
    <x v="2"/>
    <x v="8"/>
    <x v="8"/>
    <x v="3"/>
    <x v="3"/>
    <x v="3"/>
    <x v="3"/>
    <x v="12"/>
    <x v="84"/>
    <x v="120"/>
    <x v="50"/>
    <x v="119"/>
    <x v="67"/>
    <x v="103"/>
    <x v="1"/>
    <x v="1"/>
  </r>
  <r>
    <x v="8"/>
    <x v="0"/>
    <x v="0"/>
    <x v="2"/>
    <x v="8"/>
    <x v="8"/>
    <x v="18"/>
    <x v="18"/>
    <x v="18"/>
    <x v="18"/>
    <x v="14"/>
    <x v="85"/>
    <x v="81"/>
    <x v="33"/>
    <x v="123"/>
    <x v="67"/>
    <x v="103"/>
    <x v="1"/>
    <x v="1"/>
  </r>
  <r>
    <x v="8"/>
    <x v="0"/>
    <x v="0"/>
    <x v="2"/>
    <x v="8"/>
    <x v="8"/>
    <x v="29"/>
    <x v="29"/>
    <x v="29"/>
    <x v="29"/>
    <x v="15"/>
    <x v="87"/>
    <x v="121"/>
    <x v="73"/>
    <x v="124"/>
    <x v="69"/>
    <x v="100"/>
    <x v="1"/>
    <x v="1"/>
  </r>
  <r>
    <x v="8"/>
    <x v="0"/>
    <x v="0"/>
    <x v="2"/>
    <x v="8"/>
    <x v="8"/>
    <x v="15"/>
    <x v="15"/>
    <x v="15"/>
    <x v="15"/>
    <x v="15"/>
    <x v="87"/>
    <x v="121"/>
    <x v="73"/>
    <x v="124"/>
    <x v="69"/>
    <x v="100"/>
    <x v="1"/>
    <x v="1"/>
  </r>
  <r>
    <x v="8"/>
    <x v="0"/>
    <x v="0"/>
    <x v="2"/>
    <x v="8"/>
    <x v="8"/>
    <x v="26"/>
    <x v="26"/>
    <x v="26"/>
    <x v="26"/>
    <x v="15"/>
    <x v="87"/>
    <x v="121"/>
    <x v="16"/>
    <x v="121"/>
    <x v="67"/>
    <x v="103"/>
    <x v="1"/>
    <x v="1"/>
  </r>
  <r>
    <x v="8"/>
    <x v="0"/>
    <x v="0"/>
    <x v="2"/>
    <x v="8"/>
    <x v="8"/>
    <x v="37"/>
    <x v="37"/>
    <x v="37"/>
    <x v="37"/>
    <x v="17"/>
    <x v="88"/>
    <x v="122"/>
    <x v="66"/>
    <x v="19"/>
    <x v="67"/>
    <x v="103"/>
    <x v="1"/>
    <x v="1"/>
  </r>
  <r>
    <x v="8"/>
    <x v="0"/>
    <x v="0"/>
    <x v="2"/>
    <x v="8"/>
    <x v="8"/>
    <x v="27"/>
    <x v="27"/>
    <x v="27"/>
    <x v="27"/>
    <x v="17"/>
    <x v="88"/>
    <x v="122"/>
    <x v="16"/>
    <x v="121"/>
    <x v="70"/>
    <x v="85"/>
    <x v="1"/>
    <x v="1"/>
  </r>
  <r>
    <x v="8"/>
    <x v="0"/>
    <x v="0"/>
    <x v="2"/>
    <x v="8"/>
    <x v="8"/>
    <x v="42"/>
    <x v="42"/>
    <x v="42"/>
    <x v="42"/>
    <x v="17"/>
    <x v="88"/>
    <x v="122"/>
    <x v="65"/>
    <x v="70"/>
    <x v="69"/>
    <x v="100"/>
    <x v="1"/>
    <x v="1"/>
  </r>
  <r>
    <x v="8"/>
    <x v="0"/>
    <x v="0"/>
    <x v="2"/>
    <x v="8"/>
    <x v="8"/>
    <x v="17"/>
    <x v="17"/>
    <x v="17"/>
    <x v="17"/>
    <x v="17"/>
    <x v="88"/>
    <x v="122"/>
    <x v="65"/>
    <x v="70"/>
    <x v="69"/>
    <x v="100"/>
    <x v="1"/>
    <x v="1"/>
  </r>
  <r>
    <x v="8"/>
    <x v="0"/>
    <x v="0"/>
    <x v="2"/>
    <x v="8"/>
    <x v="8"/>
    <x v="14"/>
    <x v="14"/>
    <x v="14"/>
    <x v="14"/>
    <x v="17"/>
    <x v="88"/>
    <x v="122"/>
    <x v="73"/>
    <x v="124"/>
    <x v="71"/>
    <x v="102"/>
    <x v="1"/>
    <x v="1"/>
  </r>
  <r>
    <x v="8"/>
    <x v="0"/>
    <x v="0"/>
    <x v="2"/>
    <x v="8"/>
    <x v="8"/>
    <x v="11"/>
    <x v="11"/>
    <x v="11"/>
    <x v="11"/>
    <x v="17"/>
    <x v="88"/>
    <x v="122"/>
    <x v="16"/>
    <x v="121"/>
    <x v="70"/>
    <x v="85"/>
    <x v="1"/>
    <x v="1"/>
  </r>
  <r>
    <x v="9"/>
    <x v="0"/>
    <x v="0"/>
    <x v="2"/>
    <x v="9"/>
    <x v="9"/>
    <x v="3"/>
    <x v="3"/>
    <x v="3"/>
    <x v="3"/>
    <x v="0"/>
    <x v="68"/>
    <x v="123"/>
    <x v="32"/>
    <x v="125"/>
    <x v="67"/>
    <x v="14"/>
    <x v="1"/>
    <x v="1"/>
  </r>
  <r>
    <x v="9"/>
    <x v="0"/>
    <x v="0"/>
    <x v="2"/>
    <x v="9"/>
    <x v="9"/>
    <x v="1"/>
    <x v="1"/>
    <x v="1"/>
    <x v="1"/>
    <x v="1"/>
    <x v="78"/>
    <x v="84"/>
    <x v="78"/>
    <x v="126"/>
    <x v="69"/>
    <x v="91"/>
    <x v="1"/>
    <x v="1"/>
  </r>
  <r>
    <x v="9"/>
    <x v="0"/>
    <x v="0"/>
    <x v="2"/>
    <x v="9"/>
    <x v="9"/>
    <x v="2"/>
    <x v="2"/>
    <x v="2"/>
    <x v="2"/>
    <x v="2"/>
    <x v="69"/>
    <x v="124"/>
    <x v="36"/>
    <x v="127"/>
    <x v="72"/>
    <x v="104"/>
    <x v="1"/>
    <x v="1"/>
  </r>
  <r>
    <x v="9"/>
    <x v="0"/>
    <x v="0"/>
    <x v="2"/>
    <x v="9"/>
    <x v="9"/>
    <x v="0"/>
    <x v="0"/>
    <x v="0"/>
    <x v="0"/>
    <x v="3"/>
    <x v="79"/>
    <x v="125"/>
    <x v="17"/>
    <x v="128"/>
    <x v="67"/>
    <x v="14"/>
    <x v="1"/>
    <x v="1"/>
  </r>
  <r>
    <x v="9"/>
    <x v="0"/>
    <x v="0"/>
    <x v="2"/>
    <x v="9"/>
    <x v="9"/>
    <x v="4"/>
    <x v="4"/>
    <x v="4"/>
    <x v="4"/>
    <x v="4"/>
    <x v="98"/>
    <x v="126"/>
    <x v="74"/>
    <x v="129"/>
    <x v="73"/>
    <x v="105"/>
    <x v="1"/>
    <x v="1"/>
  </r>
  <r>
    <x v="9"/>
    <x v="0"/>
    <x v="0"/>
    <x v="2"/>
    <x v="9"/>
    <x v="9"/>
    <x v="5"/>
    <x v="5"/>
    <x v="5"/>
    <x v="5"/>
    <x v="5"/>
    <x v="84"/>
    <x v="127"/>
    <x v="73"/>
    <x v="71"/>
    <x v="64"/>
    <x v="106"/>
    <x v="1"/>
    <x v="1"/>
  </r>
  <r>
    <x v="9"/>
    <x v="0"/>
    <x v="0"/>
    <x v="2"/>
    <x v="9"/>
    <x v="9"/>
    <x v="6"/>
    <x v="6"/>
    <x v="6"/>
    <x v="6"/>
    <x v="6"/>
    <x v="86"/>
    <x v="128"/>
    <x v="74"/>
    <x v="129"/>
    <x v="67"/>
    <x v="14"/>
    <x v="1"/>
    <x v="1"/>
  </r>
  <r>
    <x v="9"/>
    <x v="0"/>
    <x v="0"/>
    <x v="2"/>
    <x v="9"/>
    <x v="9"/>
    <x v="8"/>
    <x v="8"/>
    <x v="8"/>
    <x v="8"/>
    <x v="7"/>
    <x v="87"/>
    <x v="129"/>
    <x v="16"/>
    <x v="130"/>
    <x v="67"/>
    <x v="14"/>
    <x v="1"/>
    <x v="1"/>
  </r>
  <r>
    <x v="9"/>
    <x v="0"/>
    <x v="0"/>
    <x v="2"/>
    <x v="9"/>
    <x v="9"/>
    <x v="26"/>
    <x v="26"/>
    <x v="26"/>
    <x v="26"/>
    <x v="7"/>
    <x v="87"/>
    <x v="129"/>
    <x v="16"/>
    <x v="130"/>
    <x v="67"/>
    <x v="14"/>
    <x v="1"/>
    <x v="1"/>
  </r>
  <r>
    <x v="9"/>
    <x v="0"/>
    <x v="0"/>
    <x v="2"/>
    <x v="9"/>
    <x v="9"/>
    <x v="10"/>
    <x v="10"/>
    <x v="10"/>
    <x v="10"/>
    <x v="9"/>
    <x v="88"/>
    <x v="130"/>
    <x v="73"/>
    <x v="71"/>
    <x v="71"/>
    <x v="107"/>
    <x v="1"/>
    <x v="1"/>
  </r>
  <r>
    <x v="9"/>
    <x v="0"/>
    <x v="0"/>
    <x v="2"/>
    <x v="9"/>
    <x v="9"/>
    <x v="13"/>
    <x v="13"/>
    <x v="13"/>
    <x v="13"/>
    <x v="9"/>
    <x v="88"/>
    <x v="130"/>
    <x v="66"/>
    <x v="131"/>
    <x v="67"/>
    <x v="14"/>
    <x v="1"/>
    <x v="1"/>
  </r>
  <r>
    <x v="9"/>
    <x v="0"/>
    <x v="0"/>
    <x v="2"/>
    <x v="9"/>
    <x v="9"/>
    <x v="9"/>
    <x v="9"/>
    <x v="9"/>
    <x v="9"/>
    <x v="9"/>
    <x v="88"/>
    <x v="130"/>
    <x v="73"/>
    <x v="71"/>
    <x v="67"/>
    <x v="14"/>
    <x v="5"/>
    <x v="14"/>
  </r>
  <r>
    <x v="9"/>
    <x v="0"/>
    <x v="0"/>
    <x v="2"/>
    <x v="9"/>
    <x v="9"/>
    <x v="11"/>
    <x v="11"/>
    <x v="11"/>
    <x v="11"/>
    <x v="9"/>
    <x v="88"/>
    <x v="130"/>
    <x v="16"/>
    <x v="130"/>
    <x v="70"/>
    <x v="85"/>
    <x v="1"/>
    <x v="1"/>
  </r>
  <r>
    <x v="9"/>
    <x v="0"/>
    <x v="0"/>
    <x v="2"/>
    <x v="9"/>
    <x v="9"/>
    <x v="22"/>
    <x v="22"/>
    <x v="22"/>
    <x v="22"/>
    <x v="13"/>
    <x v="89"/>
    <x v="131"/>
    <x v="73"/>
    <x v="71"/>
    <x v="67"/>
    <x v="14"/>
    <x v="1"/>
    <x v="1"/>
  </r>
  <r>
    <x v="9"/>
    <x v="0"/>
    <x v="0"/>
    <x v="2"/>
    <x v="9"/>
    <x v="9"/>
    <x v="38"/>
    <x v="38"/>
    <x v="38"/>
    <x v="38"/>
    <x v="14"/>
    <x v="91"/>
    <x v="132"/>
    <x v="65"/>
    <x v="70"/>
    <x v="67"/>
    <x v="14"/>
    <x v="1"/>
    <x v="1"/>
  </r>
  <r>
    <x v="9"/>
    <x v="0"/>
    <x v="0"/>
    <x v="2"/>
    <x v="9"/>
    <x v="9"/>
    <x v="39"/>
    <x v="39"/>
    <x v="39"/>
    <x v="39"/>
    <x v="14"/>
    <x v="91"/>
    <x v="132"/>
    <x v="65"/>
    <x v="70"/>
    <x v="67"/>
    <x v="14"/>
    <x v="1"/>
    <x v="1"/>
  </r>
  <r>
    <x v="9"/>
    <x v="0"/>
    <x v="0"/>
    <x v="2"/>
    <x v="9"/>
    <x v="9"/>
    <x v="27"/>
    <x v="27"/>
    <x v="27"/>
    <x v="27"/>
    <x v="14"/>
    <x v="91"/>
    <x v="132"/>
    <x v="65"/>
    <x v="70"/>
    <x v="67"/>
    <x v="14"/>
    <x v="1"/>
    <x v="1"/>
  </r>
  <r>
    <x v="9"/>
    <x v="0"/>
    <x v="0"/>
    <x v="2"/>
    <x v="9"/>
    <x v="9"/>
    <x v="43"/>
    <x v="43"/>
    <x v="43"/>
    <x v="43"/>
    <x v="14"/>
    <x v="91"/>
    <x v="132"/>
    <x v="65"/>
    <x v="70"/>
    <x v="67"/>
    <x v="14"/>
    <x v="1"/>
    <x v="1"/>
  </r>
  <r>
    <x v="9"/>
    <x v="0"/>
    <x v="0"/>
    <x v="2"/>
    <x v="9"/>
    <x v="9"/>
    <x v="32"/>
    <x v="32"/>
    <x v="32"/>
    <x v="32"/>
    <x v="14"/>
    <x v="91"/>
    <x v="132"/>
    <x v="65"/>
    <x v="70"/>
    <x v="67"/>
    <x v="14"/>
    <x v="1"/>
    <x v="1"/>
  </r>
  <r>
    <x v="9"/>
    <x v="0"/>
    <x v="0"/>
    <x v="2"/>
    <x v="9"/>
    <x v="9"/>
    <x v="44"/>
    <x v="44"/>
    <x v="44"/>
    <x v="44"/>
    <x v="14"/>
    <x v="91"/>
    <x v="132"/>
    <x v="65"/>
    <x v="70"/>
    <x v="70"/>
    <x v="85"/>
    <x v="5"/>
    <x v="14"/>
  </r>
  <r>
    <x v="9"/>
    <x v="0"/>
    <x v="0"/>
    <x v="2"/>
    <x v="9"/>
    <x v="9"/>
    <x v="45"/>
    <x v="45"/>
    <x v="45"/>
    <x v="45"/>
    <x v="14"/>
    <x v="91"/>
    <x v="132"/>
    <x v="73"/>
    <x v="71"/>
    <x v="70"/>
    <x v="85"/>
    <x v="1"/>
    <x v="1"/>
  </r>
  <r>
    <x v="9"/>
    <x v="0"/>
    <x v="0"/>
    <x v="2"/>
    <x v="9"/>
    <x v="9"/>
    <x v="15"/>
    <x v="15"/>
    <x v="15"/>
    <x v="15"/>
    <x v="14"/>
    <x v="91"/>
    <x v="132"/>
    <x v="65"/>
    <x v="70"/>
    <x v="67"/>
    <x v="14"/>
    <x v="1"/>
    <x v="1"/>
  </r>
  <r>
    <x v="9"/>
    <x v="0"/>
    <x v="0"/>
    <x v="2"/>
    <x v="9"/>
    <x v="9"/>
    <x v="17"/>
    <x v="17"/>
    <x v="17"/>
    <x v="17"/>
    <x v="14"/>
    <x v="91"/>
    <x v="132"/>
    <x v="65"/>
    <x v="70"/>
    <x v="67"/>
    <x v="14"/>
    <x v="1"/>
    <x v="1"/>
  </r>
  <r>
    <x v="9"/>
    <x v="0"/>
    <x v="0"/>
    <x v="2"/>
    <x v="9"/>
    <x v="9"/>
    <x v="33"/>
    <x v="33"/>
    <x v="33"/>
    <x v="33"/>
    <x v="14"/>
    <x v="91"/>
    <x v="132"/>
    <x v="65"/>
    <x v="70"/>
    <x v="70"/>
    <x v="85"/>
    <x v="5"/>
    <x v="14"/>
  </r>
  <r>
    <x v="9"/>
    <x v="0"/>
    <x v="0"/>
    <x v="2"/>
    <x v="9"/>
    <x v="9"/>
    <x v="16"/>
    <x v="16"/>
    <x v="16"/>
    <x v="16"/>
    <x v="14"/>
    <x v="91"/>
    <x v="132"/>
    <x v="65"/>
    <x v="70"/>
    <x v="67"/>
    <x v="14"/>
    <x v="1"/>
    <x v="1"/>
  </r>
  <r>
    <x v="9"/>
    <x v="0"/>
    <x v="0"/>
    <x v="2"/>
    <x v="9"/>
    <x v="9"/>
    <x v="18"/>
    <x v="18"/>
    <x v="18"/>
    <x v="18"/>
    <x v="14"/>
    <x v="91"/>
    <x v="132"/>
    <x v="73"/>
    <x v="71"/>
    <x v="70"/>
    <x v="85"/>
    <x v="1"/>
    <x v="1"/>
  </r>
  <r>
    <x v="9"/>
    <x v="0"/>
    <x v="0"/>
    <x v="2"/>
    <x v="9"/>
    <x v="9"/>
    <x v="46"/>
    <x v="46"/>
    <x v="46"/>
    <x v="46"/>
    <x v="14"/>
    <x v="91"/>
    <x v="132"/>
    <x v="65"/>
    <x v="70"/>
    <x v="70"/>
    <x v="85"/>
    <x v="5"/>
    <x v="14"/>
  </r>
  <r>
    <x v="10"/>
    <x v="0"/>
    <x v="0"/>
    <x v="2"/>
    <x v="10"/>
    <x v="10"/>
    <x v="0"/>
    <x v="0"/>
    <x v="0"/>
    <x v="0"/>
    <x v="0"/>
    <x v="63"/>
    <x v="133"/>
    <x v="64"/>
    <x v="132"/>
    <x v="69"/>
    <x v="100"/>
    <x v="1"/>
    <x v="1"/>
  </r>
  <r>
    <x v="10"/>
    <x v="0"/>
    <x v="0"/>
    <x v="2"/>
    <x v="10"/>
    <x v="10"/>
    <x v="4"/>
    <x v="4"/>
    <x v="4"/>
    <x v="4"/>
    <x v="1"/>
    <x v="99"/>
    <x v="134"/>
    <x v="60"/>
    <x v="133"/>
    <x v="60"/>
    <x v="108"/>
    <x v="1"/>
    <x v="1"/>
  </r>
  <r>
    <x v="10"/>
    <x v="0"/>
    <x v="0"/>
    <x v="2"/>
    <x v="10"/>
    <x v="10"/>
    <x v="5"/>
    <x v="5"/>
    <x v="5"/>
    <x v="5"/>
    <x v="2"/>
    <x v="100"/>
    <x v="135"/>
    <x v="53"/>
    <x v="105"/>
    <x v="74"/>
    <x v="109"/>
    <x v="1"/>
    <x v="1"/>
  </r>
  <r>
    <x v="10"/>
    <x v="0"/>
    <x v="0"/>
    <x v="2"/>
    <x v="10"/>
    <x v="10"/>
    <x v="2"/>
    <x v="2"/>
    <x v="2"/>
    <x v="2"/>
    <x v="3"/>
    <x v="101"/>
    <x v="136"/>
    <x v="72"/>
    <x v="134"/>
    <x v="68"/>
    <x v="110"/>
    <x v="1"/>
    <x v="1"/>
  </r>
  <r>
    <x v="10"/>
    <x v="0"/>
    <x v="0"/>
    <x v="2"/>
    <x v="10"/>
    <x v="10"/>
    <x v="3"/>
    <x v="3"/>
    <x v="3"/>
    <x v="3"/>
    <x v="4"/>
    <x v="76"/>
    <x v="137"/>
    <x v="79"/>
    <x v="135"/>
    <x v="69"/>
    <x v="100"/>
    <x v="1"/>
    <x v="1"/>
  </r>
  <r>
    <x v="10"/>
    <x v="0"/>
    <x v="0"/>
    <x v="2"/>
    <x v="10"/>
    <x v="10"/>
    <x v="1"/>
    <x v="1"/>
    <x v="1"/>
    <x v="1"/>
    <x v="4"/>
    <x v="76"/>
    <x v="137"/>
    <x v="72"/>
    <x v="134"/>
    <x v="60"/>
    <x v="108"/>
    <x v="1"/>
    <x v="1"/>
  </r>
  <r>
    <x v="10"/>
    <x v="0"/>
    <x v="0"/>
    <x v="2"/>
    <x v="10"/>
    <x v="10"/>
    <x v="8"/>
    <x v="8"/>
    <x v="8"/>
    <x v="8"/>
    <x v="6"/>
    <x v="79"/>
    <x v="138"/>
    <x v="80"/>
    <x v="136"/>
    <x v="60"/>
    <x v="108"/>
    <x v="1"/>
    <x v="1"/>
  </r>
  <r>
    <x v="10"/>
    <x v="0"/>
    <x v="0"/>
    <x v="2"/>
    <x v="10"/>
    <x v="10"/>
    <x v="9"/>
    <x v="9"/>
    <x v="9"/>
    <x v="9"/>
    <x v="7"/>
    <x v="80"/>
    <x v="139"/>
    <x v="63"/>
    <x v="137"/>
    <x v="71"/>
    <x v="102"/>
    <x v="1"/>
    <x v="1"/>
  </r>
  <r>
    <x v="10"/>
    <x v="0"/>
    <x v="0"/>
    <x v="2"/>
    <x v="10"/>
    <x v="10"/>
    <x v="10"/>
    <x v="10"/>
    <x v="10"/>
    <x v="10"/>
    <x v="8"/>
    <x v="102"/>
    <x v="98"/>
    <x v="50"/>
    <x v="138"/>
    <x v="63"/>
    <x v="111"/>
    <x v="1"/>
    <x v="1"/>
  </r>
  <r>
    <x v="10"/>
    <x v="0"/>
    <x v="0"/>
    <x v="2"/>
    <x v="10"/>
    <x v="10"/>
    <x v="6"/>
    <x v="6"/>
    <x v="6"/>
    <x v="6"/>
    <x v="9"/>
    <x v="81"/>
    <x v="140"/>
    <x v="35"/>
    <x v="28"/>
    <x v="71"/>
    <x v="102"/>
    <x v="1"/>
    <x v="1"/>
  </r>
  <r>
    <x v="10"/>
    <x v="0"/>
    <x v="0"/>
    <x v="2"/>
    <x v="10"/>
    <x v="10"/>
    <x v="7"/>
    <x v="7"/>
    <x v="7"/>
    <x v="7"/>
    <x v="10"/>
    <x v="98"/>
    <x v="141"/>
    <x v="50"/>
    <x v="138"/>
    <x v="69"/>
    <x v="100"/>
    <x v="1"/>
    <x v="1"/>
  </r>
  <r>
    <x v="10"/>
    <x v="0"/>
    <x v="0"/>
    <x v="2"/>
    <x v="10"/>
    <x v="10"/>
    <x v="14"/>
    <x v="14"/>
    <x v="14"/>
    <x v="14"/>
    <x v="11"/>
    <x v="90"/>
    <x v="142"/>
    <x v="16"/>
    <x v="139"/>
    <x v="73"/>
    <x v="97"/>
    <x v="1"/>
    <x v="1"/>
  </r>
  <r>
    <x v="10"/>
    <x v="0"/>
    <x v="0"/>
    <x v="2"/>
    <x v="10"/>
    <x v="10"/>
    <x v="11"/>
    <x v="11"/>
    <x v="11"/>
    <x v="11"/>
    <x v="11"/>
    <x v="90"/>
    <x v="142"/>
    <x v="70"/>
    <x v="140"/>
    <x v="70"/>
    <x v="85"/>
    <x v="1"/>
    <x v="1"/>
  </r>
  <r>
    <x v="10"/>
    <x v="0"/>
    <x v="0"/>
    <x v="2"/>
    <x v="10"/>
    <x v="10"/>
    <x v="12"/>
    <x v="12"/>
    <x v="12"/>
    <x v="12"/>
    <x v="13"/>
    <x v="84"/>
    <x v="143"/>
    <x v="36"/>
    <x v="141"/>
    <x v="70"/>
    <x v="85"/>
    <x v="1"/>
    <x v="1"/>
  </r>
  <r>
    <x v="10"/>
    <x v="0"/>
    <x v="0"/>
    <x v="2"/>
    <x v="10"/>
    <x v="10"/>
    <x v="37"/>
    <x v="37"/>
    <x v="37"/>
    <x v="37"/>
    <x v="14"/>
    <x v="85"/>
    <x v="144"/>
    <x v="16"/>
    <x v="139"/>
    <x v="69"/>
    <x v="100"/>
    <x v="1"/>
    <x v="1"/>
  </r>
  <r>
    <x v="10"/>
    <x v="0"/>
    <x v="0"/>
    <x v="2"/>
    <x v="10"/>
    <x v="10"/>
    <x v="26"/>
    <x v="26"/>
    <x v="26"/>
    <x v="26"/>
    <x v="14"/>
    <x v="85"/>
    <x v="144"/>
    <x v="66"/>
    <x v="142"/>
    <x v="60"/>
    <x v="108"/>
    <x v="1"/>
    <x v="1"/>
  </r>
  <r>
    <x v="10"/>
    <x v="0"/>
    <x v="0"/>
    <x v="2"/>
    <x v="10"/>
    <x v="10"/>
    <x v="18"/>
    <x v="18"/>
    <x v="18"/>
    <x v="18"/>
    <x v="14"/>
    <x v="85"/>
    <x v="144"/>
    <x v="33"/>
    <x v="143"/>
    <x v="67"/>
    <x v="103"/>
    <x v="1"/>
    <x v="1"/>
  </r>
  <r>
    <x v="10"/>
    <x v="0"/>
    <x v="0"/>
    <x v="2"/>
    <x v="10"/>
    <x v="10"/>
    <x v="23"/>
    <x v="23"/>
    <x v="23"/>
    <x v="23"/>
    <x v="16"/>
    <x v="86"/>
    <x v="145"/>
    <x v="16"/>
    <x v="139"/>
    <x v="71"/>
    <x v="102"/>
    <x v="1"/>
    <x v="1"/>
  </r>
  <r>
    <x v="10"/>
    <x v="0"/>
    <x v="0"/>
    <x v="2"/>
    <x v="10"/>
    <x v="10"/>
    <x v="13"/>
    <x v="13"/>
    <x v="13"/>
    <x v="13"/>
    <x v="16"/>
    <x v="86"/>
    <x v="145"/>
    <x v="33"/>
    <x v="143"/>
    <x v="70"/>
    <x v="85"/>
    <x v="1"/>
    <x v="1"/>
  </r>
  <r>
    <x v="10"/>
    <x v="0"/>
    <x v="0"/>
    <x v="2"/>
    <x v="10"/>
    <x v="10"/>
    <x v="39"/>
    <x v="39"/>
    <x v="39"/>
    <x v="39"/>
    <x v="18"/>
    <x v="88"/>
    <x v="146"/>
    <x v="65"/>
    <x v="70"/>
    <x v="69"/>
    <x v="100"/>
    <x v="1"/>
    <x v="1"/>
  </r>
  <r>
    <x v="10"/>
    <x v="0"/>
    <x v="0"/>
    <x v="2"/>
    <x v="10"/>
    <x v="10"/>
    <x v="30"/>
    <x v="30"/>
    <x v="30"/>
    <x v="30"/>
    <x v="18"/>
    <x v="88"/>
    <x v="146"/>
    <x v="73"/>
    <x v="144"/>
    <x v="71"/>
    <x v="102"/>
    <x v="1"/>
    <x v="1"/>
  </r>
  <r>
    <x v="10"/>
    <x v="0"/>
    <x v="0"/>
    <x v="2"/>
    <x v="10"/>
    <x v="10"/>
    <x v="41"/>
    <x v="41"/>
    <x v="41"/>
    <x v="41"/>
    <x v="18"/>
    <x v="88"/>
    <x v="146"/>
    <x v="66"/>
    <x v="142"/>
    <x v="67"/>
    <x v="103"/>
    <x v="1"/>
    <x v="1"/>
  </r>
  <r>
    <x v="10"/>
    <x v="0"/>
    <x v="0"/>
    <x v="2"/>
    <x v="10"/>
    <x v="10"/>
    <x v="15"/>
    <x v="15"/>
    <x v="15"/>
    <x v="15"/>
    <x v="18"/>
    <x v="88"/>
    <x v="146"/>
    <x v="73"/>
    <x v="144"/>
    <x v="71"/>
    <x v="102"/>
    <x v="1"/>
    <x v="1"/>
  </r>
  <r>
    <x v="10"/>
    <x v="0"/>
    <x v="0"/>
    <x v="2"/>
    <x v="10"/>
    <x v="10"/>
    <x v="25"/>
    <x v="25"/>
    <x v="25"/>
    <x v="25"/>
    <x v="18"/>
    <x v="88"/>
    <x v="146"/>
    <x v="66"/>
    <x v="142"/>
    <x v="67"/>
    <x v="103"/>
    <x v="1"/>
    <x v="1"/>
  </r>
  <r>
    <x v="10"/>
    <x v="0"/>
    <x v="0"/>
    <x v="2"/>
    <x v="10"/>
    <x v="10"/>
    <x v="19"/>
    <x v="19"/>
    <x v="19"/>
    <x v="19"/>
    <x v="18"/>
    <x v="88"/>
    <x v="146"/>
    <x v="66"/>
    <x v="142"/>
    <x v="70"/>
    <x v="85"/>
    <x v="5"/>
    <x v="13"/>
  </r>
  <r>
    <x v="10"/>
    <x v="0"/>
    <x v="0"/>
    <x v="2"/>
    <x v="10"/>
    <x v="10"/>
    <x v="34"/>
    <x v="34"/>
    <x v="34"/>
    <x v="34"/>
    <x v="18"/>
    <x v="88"/>
    <x v="146"/>
    <x v="65"/>
    <x v="70"/>
    <x v="69"/>
    <x v="100"/>
    <x v="1"/>
    <x v="1"/>
  </r>
  <r>
    <x v="10"/>
    <x v="0"/>
    <x v="0"/>
    <x v="2"/>
    <x v="10"/>
    <x v="10"/>
    <x v="35"/>
    <x v="35"/>
    <x v="35"/>
    <x v="35"/>
    <x v="18"/>
    <x v="88"/>
    <x v="146"/>
    <x v="66"/>
    <x v="142"/>
    <x v="67"/>
    <x v="103"/>
    <x v="1"/>
    <x v="1"/>
  </r>
  <r>
    <x v="11"/>
    <x v="0"/>
    <x v="0"/>
    <x v="2"/>
    <x v="11"/>
    <x v="11"/>
    <x v="0"/>
    <x v="0"/>
    <x v="0"/>
    <x v="0"/>
    <x v="0"/>
    <x v="35"/>
    <x v="147"/>
    <x v="81"/>
    <x v="145"/>
    <x v="73"/>
    <x v="21"/>
    <x v="1"/>
    <x v="12"/>
  </r>
  <r>
    <x v="11"/>
    <x v="0"/>
    <x v="0"/>
    <x v="2"/>
    <x v="11"/>
    <x v="11"/>
    <x v="2"/>
    <x v="2"/>
    <x v="2"/>
    <x v="2"/>
    <x v="1"/>
    <x v="103"/>
    <x v="148"/>
    <x v="68"/>
    <x v="146"/>
    <x v="59"/>
    <x v="112"/>
    <x v="1"/>
    <x v="12"/>
  </r>
  <r>
    <x v="11"/>
    <x v="0"/>
    <x v="0"/>
    <x v="2"/>
    <x v="11"/>
    <x v="11"/>
    <x v="1"/>
    <x v="1"/>
    <x v="1"/>
    <x v="1"/>
    <x v="2"/>
    <x v="63"/>
    <x v="149"/>
    <x v="64"/>
    <x v="147"/>
    <x v="69"/>
    <x v="113"/>
    <x v="1"/>
    <x v="12"/>
  </r>
  <r>
    <x v="11"/>
    <x v="0"/>
    <x v="0"/>
    <x v="2"/>
    <x v="11"/>
    <x v="11"/>
    <x v="5"/>
    <x v="5"/>
    <x v="5"/>
    <x v="5"/>
    <x v="3"/>
    <x v="83"/>
    <x v="150"/>
    <x v="70"/>
    <x v="148"/>
    <x v="42"/>
    <x v="114"/>
    <x v="1"/>
    <x v="12"/>
  </r>
  <r>
    <x v="11"/>
    <x v="0"/>
    <x v="0"/>
    <x v="2"/>
    <x v="11"/>
    <x v="11"/>
    <x v="4"/>
    <x v="4"/>
    <x v="4"/>
    <x v="4"/>
    <x v="3"/>
    <x v="83"/>
    <x v="150"/>
    <x v="69"/>
    <x v="149"/>
    <x v="72"/>
    <x v="115"/>
    <x v="1"/>
    <x v="12"/>
  </r>
  <r>
    <x v="11"/>
    <x v="0"/>
    <x v="0"/>
    <x v="2"/>
    <x v="11"/>
    <x v="11"/>
    <x v="6"/>
    <x v="6"/>
    <x v="6"/>
    <x v="6"/>
    <x v="5"/>
    <x v="75"/>
    <x v="151"/>
    <x v="82"/>
    <x v="150"/>
    <x v="68"/>
    <x v="116"/>
    <x v="1"/>
    <x v="12"/>
  </r>
  <r>
    <x v="11"/>
    <x v="0"/>
    <x v="0"/>
    <x v="2"/>
    <x v="11"/>
    <x v="11"/>
    <x v="3"/>
    <x v="3"/>
    <x v="3"/>
    <x v="3"/>
    <x v="6"/>
    <x v="68"/>
    <x v="152"/>
    <x v="78"/>
    <x v="151"/>
    <x v="73"/>
    <x v="21"/>
    <x v="1"/>
    <x v="12"/>
  </r>
  <r>
    <x v="11"/>
    <x v="0"/>
    <x v="0"/>
    <x v="2"/>
    <x v="11"/>
    <x v="11"/>
    <x v="8"/>
    <x v="8"/>
    <x v="8"/>
    <x v="8"/>
    <x v="7"/>
    <x v="78"/>
    <x v="153"/>
    <x v="53"/>
    <x v="152"/>
    <x v="73"/>
    <x v="21"/>
    <x v="1"/>
    <x v="12"/>
  </r>
  <r>
    <x v="11"/>
    <x v="0"/>
    <x v="0"/>
    <x v="2"/>
    <x v="11"/>
    <x v="11"/>
    <x v="13"/>
    <x v="13"/>
    <x v="13"/>
    <x v="13"/>
    <x v="8"/>
    <x v="80"/>
    <x v="154"/>
    <x v="70"/>
    <x v="148"/>
    <x v="64"/>
    <x v="7"/>
    <x v="1"/>
    <x v="12"/>
  </r>
  <r>
    <x v="11"/>
    <x v="0"/>
    <x v="0"/>
    <x v="2"/>
    <x v="11"/>
    <x v="11"/>
    <x v="23"/>
    <x v="23"/>
    <x v="23"/>
    <x v="23"/>
    <x v="9"/>
    <x v="81"/>
    <x v="44"/>
    <x v="52"/>
    <x v="153"/>
    <x v="69"/>
    <x v="113"/>
    <x v="1"/>
    <x v="12"/>
  </r>
  <r>
    <x v="11"/>
    <x v="0"/>
    <x v="0"/>
    <x v="2"/>
    <x v="11"/>
    <x v="11"/>
    <x v="10"/>
    <x v="10"/>
    <x v="10"/>
    <x v="10"/>
    <x v="10"/>
    <x v="82"/>
    <x v="155"/>
    <x v="33"/>
    <x v="72"/>
    <x v="64"/>
    <x v="7"/>
    <x v="1"/>
    <x v="12"/>
  </r>
  <r>
    <x v="11"/>
    <x v="0"/>
    <x v="0"/>
    <x v="2"/>
    <x v="11"/>
    <x v="11"/>
    <x v="9"/>
    <x v="9"/>
    <x v="9"/>
    <x v="9"/>
    <x v="10"/>
    <x v="82"/>
    <x v="155"/>
    <x v="70"/>
    <x v="148"/>
    <x v="69"/>
    <x v="113"/>
    <x v="1"/>
    <x v="12"/>
  </r>
  <r>
    <x v="11"/>
    <x v="0"/>
    <x v="0"/>
    <x v="2"/>
    <x v="11"/>
    <x v="11"/>
    <x v="11"/>
    <x v="11"/>
    <x v="11"/>
    <x v="11"/>
    <x v="10"/>
    <x v="82"/>
    <x v="155"/>
    <x v="35"/>
    <x v="154"/>
    <x v="67"/>
    <x v="117"/>
    <x v="1"/>
    <x v="12"/>
  </r>
  <r>
    <x v="11"/>
    <x v="0"/>
    <x v="0"/>
    <x v="2"/>
    <x v="11"/>
    <x v="11"/>
    <x v="7"/>
    <x v="7"/>
    <x v="7"/>
    <x v="7"/>
    <x v="13"/>
    <x v="94"/>
    <x v="61"/>
    <x v="36"/>
    <x v="5"/>
    <x v="69"/>
    <x v="113"/>
    <x v="1"/>
    <x v="12"/>
  </r>
  <r>
    <x v="11"/>
    <x v="0"/>
    <x v="0"/>
    <x v="2"/>
    <x v="11"/>
    <x v="11"/>
    <x v="12"/>
    <x v="12"/>
    <x v="12"/>
    <x v="12"/>
    <x v="14"/>
    <x v="85"/>
    <x v="156"/>
    <x v="33"/>
    <x v="72"/>
    <x v="67"/>
    <x v="117"/>
    <x v="1"/>
    <x v="12"/>
  </r>
  <r>
    <x v="11"/>
    <x v="0"/>
    <x v="0"/>
    <x v="2"/>
    <x v="11"/>
    <x v="11"/>
    <x v="19"/>
    <x v="19"/>
    <x v="19"/>
    <x v="19"/>
    <x v="14"/>
    <x v="85"/>
    <x v="156"/>
    <x v="33"/>
    <x v="72"/>
    <x v="67"/>
    <x v="117"/>
    <x v="1"/>
    <x v="12"/>
  </r>
  <r>
    <x v="11"/>
    <x v="0"/>
    <x v="0"/>
    <x v="2"/>
    <x v="11"/>
    <x v="11"/>
    <x v="21"/>
    <x v="21"/>
    <x v="21"/>
    <x v="21"/>
    <x v="19"/>
    <x v="86"/>
    <x v="157"/>
    <x v="66"/>
    <x v="155"/>
    <x v="69"/>
    <x v="113"/>
    <x v="1"/>
    <x v="12"/>
  </r>
  <r>
    <x v="11"/>
    <x v="0"/>
    <x v="0"/>
    <x v="2"/>
    <x v="11"/>
    <x v="11"/>
    <x v="17"/>
    <x v="17"/>
    <x v="17"/>
    <x v="17"/>
    <x v="19"/>
    <x v="86"/>
    <x v="157"/>
    <x v="65"/>
    <x v="70"/>
    <x v="73"/>
    <x v="21"/>
    <x v="1"/>
    <x v="12"/>
  </r>
  <r>
    <x v="11"/>
    <x v="0"/>
    <x v="0"/>
    <x v="2"/>
    <x v="11"/>
    <x v="11"/>
    <x v="25"/>
    <x v="25"/>
    <x v="25"/>
    <x v="25"/>
    <x v="19"/>
    <x v="86"/>
    <x v="157"/>
    <x v="73"/>
    <x v="156"/>
    <x v="60"/>
    <x v="118"/>
    <x v="1"/>
    <x v="12"/>
  </r>
  <r>
    <x v="11"/>
    <x v="0"/>
    <x v="0"/>
    <x v="2"/>
    <x v="11"/>
    <x v="11"/>
    <x v="15"/>
    <x v="15"/>
    <x v="15"/>
    <x v="15"/>
    <x v="18"/>
    <x v="87"/>
    <x v="158"/>
    <x v="66"/>
    <x v="155"/>
    <x v="71"/>
    <x v="119"/>
    <x v="1"/>
    <x v="12"/>
  </r>
  <r>
    <x v="11"/>
    <x v="0"/>
    <x v="0"/>
    <x v="2"/>
    <x v="11"/>
    <x v="11"/>
    <x v="47"/>
    <x v="47"/>
    <x v="47"/>
    <x v="47"/>
    <x v="18"/>
    <x v="87"/>
    <x v="158"/>
    <x v="66"/>
    <x v="155"/>
    <x v="71"/>
    <x v="119"/>
    <x v="1"/>
    <x v="12"/>
  </r>
  <r>
    <x v="11"/>
    <x v="0"/>
    <x v="0"/>
    <x v="2"/>
    <x v="11"/>
    <x v="11"/>
    <x v="16"/>
    <x v="16"/>
    <x v="16"/>
    <x v="16"/>
    <x v="18"/>
    <x v="87"/>
    <x v="158"/>
    <x v="65"/>
    <x v="70"/>
    <x v="60"/>
    <x v="118"/>
    <x v="1"/>
    <x v="12"/>
  </r>
  <r>
    <x v="11"/>
    <x v="0"/>
    <x v="0"/>
    <x v="2"/>
    <x v="11"/>
    <x v="11"/>
    <x v="35"/>
    <x v="35"/>
    <x v="35"/>
    <x v="35"/>
    <x v="18"/>
    <x v="87"/>
    <x v="158"/>
    <x v="16"/>
    <x v="31"/>
    <x v="67"/>
    <x v="117"/>
    <x v="1"/>
    <x v="12"/>
  </r>
  <r>
    <x v="11"/>
    <x v="0"/>
    <x v="0"/>
    <x v="2"/>
    <x v="11"/>
    <x v="11"/>
    <x v="24"/>
    <x v="24"/>
    <x v="24"/>
    <x v="24"/>
    <x v="18"/>
    <x v="87"/>
    <x v="158"/>
    <x v="65"/>
    <x v="70"/>
    <x v="60"/>
    <x v="118"/>
    <x v="1"/>
    <x v="12"/>
  </r>
  <r>
    <x v="12"/>
    <x v="0"/>
    <x v="0"/>
    <x v="2"/>
    <x v="12"/>
    <x v="12"/>
    <x v="0"/>
    <x v="0"/>
    <x v="0"/>
    <x v="0"/>
    <x v="0"/>
    <x v="61"/>
    <x v="159"/>
    <x v="51"/>
    <x v="157"/>
    <x v="60"/>
    <x v="118"/>
    <x v="1"/>
    <x v="12"/>
  </r>
  <r>
    <x v="12"/>
    <x v="0"/>
    <x v="0"/>
    <x v="2"/>
    <x v="12"/>
    <x v="12"/>
    <x v="5"/>
    <x v="5"/>
    <x v="5"/>
    <x v="5"/>
    <x v="1"/>
    <x v="99"/>
    <x v="160"/>
    <x v="63"/>
    <x v="158"/>
    <x v="32"/>
    <x v="120"/>
    <x v="1"/>
    <x v="12"/>
  </r>
  <r>
    <x v="12"/>
    <x v="0"/>
    <x v="0"/>
    <x v="2"/>
    <x v="12"/>
    <x v="12"/>
    <x v="2"/>
    <x v="2"/>
    <x v="2"/>
    <x v="2"/>
    <x v="2"/>
    <x v="104"/>
    <x v="161"/>
    <x v="69"/>
    <x v="159"/>
    <x v="26"/>
    <x v="121"/>
    <x v="1"/>
    <x v="12"/>
  </r>
  <r>
    <x v="12"/>
    <x v="0"/>
    <x v="0"/>
    <x v="2"/>
    <x v="12"/>
    <x v="12"/>
    <x v="6"/>
    <x v="6"/>
    <x v="6"/>
    <x v="6"/>
    <x v="3"/>
    <x v="83"/>
    <x v="162"/>
    <x v="79"/>
    <x v="160"/>
    <x v="64"/>
    <x v="7"/>
    <x v="1"/>
    <x v="12"/>
  </r>
  <r>
    <x v="12"/>
    <x v="0"/>
    <x v="0"/>
    <x v="2"/>
    <x v="12"/>
    <x v="12"/>
    <x v="4"/>
    <x v="4"/>
    <x v="4"/>
    <x v="4"/>
    <x v="4"/>
    <x v="75"/>
    <x v="163"/>
    <x v="77"/>
    <x v="161"/>
    <x v="63"/>
    <x v="122"/>
    <x v="1"/>
    <x v="12"/>
  </r>
  <r>
    <x v="12"/>
    <x v="0"/>
    <x v="0"/>
    <x v="2"/>
    <x v="12"/>
    <x v="12"/>
    <x v="8"/>
    <x v="8"/>
    <x v="8"/>
    <x v="8"/>
    <x v="5"/>
    <x v="68"/>
    <x v="4"/>
    <x v="78"/>
    <x v="162"/>
    <x v="73"/>
    <x v="21"/>
    <x v="1"/>
    <x v="12"/>
  </r>
  <r>
    <x v="12"/>
    <x v="0"/>
    <x v="0"/>
    <x v="2"/>
    <x v="12"/>
    <x v="12"/>
    <x v="9"/>
    <x v="9"/>
    <x v="9"/>
    <x v="9"/>
    <x v="6"/>
    <x v="93"/>
    <x v="164"/>
    <x v="78"/>
    <x v="162"/>
    <x v="67"/>
    <x v="117"/>
    <x v="1"/>
    <x v="12"/>
  </r>
  <r>
    <x v="12"/>
    <x v="0"/>
    <x v="0"/>
    <x v="2"/>
    <x v="12"/>
    <x v="12"/>
    <x v="1"/>
    <x v="1"/>
    <x v="1"/>
    <x v="1"/>
    <x v="7"/>
    <x v="102"/>
    <x v="165"/>
    <x v="53"/>
    <x v="163"/>
    <x v="70"/>
    <x v="85"/>
    <x v="1"/>
    <x v="12"/>
  </r>
  <r>
    <x v="12"/>
    <x v="0"/>
    <x v="0"/>
    <x v="2"/>
    <x v="12"/>
    <x v="12"/>
    <x v="10"/>
    <x v="10"/>
    <x v="10"/>
    <x v="10"/>
    <x v="8"/>
    <x v="82"/>
    <x v="166"/>
    <x v="50"/>
    <x v="164"/>
    <x v="73"/>
    <x v="21"/>
    <x v="1"/>
    <x v="12"/>
  </r>
  <r>
    <x v="12"/>
    <x v="0"/>
    <x v="0"/>
    <x v="2"/>
    <x v="12"/>
    <x v="12"/>
    <x v="7"/>
    <x v="7"/>
    <x v="7"/>
    <x v="7"/>
    <x v="8"/>
    <x v="82"/>
    <x v="166"/>
    <x v="52"/>
    <x v="165"/>
    <x v="71"/>
    <x v="119"/>
    <x v="1"/>
    <x v="12"/>
  </r>
  <r>
    <x v="12"/>
    <x v="0"/>
    <x v="0"/>
    <x v="2"/>
    <x v="12"/>
    <x v="12"/>
    <x v="15"/>
    <x v="15"/>
    <x v="15"/>
    <x v="15"/>
    <x v="10"/>
    <x v="94"/>
    <x v="167"/>
    <x v="66"/>
    <x v="166"/>
    <x v="66"/>
    <x v="123"/>
    <x v="1"/>
    <x v="12"/>
  </r>
  <r>
    <x v="12"/>
    <x v="0"/>
    <x v="0"/>
    <x v="2"/>
    <x v="12"/>
    <x v="12"/>
    <x v="11"/>
    <x v="11"/>
    <x v="11"/>
    <x v="11"/>
    <x v="11"/>
    <x v="98"/>
    <x v="27"/>
    <x v="70"/>
    <x v="67"/>
    <x v="67"/>
    <x v="117"/>
    <x v="1"/>
    <x v="12"/>
  </r>
  <r>
    <x v="12"/>
    <x v="0"/>
    <x v="0"/>
    <x v="2"/>
    <x v="12"/>
    <x v="12"/>
    <x v="30"/>
    <x v="30"/>
    <x v="30"/>
    <x v="30"/>
    <x v="12"/>
    <x v="90"/>
    <x v="168"/>
    <x v="66"/>
    <x v="166"/>
    <x v="64"/>
    <x v="7"/>
    <x v="1"/>
    <x v="12"/>
  </r>
  <r>
    <x v="12"/>
    <x v="0"/>
    <x v="0"/>
    <x v="2"/>
    <x v="12"/>
    <x v="12"/>
    <x v="13"/>
    <x v="13"/>
    <x v="13"/>
    <x v="13"/>
    <x v="12"/>
    <x v="90"/>
    <x v="168"/>
    <x v="50"/>
    <x v="164"/>
    <x v="71"/>
    <x v="119"/>
    <x v="1"/>
    <x v="12"/>
  </r>
  <r>
    <x v="12"/>
    <x v="0"/>
    <x v="0"/>
    <x v="2"/>
    <x v="12"/>
    <x v="12"/>
    <x v="18"/>
    <x v="18"/>
    <x v="18"/>
    <x v="18"/>
    <x v="12"/>
    <x v="90"/>
    <x v="168"/>
    <x v="50"/>
    <x v="164"/>
    <x v="71"/>
    <x v="119"/>
    <x v="1"/>
    <x v="12"/>
  </r>
  <r>
    <x v="12"/>
    <x v="0"/>
    <x v="0"/>
    <x v="2"/>
    <x v="12"/>
    <x v="12"/>
    <x v="33"/>
    <x v="33"/>
    <x v="33"/>
    <x v="33"/>
    <x v="15"/>
    <x v="84"/>
    <x v="169"/>
    <x v="66"/>
    <x v="166"/>
    <x v="73"/>
    <x v="21"/>
    <x v="1"/>
    <x v="12"/>
  </r>
  <r>
    <x v="12"/>
    <x v="0"/>
    <x v="0"/>
    <x v="2"/>
    <x v="12"/>
    <x v="12"/>
    <x v="37"/>
    <x v="37"/>
    <x v="37"/>
    <x v="37"/>
    <x v="19"/>
    <x v="85"/>
    <x v="47"/>
    <x v="50"/>
    <x v="164"/>
    <x v="70"/>
    <x v="85"/>
    <x v="1"/>
    <x v="12"/>
  </r>
  <r>
    <x v="12"/>
    <x v="0"/>
    <x v="0"/>
    <x v="2"/>
    <x v="12"/>
    <x v="12"/>
    <x v="3"/>
    <x v="3"/>
    <x v="3"/>
    <x v="3"/>
    <x v="19"/>
    <x v="85"/>
    <x v="47"/>
    <x v="16"/>
    <x v="167"/>
    <x v="69"/>
    <x v="113"/>
    <x v="1"/>
    <x v="12"/>
  </r>
  <r>
    <x v="12"/>
    <x v="0"/>
    <x v="0"/>
    <x v="2"/>
    <x v="12"/>
    <x v="12"/>
    <x v="47"/>
    <x v="47"/>
    <x v="47"/>
    <x v="47"/>
    <x v="19"/>
    <x v="85"/>
    <x v="47"/>
    <x v="66"/>
    <x v="166"/>
    <x v="60"/>
    <x v="118"/>
    <x v="1"/>
    <x v="12"/>
  </r>
  <r>
    <x v="12"/>
    <x v="0"/>
    <x v="0"/>
    <x v="2"/>
    <x v="12"/>
    <x v="12"/>
    <x v="23"/>
    <x v="23"/>
    <x v="23"/>
    <x v="23"/>
    <x v="18"/>
    <x v="86"/>
    <x v="170"/>
    <x v="16"/>
    <x v="167"/>
    <x v="71"/>
    <x v="119"/>
    <x v="1"/>
    <x v="12"/>
  </r>
  <r>
    <x v="12"/>
    <x v="0"/>
    <x v="0"/>
    <x v="2"/>
    <x v="12"/>
    <x v="12"/>
    <x v="12"/>
    <x v="12"/>
    <x v="12"/>
    <x v="12"/>
    <x v="18"/>
    <x v="86"/>
    <x v="170"/>
    <x v="74"/>
    <x v="72"/>
    <x v="67"/>
    <x v="117"/>
    <x v="1"/>
    <x v="12"/>
  </r>
  <r>
    <x v="13"/>
    <x v="0"/>
    <x v="0"/>
    <x v="2"/>
    <x v="13"/>
    <x v="13"/>
    <x v="7"/>
    <x v="7"/>
    <x v="7"/>
    <x v="7"/>
    <x v="0"/>
    <x v="67"/>
    <x v="171"/>
    <x v="65"/>
    <x v="70"/>
    <x v="44"/>
    <x v="124"/>
    <x v="1"/>
    <x v="12"/>
  </r>
  <r>
    <x v="13"/>
    <x v="0"/>
    <x v="0"/>
    <x v="2"/>
    <x v="13"/>
    <x v="13"/>
    <x v="2"/>
    <x v="2"/>
    <x v="2"/>
    <x v="2"/>
    <x v="1"/>
    <x v="80"/>
    <x v="172"/>
    <x v="66"/>
    <x v="168"/>
    <x v="75"/>
    <x v="87"/>
    <x v="1"/>
    <x v="12"/>
  </r>
  <r>
    <x v="13"/>
    <x v="0"/>
    <x v="0"/>
    <x v="2"/>
    <x v="13"/>
    <x v="13"/>
    <x v="5"/>
    <x v="5"/>
    <x v="5"/>
    <x v="5"/>
    <x v="2"/>
    <x v="81"/>
    <x v="173"/>
    <x v="33"/>
    <x v="23"/>
    <x v="63"/>
    <x v="125"/>
    <x v="1"/>
    <x v="12"/>
  </r>
  <r>
    <x v="13"/>
    <x v="0"/>
    <x v="0"/>
    <x v="2"/>
    <x v="13"/>
    <x v="13"/>
    <x v="6"/>
    <x v="6"/>
    <x v="6"/>
    <x v="6"/>
    <x v="3"/>
    <x v="98"/>
    <x v="174"/>
    <x v="74"/>
    <x v="169"/>
    <x v="73"/>
    <x v="126"/>
    <x v="1"/>
    <x v="12"/>
  </r>
  <r>
    <x v="13"/>
    <x v="0"/>
    <x v="0"/>
    <x v="2"/>
    <x v="13"/>
    <x v="13"/>
    <x v="3"/>
    <x v="3"/>
    <x v="3"/>
    <x v="3"/>
    <x v="3"/>
    <x v="98"/>
    <x v="174"/>
    <x v="36"/>
    <x v="170"/>
    <x v="71"/>
    <x v="127"/>
    <x v="1"/>
    <x v="12"/>
  </r>
  <r>
    <x v="13"/>
    <x v="0"/>
    <x v="0"/>
    <x v="2"/>
    <x v="13"/>
    <x v="13"/>
    <x v="4"/>
    <x v="4"/>
    <x v="4"/>
    <x v="4"/>
    <x v="5"/>
    <x v="90"/>
    <x v="175"/>
    <x v="33"/>
    <x v="23"/>
    <x v="69"/>
    <x v="128"/>
    <x v="1"/>
    <x v="12"/>
  </r>
  <r>
    <x v="13"/>
    <x v="0"/>
    <x v="0"/>
    <x v="2"/>
    <x v="13"/>
    <x v="13"/>
    <x v="0"/>
    <x v="0"/>
    <x v="0"/>
    <x v="0"/>
    <x v="5"/>
    <x v="90"/>
    <x v="175"/>
    <x v="33"/>
    <x v="23"/>
    <x v="69"/>
    <x v="128"/>
    <x v="1"/>
    <x v="12"/>
  </r>
  <r>
    <x v="13"/>
    <x v="0"/>
    <x v="0"/>
    <x v="2"/>
    <x v="13"/>
    <x v="13"/>
    <x v="10"/>
    <x v="10"/>
    <x v="10"/>
    <x v="10"/>
    <x v="7"/>
    <x v="85"/>
    <x v="176"/>
    <x v="73"/>
    <x v="83"/>
    <x v="73"/>
    <x v="126"/>
    <x v="1"/>
    <x v="12"/>
  </r>
  <r>
    <x v="13"/>
    <x v="0"/>
    <x v="0"/>
    <x v="2"/>
    <x v="13"/>
    <x v="13"/>
    <x v="8"/>
    <x v="8"/>
    <x v="8"/>
    <x v="8"/>
    <x v="7"/>
    <x v="85"/>
    <x v="176"/>
    <x v="16"/>
    <x v="171"/>
    <x v="69"/>
    <x v="128"/>
    <x v="1"/>
    <x v="12"/>
  </r>
  <r>
    <x v="13"/>
    <x v="0"/>
    <x v="0"/>
    <x v="2"/>
    <x v="13"/>
    <x v="13"/>
    <x v="13"/>
    <x v="13"/>
    <x v="13"/>
    <x v="13"/>
    <x v="7"/>
    <x v="85"/>
    <x v="176"/>
    <x v="33"/>
    <x v="23"/>
    <x v="67"/>
    <x v="129"/>
    <x v="1"/>
    <x v="12"/>
  </r>
  <r>
    <x v="13"/>
    <x v="0"/>
    <x v="0"/>
    <x v="2"/>
    <x v="13"/>
    <x v="13"/>
    <x v="1"/>
    <x v="1"/>
    <x v="1"/>
    <x v="1"/>
    <x v="7"/>
    <x v="85"/>
    <x v="176"/>
    <x v="74"/>
    <x v="169"/>
    <x v="71"/>
    <x v="127"/>
    <x v="1"/>
    <x v="12"/>
  </r>
  <r>
    <x v="13"/>
    <x v="0"/>
    <x v="0"/>
    <x v="2"/>
    <x v="13"/>
    <x v="13"/>
    <x v="9"/>
    <x v="9"/>
    <x v="9"/>
    <x v="9"/>
    <x v="11"/>
    <x v="86"/>
    <x v="40"/>
    <x v="16"/>
    <x v="171"/>
    <x v="71"/>
    <x v="127"/>
    <x v="1"/>
    <x v="12"/>
  </r>
  <r>
    <x v="13"/>
    <x v="0"/>
    <x v="0"/>
    <x v="2"/>
    <x v="13"/>
    <x v="13"/>
    <x v="30"/>
    <x v="30"/>
    <x v="30"/>
    <x v="30"/>
    <x v="12"/>
    <x v="88"/>
    <x v="177"/>
    <x v="16"/>
    <x v="171"/>
    <x v="70"/>
    <x v="85"/>
    <x v="1"/>
    <x v="12"/>
  </r>
  <r>
    <x v="13"/>
    <x v="0"/>
    <x v="0"/>
    <x v="2"/>
    <x v="13"/>
    <x v="13"/>
    <x v="15"/>
    <x v="15"/>
    <x v="15"/>
    <x v="15"/>
    <x v="12"/>
    <x v="88"/>
    <x v="177"/>
    <x v="65"/>
    <x v="70"/>
    <x v="69"/>
    <x v="128"/>
    <x v="1"/>
    <x v="12"/>
  </r>
  <r>
    <x v="13"/>
    <x v="0"/>
    <x v="0"/>
    <x v="2"/>
    <x v="13"/>
    <x v="13"/>
    <x v="18"/>
    <x v="18"/>
    <x v="18"/>
    <x v="18"/>
    <x v="12"/>
    <x v="88"/>
    <x v="177"/>
    <x v="66"/>
    <x v="168"/>
    <x v="67"/>
    <x v="129"/>
    <x v="1"/>
    <x v="12"/>
  </r>
  <r>
    <x v="13"/>
    <x v="0"/>
    <x v="0"/>
    <x v="2"/>
    <x v="13"/>
    <x v="13"/>
    <x v="22"/>
    <x v="22"/>
    <x v="22"/>
    <x v="22"/>
    <x v="15"/>
    <x v="89"/>
    <x v="178"/>
    <x v="73"/>
    <x v="83"/>
    <x v="67"/>
    <x v="129"/>
    <x v="1"/>
    <x v="12"/>
  </r>
  <r>
    <x v="13"/>
    <x v="0"/>
    <x v="0"/>
    <x v="2"/>
    <x v="13"/>
    <x v="13"/>
    <x v="48"/>
    <x v="48"/>
    <x v="48"/>
    <x v="48"/>
    <x v="15"/>
    <x v="89"/>
    <x v="178"/>
    <x v="65"/>
    <x v="70"/>
    <x v="71"/>
    <x v="127"/>
    <x v="1"/>
    <x v="12"/>
  </r>
  <r>
    <x v="13"/>
    <x v="0"/>
    <x v="0"/>
    <x v="2"/>
    <x v="13"/>
    <x v="13"/>
    <x v="19"/>
    <x v="19"/>
    <x v="19"/>
    <x v="19"/>
    <x v="15"/>
    <x v="89"/>
    <x v="178"/>
    <x v="65"/>
    <x v="70"/>
    <x v="71"/>
    <x v="127"/>
    <x v="1"/>
    <x v="12"/>
  </r>
  <r>
    <x v="13"/>
    <x v="0"/>
    <x v="0"/>
    <x v="2"/>
    <x v="13"/>
    <x v="13"/>
    <x v="11"/>
    <x v="11"/>
    <x v="11"/>
    <x v="11"/>
    <x v="15"/>
    <x v="89"/>
    <x v="178"/>
    <x v="66"/>
    <x v="168"/>
    <x v="70"/>
    <x v="85"/>
    <x v="1"/>
    <x v="12"/>
  </r>
  <r>
    <x v="13"/>
    <x v="0"/>
    <x v="0"/>
    <x v="2"/>
    <x v="13"/>
    <x v="13"/>
    <x v="36"/>
    <x v="36"/>
    <x v="36"/>
    <x v="36"/>
    <x v="18"/>
    <x v="91"/>
    <x v="179"/>
    <x v="73"/>
    <x v="83"/>
    <x v="70"/>
    <x v="85"/>
    <x v="1"/>
    <x v="12"/>
  </r>
  <r>
    <x v="13"/>
    <x v="0"/>
    <x v="0"/>
    <x v="2"/>
    <x v="13"/>
    <x v="13"/>
    <x v="49"/>
    <x v="49"/>
    <x v="49"/>
    <x v="49"/>
    <x v="18"/>
    <x v="91"/>
    <x v="179"/>
    <x v="65"/>
    <x v="70"/>
    <x v="67"/>
    <x v="129"/>
    <x v="1"/>
    <x v="12"/>
  </r>
  <r>
    <x v="13"/>
    <x v="0"/>
    <x v="0"/>
    <x v="2"/>
    <x v="13"/>
    <x v="13"/>
    <x v="50"/>
    <x v="50"/>
    <x v="50"/>
    <x v="50"/>
    <x v="18"/>
    <x v="91"/>
    <x v="179"/>
    <x v="65"/>
    <x v="70"/>
    <x v="67"/>
    <x v="129"/>
    <x v="1"/>
    <x v="12"/>
  </r>
  <r>
    <x v="13"/>
    <x v="0"/>
    <x v="0"/>
    <x v="2"/>
    <x v="13"/>
    <x v="13"/>
    <x v="17"/>
    <x v="17"/>
    <x v="17"/>
    <x v="17"/>
    <x v="18"/>
    <x v="91"/>
    <x v="179"/>
    <x v="73"/>
    <x v="83"/>
    <x v="70"/>
    <x v="85"/>
    <x v="1"/>
    <x v="12"/>
  </r>
  <r>
    <x v="13"/>
    <x v="0"/>
    <x v="0"/>
    <x v="2"/>
    <x v="13"/>
    <x v="13"/>
    <x v="12"/>
    <x v="12"/>
    <x v="12"/>
    <x v="12"/>
    <x v="18"/>
    <x v="91"/>
    <x v="179"/>
    <x v="73"/>
    <x v="83"/>
    <x v="70"/>
    <x v="85"/>
    <x v="1"/>
    <x v="12"/>
  </r>
  <r>
    <x v="13"/>
    <x v="0"/>
    <x v="0"/>
    <x v="2"/>
    <x v="13"/>
    <x v="13"/>
    <x v="26"/>
    <x v="26"/>
    <x v="26"/>
    <x v="26"/>
    <x v="18"/>
    <x v="91"/>
    <x v="179"/>
    <x v="73"/>
    <x v="83"/>
    <x v="70"/>
    <x v="85"/>
    <x v="1"/>
    <x v="12"/>
  </r>
  <r>
    <x v="13"/>
    <x v="0"/>
    <x v="0"/>
    <x v="2"/>
    <x v="13"/>
    <x v="13"/>
    <x v="34"/>
    <x v="34"/>
    <x v="34"/>
    <x v="34"/>
    <x v="18"/>
    <x v="91"/>
    <x v="179"/>
    <x v="73"/>
    <x v="83"/>
    <x v="70"/>
    <x v="85"/>
    <x v="1"/>
    <x v="12"/>
  </r>
  <r>
    <x v="14"/>
    <x v="0"/>
    <x v="0"/>
    <x v="2"/>
    <x v="14"/>
    <x v="14"/>
    <x v="2"/>
    <x v="2"/>
    <x v="2"/>
    <x v="2"/>
    <x v="0"/>
    <x v="96"/>
    <x v="180"/>
    <x v="83"/>
    <x v="172"/>
    <x v="62"/>
    <x v="130"/>
    <x v="1"/>
    <x v="1"/>
  </r>
  <r>
    <x v="14"/>
    <x v="0"/>
    <x v="0"/>
    <x v="2"/>
    <x v="14"/>
    <x v="14"/>
    <x v="0"/>
    <x v="0"/>
    <x v="0"/>
    <x v="0"/>
    <x v="1"/>
    <x v="73"/>
    <x v="181"/>
    <x v="71"/>
    <x v="173"/>
    <x v="67"/>
    <x v="131"/>
    <x v="1"/>
    <x v="1"/>
  </r>
  <r>
    <x v="14"/>
    <x v="0"/>
    <x v="0"/>
    <x v="2"/>
    <x v="14"/>
    <x v="14"/>
    <x v="1"/>
    <x v="1"/>
    <x v="1"/>
    <x v="1"/>
    <x v="2"/>
    <x v="66"/>
    <x v="182"/>
    <x v="72"/>
    <x v="174"/>
    <x v="69"/>
    <x v="132"/>
    <x v="1"/>
    <x v="1"/>
  </r>
  <r>
    <x v="14"/>
    <x v="0"/>
    <x v="0"/>
    <x v="2"/>
    <x v="14"/>
    <x v="14"/>
    <x v="5"/>
    <x v="5"/>
    <x v="5"/>
    <x v="5"/>
    <x v="3"/>
    <x v="67"/>
    <x v="183"/>
    <x v="33"/>
    <x v="175"/>
    <x v="59"/>
    <x v="133"/>
    <x v="1"/>
    <x v="1"/>
  </r>
  <r>
    <x v="14"/>
    <x v="0"/>
    <x v="0"/>
    <x v="2"/>
    <x v="14"/>
    <x v="14"/>
    <x v="6"/>
    <x v="6"/>
    <x v="6"/>
    <x v="6"/>
    <x v="4"/>
    <x v="97"/>
    <x v="184"/>
    <x v="77"/>
    <x v="176"/>
    <x v="69"/>
    <x v="132"/>
    <x v="1"/>
    <x v="1"/>
  </r>
  <r>
    <x v="14"/>
    <x v="0"/>
    <x v="0"/>
    <x v="2"/>
    <x v="14"/>
    <x v="14"/>
    <x v="4"/>
    <x v="4"/>
    <x v="4"/>
    <x v="4"/>
    <x v="4"/>
    <x v="97"/>
    <x v="184"/>
    <x v="78"/>
    <x v="22"/>
    <x v="64"/>
    <x v="134"/>
    <x v="1"/>
    <x v="1"/>
  </r>
  <r>
    <x v="14"/>
    <x v="0"/>
    <x v="0"/>
    <x v="2"/>
    <x v="14"/>
    <x v="14"/>
    <x v="26"/>
    <x v="26"/>
    <x v="26"/>
    <x v="26"/>
    <x v="6"/>
    <x v="93"/>
    <x v="185"/>
    <x v="53"/>
    <x v="177"/>
    <x v="69"/>
    <x v="132"/>
    <x v="1"/>
    <x v="1"/>
  </r>
  <r>
    <x v="14"/>
    <x v="0"/>
    <x v="0"/>
    <x v="2"/>
    <x v="14"/>
    <x v="14"/>
    <x v="8"/>
    <x v="8"/>
    <x v="8"/>
    <x v="8"/>
    <x v="7"/>
    <x v="82"/>
    <x v="186"/>
    <x v="70"/>
    <x v="178"/>
    <x v="69"/>
    <x v="132"/>
    <x v="1"/>
    <x v="1"/>
  </r>
  <r>
    <x v="14"/>
    <x v="0"/>
    <x v="0"/>
    <x v="2"/>
    <x v="14"/>
    <x v="14"/>
    <x v="7"/>
    <x v="7"/>
    <x v="7"/>
    <x v="7"/>
    <x v="8"/>
    <x v="98"/>
    <x v="24"/>
    <x v="36"/>
    <x v="8"/>
    <x v="71"/>
    <x v="135"/>
    <x v="1"/>
    <x v="1"/>
  </r>
  <r>
    <x v="14"/>
    <x v="0"/>
    <x v="0"/>
    <x v="2"/>
    <x v="14"/>
    <x v="14"/>
    <x v="9"/>
    <x v="9"/>
    <x v="9"/>
    <x v="9"/>
    <x v="9"/>
    <x v="90"/>
    <x v="187"/>
    <x v="36"/>
    <x v="8"/>
    <x v="67"/>
    <x v="131"/>
    <x v="1"/>
    <x v="1"/>
  </r>
  <r>
    <x v="14"/>
    <x v="0"/>
    <x v="0"/>
    <x v="2"/>
    <x v="14"/>
    <x v="14"/>
    <x v="10"/>
    <x v="10"/>
    <x v="10"/>
    <x v="10"/>
    <x v="10"/>
    <x v="85"/>
    <x v="29"/>
    <x v="74"/>
    <x v="84"/>
    <x v="71"/>
    <x v="135"/>
    <x v="1"/>
    <x v="1"/>
  </r>
  <r>
    <x v="14"/>
    <x v="0"/>
    <x v="0"/>
    <x v="2"/>
    <x v="14"/>
    <x v="14"/>
    <x v="23"/>
    <x v="23"/>
    <x v="23"/>
    <x v="23"/>
    <x v="11"/>
    <x v="86"/>
    <x v="188"/>
    <x v="65"/>
    <x v="70"/>
    <x v="73"/>
    <x v="136"/>
    <x v="1"/>
    <x v="1"/>
  </r>
  <r>
    <x v="14"/>
    <x v="0"/>
    <x v="0"/>
    <x v="2"/>
    <x v="14"/>
    <x v="14"/>
    <x v="47"/>
    <x v="47"/>
    <x v="47"/>
    <x v="47"/>
    <x v="11"/>
    <x v="86"/>
    <x v="188"/>
    <x v="73"/>
    <x v="179"/>
    <x v="60"/>
    <x v="137"/>
    <x v="1"/>
    <x v="1"/>
  </r>
  <r>
    <x v="14"/>
    <x v="0"/>
    <x v="0"/>
    <x v="2"/>
    <x v="14"/>
    <x v="14"/>
    <x v="13"/>
    <x v="13"/>
    <x v="13"/>
    <x v="13"/>
    <x v="11"/>
    <x v="86"/>
    <x v="188"/>
    <x v="74"/>
    <x v="84"/>
    <x v="67"/>
    <x v="131"/>
    <x v="1"/>
    <x v="1"/>
  </r>
  <r>
    <x v="14"/>
    <x v="0"/>
    <x v="0"/>
    <x v="2"/>
    <x v="14"/>
    <x v="14"/>
    <x v="48"/>
    <x v="48"/>
    <x v="48"/>
    <x v="48"/>
    <x v="11"/>
    <x v="86"/>
    <x v="188"/>
    <x v="66"/>
    <x v="90"/>
    <x v="69"/>
    <x v="132"/>
    <x v="1"/>
    <x v="1"/>
  </r>
  <r>
    <x v="14"/>
    <x v="0"/>
    <x v="0"/>
    <x v="2"/>
    <x v="14"/>
    <x v="14"/>
    <x v="11"/>
    <x v="11"/>
    <x v="11"/>
    <x v="11"/>
    <x v="11"/>
    <x v="86"/>
    <x v="188"/>
    <x v="33"/>
    <x v="175"/>
    <x v="70"/>
    <x v="85"/>
    <x v="1"/>
    <x v="1"/>
  </r>
  <r>
    <x v="14"/>
    <x v="0"/>
    <x v="0"/>
    <x v="2"/>
    <x v="14"/>
    <x v="14"/>
    <x v="51"/>
    <x v="51"/>
    <x v="51"/>
    <x v="51"/>
    <x v="19"/>
    <x v="87"/>
    <x v="145"/>
    <x v="66"/>
    <x v="90"/>
    <x v="71"/>
    <x v="135"/>
    <x v="1"/>
    <x v="1"/>
  </r>
  <r>
    <x v="14"/>
    <x v="0"/>
    <x v="0"/>
    <x v="2"/>
    <x v="14"/>
    <x v="14"/>
    <x v="21"/>
    <x v="21"/>
    <x v="21"/>
    <x v="21"/>
    <x v="19"/>
    <x v="87"/>
    <x v="145"/>
    <x v="65"/>
    <x v="70"/>
    <x v="60"/>
    <x v="137"/>
    <x v="1"/>
    <x v="1"/>
  </r>
  <r>
    <x v="14"/>
    <x v="0"/>
    <x v="0"/>
    <x v="2"/>
    <x v="14"/>
    <x v="14"/>
    <x v="3"/>
    <x v="3"/>
    <x v="3"/>
    <x v="3"/>
    <x v="17"/>
    <x v="88"/>
    <x v="189"/>
    <x v="16"/>
    <x v="180"/>
    <x v="70"/>
    <x v="85"/>
    <x v="1"/>
    <x v="1"/>
  </r>
  <r>
    <x v="14"/>
    <x v="0"/>
    <x v="0"/>
    <x v="2"/>
    <x v="14"/>
    <x v="14"/>
    <x v="33"/>
    <x v="33"/>
    <x v="33"/>
    <x v="33"/>
    <x v="17"/>
    <x v="88"/>
    <x v="189"/>
    <x v="66"/>
    <x v="90"/>
    <x v="67"/>
    <x v="131"/>
    <x v="1"/>
    <x v="1"/>
  </r>
  <r>
    <x v="15"/>
    <x v="0"/>
    <x v="0"/>
    <x v="2"/>
    <x v="15"/>
    <x v="15"/>
    <x v="0"/>
    <x v="0"/>
    <x v="0"/>
    <x v="0"/>
    <x v="0"/>
    <x v="77"/>
    <x v="190"/>
    <x v="77"/>
    <x v="181"/>
    <x v="67"/>
    <x v="138"/>
    <x v="1"/>
    <x v="1"/>
  </r>
  <r>
    <x v="15"/>
    <x v="0"/>
    <x v="0"/>
    <x v="2"/>
    <x v="15"/>
    <x v="15"/>
    <x v="5"/>
    <x v="5"/>
    <x v="5"/>
    <x v="5"/>
    <x v="1"/>
    <x v="80"/>
    <x v="191"/>
    <x v="33"/>
    <x v="182"/>
    <x v="68"/>
    <x v="139"/>
    <x v="1"/>
    <x v="1"/>
  </r>
  <r>
    <x v="15"/>
    <x v="0"/>
    <x v="0"/>
    <x v="2"/>
    <x v="15"/>
    <x v="15"/>
    <x v="6"/>
    <x v="6"/>
    <x v="6"/>
    <x v="6"/>
    <x v="1"/>
    <x v="80"/>
    <x v="191"/>
    <x v="80"/>
    <x v="183"/>
    <x v="69"/>
    <x v="140"/>
    <x v="1"/>
    <x v="1"/>
  </r>
  <r>
    <x v="15"/>
    <x v="0"/>
    <x v="0"/>
    <x v="2"/>
    <x v="15"/>
    <x v="15"/>
    <x v="1"/>
    <x v="1"/>
    <x v="1"/>
    <x v="1"/>
    <x v="3"/>
    <x v="98"/>
    <x v="192"/>
    <x v="70"/>
    <x v="184"/>
    <x v="67"/>
    <x v="138"/>
    <x v="1"/>
    <x v="1"/>
  </r>
  <r>
    <x v="15"/>
    <x v="0"/>
    <x v="0"/>
    <x v="2"/>
    <x v="15"/>
    <x v="15"/>
    <x v="2"/>
    <x v="2"/>
    <x v="2"/>
    <x v="2"/>
    <x v="4"/>
    <x v="90"/>
    <x v="193"/>
    <x v="50"/>
    <x v="185"/>
    <x v="71"/>
    <x v="141"/>
    <x v="1"/>
    <x v="1"/>
  </r>
  <r>
    <x v="15"/>
    <x v="0"/>
    <x v="0"/>
    <x v="2"/>
    <x v="15"/>
    <x v="15"/>
    <x v="10"/>
    <x v="10"/>
    <x v="10"/>
    <x v="10"/>
    <x v="5"/>
    <x v="85"/>
    <x v="194"/>
    <x v="16"/>
    <x v="186"/>
    <x v="69"/>
    <x v="140"/>
    <x v="1"/>
    <x v="1"/>
  </r>
  <r>
    <x v="15"/>
    <x v="0"/>
    <x v="0"/>
    <x v="2"/>
    <x v="15"/>
    <x v="15"/>
    <x v="7"/>
    <x v="7"/>
    <x v="7"/>
    <x v="7"/>
    <x v="6"/>
    <x v="86"/>
    <x v="195"/>
    <x v="33"/>
    <x v="182"/>
    <x v="70"/>
    <x v="85"/>
    <x v="1"/>
    <x v="1"/>
  </r>
  <r>
    <x v="15"/>
    <x v="0"/>
    <x v="0"/>
    <x v="2"/>
    <x v="15"/>
    <x v="15"/>
    <x v="13"/>
    <x v="13"/>
    <x v="13"/>
    <x v="13"/>
    <x v="6"/>
    <x v="86"/>
    <x v="195"/>
    <x v="16"/>
    <x v="186"/>
    <x v="71"/>
    <x v="141"/>
    <x v="1"/>
    <x v="1"/>
  </r>
  <r>
    <x v="15"/>
    <x v="0"/>
    <x v="0"/>
    <x v="2"/>
    <x v="15"/>
    <x v="15"/>
    <x v="9"/>
    <x v="9"/>
    <x v="9"/>
    <x v="9"/>
    <x v="6"/>
    <x v="86"/>
    <x v="195"/>
    <x v="74"/>
    <x v="187"/>
    <x v="67"/>
    <x v="138"/>
    <x v="1"/>
    <x v="1"/>
  </r>
  <r>
    <x v="15"/>
    <x v="0"/>
    <x v="0"/>
    <x v="2"/>
    <x v="15"/>
    <x v="15"/>
    <x v="4"/>
    <x v="4"/>
    <x v="4"/>
    <x v="4"/>
    <x v="9"/>
    <x v="87"/>
    <x v="196"/>
    <x v="16"/>
    <x v="186"/>
    <x v="67"/>
    <x v="138"/>
    <x v="1"/>
    <x v="1"/>
  </r>
  <r>
    <x v="15"/>
    <x v="0"/>
    <x v="0"/>
    <x v="2"/>
    <x v="15"/>
    <x v="15"/>
    <x v="8"/>
    <x v="8"/>
    <x v="8"/>
    <x v="8"/>
    <x v="9"/>
    <x v="87"/>
    <x v="196"/>
    <x v="16"/>
    <x v="186"/>
    <x v="67"/>
    <x v="138"/>
    <x v="1"/>
    <x v="1"/>
  </r>
  <r>
    <x v="15"/>
    <x v="0"/>
    <x v="0"/>
    <x v="2"/>
    <x v="15"/>
    <x v="15"/>
    <x v="23"/>
    <x v="23"/>
    <x v="23"/>
    <x v="23"/>
    <x v="11"/>
    <x v="88"/>
    <x v="62"/>
    <x v="66"/>
    <x v="188"/>
    <x v="67"/>
    <x v="138"/>
    <x v="1"/>
    <x v="1"/>
  </r>
  <r>
    <x v="15"/>
    <x v="0"/>
    <x v="0"/>
    <x v="2"/>
    <x v="15"/>
    <x v="15"/>
    <x v="19"/>
    <x v="19"/>
    <x v="19"/>
    <x v="19"/>
    <x v="11"/>
    <x v="88"/>
    <x v="62"/>
    <x v="66"/>
    <x v="188"/>
    <x v="67"/>
    <x v="138"/>
    <x v="1"/>
    <x v="1"/>
  </r>
  <r>
    <x v="15"/>
    <x v="0"/>
    <x v="0"/>
    <x v="2"/>
    <x v="15"/>
    <x v="15"/>
    <x v="16"/>
    <x v="16"/>
    <x v="16"/>
    <x v="16"/>
    <x v="11"/>
    <x v="88"/>
    <x v="62"/>
    <x v="65"/>
    <x v="70"/>
    <x v="69"/>
    <x v="140"/>
    <x v="1"/>
    <x v="1"/>
  </r>
  <r>
    <x v="15"/>
    <x v="0"/>
    <x v="0"/>
    <x v="2"/>
    <x v="15"/>
    <x v="15"/>
    <x v="39"/>
    <x v="39"/>
    <x v="39"/>
    <x v="39"/>
    <x v="14"/>
    <x v="89"/>
    <x v="111"/>
    <x v="66"/>
    <x v="188"/>
    <x v="70"/>
    <x v="85"/>
    <x v="1"/>
    <x v="1"/>
  </r>
  <r>
    <x v="15"/>
    <x v="0"/>
    <x v="0"/>
    <x v="2"/>
    <x v="15"/>
    <x v="15"/>
    <x v="28"/>
    <x v="28"/>
    <x v="28"/>
    <x v="28"/>
    <x v="14"/>
    <x v="89"/>
    <x v="111"/>
    <x v="73"/>
    <x v="189"/>
    <x v="67"/>
    <x v="138"/>
    <x v="1"/>
    <x v="1"/>
  </r>
  <r>
    <x v="15"/>
    <x v="0"/>
    <x v="0"/>
    <x v="2"/>
    <x v="15"/>
    <x v="15"/>
    <x v="52"/>
    <x v="52"/>
    <x v="52"/>
    <x v="52"/>
    <x v="14"/>
    <x v="89"/>
    <x v="111"/>
    <x v="73"/>
    <x v="189"/>
    <x v="67"/>
    <x v="138"/>
    <x v="1"/>
    <x v="1"/>
  </r>
  <r>
    <x v="15"/>
    <x v="0"/>
    <x v="0"/>
    <x v="2"/>
    <x v="15"/>
    <x v="15"/>
    <x v="25"/>
    <x v="25"/>
    <x v="25"/>
    <x v="25"/>
    <x v="14"/>
    <x v="89"/>
    <x v="111"/>
    <x v="66"/>
    <x v="188"/>
    <x v="70"/>
    <x v="85"/>
    <x v="1"/>
    <x v="1"/>
  </r>
  <r>
    <x v="15"/>
    <x v="0"/>
    <x v="0"/>
    <x v="2"/>
    <x v="15"/>
    <x v="15"/>
    <x v="12"/>
    <x v="12"/>
    <x v="12"/>
    <x v="12"/>
    <x v="14"/>
    <x v="89"/>
    <x v="111"/>
    <x v="66"/>
    <x v="188"/>
    <x v="70"/>
    <x v="85"/>
    <x v="1"/>
    <x v="1"/>
  </r>
  <r>
    <x v="15"/>
    <x v="0"/>
    <x v="0"/>
    <x v="2"/>
    <x v="15"/>
    <x v="15"/>
    <x v="11"/>
    <x v="11"/>
    <x v="11"/>
    <x v="11"/>
    <x v="14"/>
    <x v="89"/>
    <x v="111"/>
    <x v="66"/>
    <x v="188"/>
    <x v="70"/>
    <x v="85"/>
    <x v="1"/>
    <x v="1"/>
  </r>
  <r>
    <x v="16"/>
    <x v="0"/>
    <x v="0"/>
    <x v="2"/>
    <x v="16"/>
    <x v="16"/>
    <x v="26"/>
    <x v="26"/>
    <x v="26"/>
    <x v="26"/>
    <x v="0"/>
    <x v="92"/>
    <x v="197"/>
    <x v="32"/>
    <x v="190"/>
    <x v="63"/>
    <x v="142"/>
    <x v="1"/>
    <x v="1"/>
  </r>
  <r>
    <x v="16"/>
    <x v="0"/>
    <x v="0"/>
    <x v="2"/>
    <x v="16"/>
    <x v="16"/>
    <x v="2"/>
    <x v="2"/>
    <x v="2"/>
    <x v="2"/>
    <x v="1"/>
    <x v="76"/>
    <x v="198"/>
    <x v="53"/>
    <x v="191"/>
    <x v="62"/>
    <x v="143"/>
    <x v="1"/>
    <x v="1"/>
  </r>
  <r>
    <x v="16"/>
    <x v="0"/>
    <x v="0"/>
    <x v="2"/>
    <x v="16"/>
    <x v="16"/>
    <x v="0"/>
    <x v="0"/>
    <x v="0"/>
    <x v="0"/>
    <x v="2"/>
    <x v="69"/>
    <x v="199"/>
    <x v="78"/>
    <x v="192"/>
    <x v="71"/>
    <x v="144"/>
    <x v="1"/>
    <x v="1"/>
  </r>
  <r>
    <x v="16"/>
    <x v="0"/>
    <x v="0"/>
    <x v="2"/>
    <x v="16"/>
    <x v="16"/>
    <x v="5"/>
    <x v="5"/>
    <x v="5"/>
    <x v="5"/>
    <x v="3"/>
    <x v="80"/>
    <x v="200"/>
    <x v="36"/>
    <x v="193"/>
    <x v="63"/>
    <x v="142"/>
    <x v="1"/>
    <x v="1"/>
  </r>
  <r>
    <x v="16"/>
    <x v="0"/>
    <x v="0"/>
    <x v="2"/>
    <x v="16"/>
    <x v="16"/>
    <x v="4"/>
    <x v="4"/>
    <x v="4"/>
    <x v="4"/>
    <x v="4"/>
    <x v="94"/>
    <x v="201"/>
    <x v="50"/>
    <x v="194"/>
    <x v="60"/>
    <x v="145"/>
    <x v="1"/>
    <x v="1"/>
  </r>
  <r>
    <x v="16"/>
    <x v="0"/>
    <x v="0"/>
    <x v="2"/>
    <x v="16"/>
    <x v="16"/>
    <x v="6"/>
    <x v="6"/>
    <x v="6"/>
    <x v="6"/>
    <x v="5"/>
    <x v="98"/>
    <x v="202"/>
    <x v="50"/>
    <x v="194"/>
    <x v="69"/>
    <x v="146"/>
    <x v="1"/>
    <x v="1"/>
  </r>
  <r>
    <x v="16"/>
    <x v="0"/>
    <x v="0"/>
    <x v="2"/>
    <x v="16"/>
    <x v="16"/>
    <x v="1"/>
    <x v="1"/>
    <x v="1"/>
    <x v="1"/>
    <x v="6"/>
    <x v="90"/>
    <x v="203"/>
    <x v="70"/>
    <x v="195"/>
    <x v="70"/>
    <x v="85"/>
    <x v="1"/>
    <x v="1"/>
  </r>
  <r>
    <x v="16"/>
    <x v="0"/>
    <x v="0"/>
    <x v="2"/>
    <x v="16"/>
    <x v="16"/>
    <x v="10"/>
    <x v="10"/>
    <x v="10"/>
    <x v="10"/>
    <x v="7"/>
    <x v="85"/>
    <x v="204"/>
    <x v="66"/>
    <x v="196"/>
    <x v="60"/>
    <x v="145"/>
    <x v="1"/>
    <x v="1"/>
  </r>
  <r>
    <x v="16"/>
    <x v="0"/>
    <x v="0"/>
    <x v="2"/>
    <x v="16"/>
    <x v="16"/>
    <x v="8"/>
    <x v="8"/>
    <x v="8"/>
    <x v="8"/>
    <x v="8"/>
    <x v="86"/>
    <x v="205"/>
    <x v="74"/>
    <x v="197"/>
    <x v="67"/>
    <x v="147"/>
    <x v="1"/>
    <x v="1"/>
  </r>
  <r>
    <x v="16"/>
    <x v="0"/>
    <x v="0"/>
    <x v="2"/>
    <x v="16"/>
    <x v="16"/>
    <x v="13"/>
    <x v="13"/>
    <x v="13"/>
    <x v="13"/>
    <x v="8"/>
    <x v="86"/>
    <x v="205"/>
    <x v="16"/>
    <x v="198"/>
    <x v="71"/>
    <x v="144"/>
    <x v="1"/>
    <x v="1"/>
  </r>
  <r>
    <x v="16"/>
    <x v="0"/>
    <x v="0"/>
    <x v="2"/>
    <x v="16"/>
    <x v="16"/>
    <x v="9"/>
    <x v="9"/>
    <x v="9"/>
    <x v="9"/>
    <x v="8"/>
    <x v="86"/>
    <x v="205"/>
    <x v="16"/>
    <x v="198"/>
    <x v="71"/>
    <x v="144"/>
    <x v="1"/>
    <x v="1"/>
  </r>
  <r>
    <x v="16"/>
    <x v="0"/>
    <x v="0"/>
    <x v="2"/>
    <x v="16"/>
    <x v="16"/>
    <x v="7"/>
    <x v="7"/>
    <x v="7"/>
    <x v="7"/>
    <x v="11"/>
    <x v="87"/>
    <x v="206"/>
    <x v="16"/>
    <x v="198"/>
    <x v="67"/>
    <x v="147"/>
    <x v="1"/>
    <x v="1"/>
  </r>
  <r>
    <x v="16"/>
    <x v="0"/>
    <x v="0"/>
    <x v="2"/>
    <x v="16"/>
    <x v="16"/>
    <x v="48"/>
    <x v="48"/>
    <x v="48"/>
    <x v="48"/>
    <x v="11"/>
    <x v="87"/>
    <x v="206"/>
    <x v="65"/>
    <x v="70"/>
    <x v="60"/>
    <x v="145"/>
    <x v="1"/>
    <x v="1"/>
  </r>
  <r>
    <x v="16"/>
    <x v="0"/>
    <x v="0"/>
    <x v="2"/>
    <x v="16"/>
    <x v="16"/>
    <x v="23"/>
    <x v="23"/>
    <x v="23"/>
    <x v="23"/>
    <x v="13"/>
    <x v="88"/>
    <x v="207"/>
    <x v="66"/>
    <x v="196"/>
    <x v="67"/>
    <x v="147"/>
    <x v="1"/>
    <x v="1"/>
  </r>
  <r>
    <x v="16"/>
    <x v="0"/>
    <x v="0"/>
    <x v="2"/>
    <x v="16"/>
    <x v="16"/>
    <x v="27"/>
    <x v="27"/>
    <x v="27"/>
    <x v="27"/>
    <x v="13"/>
    <x v="88"/>
    <x v="207"/>
    <x v="73"/>
    <x v="199"/>
    <x v="71"/>
    <x v="144"/>
    <x v="1"/>
    <x v="1"/>
  </r>
  <r>
    <x v="16"/>
    <x v="0"/>
    <x v="0"/>
    <x v="2"/>
    <x v="16"/>
    <x v="16"/>
    <x v="19"/>
    <x v="19"/>
    <x v="19"/>
    <x v="19"/>
    <x v="13"/>
    <x v="88"/>
    <x v="207"/>
    <x v="73"/>
    <x v="199"/>
    <x v="71"/>
    <x v="144"/>
    <x v="1"/>
    <x v="1"/>
  </r>
  <r>
    <x v="16"/>
    <x v="0"/>
    <x v="0"/>
    <x v="2"/>
    <x v="16"/>
    <x v="16"/>
    <x v="16"/>
    <x v="16"/>
    <x v="16"/>
    <x v="16"/>
    <x v="13"/>
    <x v="88"/>
    <x v="207"/>
    <x v="65"/>
    <x v="70"/>
    <x v="69"/>
    <x v="146"/>
    <x v="1"/>
    <x v="1"/>
  </r>
  <r>
    <x v="16"/>
    <x v="0"/>
    <x v="0"/>
    <x v="2"/>
    <x v="16"/>
    <x v="16"/>
    <x v="38"/>
    <x v="38"/>
    <x v="38"/>
    <x v="38"/>
    <x v="16"/>
    <x v="89"/>
    <x v="208"/>
    <x v="65"/>
    <x v="70"/>
    <x v="67"/>
    <x v="147"/>
    <x v="5"/>
    <x v="13"/>
  </r>
  <r>
    <x v="16"/>
    <x v="0"/>
    <x v="0"/>
    <x v="2"/>
    <x v="16"/>
    <x v="16"/>
    <x v="51"/>
    <x v="51"/>
    <x v="51"/>
    <x v="51"/>
    <x v="16"/>
    <x v="89"/>
    <x v="208"/>
    <x v="73"/>
    <x v="199"/>
    <x v="67"/>
    <x v="147"/>
    <x v="1"/>
    <x v="1"/>
  </r>
  <r>
    <x v="16"/>
    <x v="0"/>
    <x v="0"/>
    <x v="2"/>
    <x v="16"/>
    <x v="16"/>
    <x v="21"/>
    <x v="21"/>
    <x v="21"/>
    <x v="21"/>
    <x v="16"/>
    <x v="89"/>
    <x v="208"/>
    <x v="65"/>
    <x v="70"/>
    <x v="71"/>
    <x v="144"/>
    <x v="1"/>
    <x v="1"/>
  </r>
  <r>
    <x v="16"/>
    <x v="0"/>
    <x v="0"/>
    <x v="2"/>
    <x v="16"/>
    <x v="16"/>
    <x v="12"/>
    <x v="12"/>
    <x v="12"/>
    <x v="12"/>
    <x v="16"/>
    <x v="89"/>
    <x v="208"/>
    <x v="66"/>
    <x v="196"/>
    <x v="70"/>
    <x v="85"/>
    <x v="1"/>
    <x v="1"/>
  </r>
  <r>
    <x v="16"/>
    <x v="0"/>
    <x v="0"/>
    <x v="2"/>
    <x v="16"/>
    <x v="16"/>
    <x v="33"/>
    <x v="33"/>
    <x v="33"/>
    <x v="33"/>
    <x v="16"/>
    <x v="89"/>
    <x v="208"/>
    <x v="65"/>
    <x v="70"/>
    <x v="71"/>
    <x v="144"/>
    <x v="1"/>
    <x v="1"/>
  </r>
  <r>
    <x v="16"/>
    <x v="0"/>
    <x v="0"/>
    <x v="2"/>
    <x v="16"/>
    <x v="16"/>
    <x v="11"/>
    <x v="11"/>
    <x v="11"/>
    <x v="11"/>
    <x v="16"/>
    <x v="89"/>
    <x v="208"/>
    <x v="73"/>
    <x v="199"/>
    <x v="67"/>
    <x v="147"/>
    <x v="1"/>
    <x v="1"/>
  </r>
  <r>
    <x v="16"/>
    <x v="0"/>
    <x v="0"/>
    <x v="2"/>
    <x v="16"/>
    <x v="16"/>
    <x v="18"/>
    <x v="18"/>
    <x v="18"/>
    <x v="18"/>
    <x v="16"/>
    <x v="89"/>
    <x v="208"/>
    <x v="66"/>
    <x v="196"/>
    <x v="70"/>
    <x v="85"/>
    <x v="1"/>
    <x v="1"/>
  </r>
  <r>
    <x v="16"/>
    <x v="0"/>
    <x v="0"/>
    <x v="2"/>
    <x v="16"/>
    <x v="16"/>
    <x v="24"/>
    <x v="24"/>
    <x v="24"/>
    <x v="24"/>
    <x v="16"/>
    <x v="89"/>
    <x v="208"/>
    <x v="65"/>
    <x v="70"/>
    <x v="71"/>
    <x v="144"/>
    <x v="1"/>
    <x v="1"/>
  </r>
  <r>
    <x v="17"/>
    <x v="0"/>
    <x v="0"/>
    <x v="2"/>
    <x v="17"/>
    <x v="17"/>
    <x v="2"/>
    <x v="2"/>
    <x v="2"/>
    <x v="2"/>
    <x v="0"/>
    <x v="66"/>
    <x v="209"/>
    <x v="80"/>
    <x v="183"/>
    <x v="75"/>
    <x v="148"/>
    <x v="1"/>
    <x v="1"/>
  </r>
  <r>
    <x v="17"/>
    <x v="0"/>
    <x v="0"/>
    <x v="2"/>
    <x v="17"/>
    <x v="17"/>
    <x v="0"/>
    <x v="0"/>
    <x v="0"/>
    <x v="0"/>
    <x v="0"/>
    <x v="66"/>
    <x v="209"/>
    <x v="76"/>
    <x v="200"/>
    <x v="70"/>
    <x v="85"/>
    <x v="1"/>
    <x v="1"/>
  </r>
  <r>
    <x v="17"/>
    <x v="0"/>
    <x v="0"/>
    <x v="2"/>
    <x v="17"/>
    <x v="17"/>
    <x v="4"/>
    <x v="4"/>
    <x v="4"/>
    <x v="4"/>
    <x v="2"/>
    <x v="79"/>
    <x v="210"/>
    <x v="80"/>
    <x v="183"/>
    <x v="60"/>
    <x v="110"/>
    <x v="1"/>
    <x v="1"/>
  </r>
  <r>
    <x v="17"/>
    <x v="0"/>
    <x v="0"/>
    <x v="2"/>
    <x v="17"/>
    <x v="17"/>
    <x v="5"/>
    <x v="5"/>
    <x v="5"/>
    <x v="5"/>
    <x v="3"/>
    <x v="81"/>
    <x v="211"/>
    <x v="50"/>
    <x v="185"/>
    <x v="64"/>
    <x v="149"/>
    <x v="1"/>
    <x v="1"/>
  </r>
  <r>
    <x v="17"/>
    <x v="0"/>
    <x v="0"/>
    <x v="2"/>
    <x v="17"/>
    <x v="17"/>
    <x v="6"/>
    <x v="6"/>
    <x v="6"/>
    <x v="6"/>
    <x v="4"/>
    <x v="94"/>
    <x v="212"/>
    <x v="35"/>
    <x v="201"/>
    <x v="70"/>
    <x v="85"/>
    <x v="1"/>
    <x v="1"/>
  </r>
  <r>
    <x v="17"/>
    <x v="0"/>
    <x v="0"/>
    <x v="2"/>
    <x v="17"/>
    <x v="17"/>
    <x v="8"/>
    <x v="8"/>
    <x v="8"/>
    <x v="8"/>
    <x v="5"/>
    <x v="84"/>
    <x v="213"/>
    <x v="33"/>
    <x v="182"/>
    <x v="71"/>
    <x v="150"/>
    <x v="1"/>
    <x v="1"/>
  </r>
  <r>
    <x v="17"/>
    <x v="0"/>
    <x v="0"/>
    <x v="2"/>
    <x v="17"/>
    <x v="17"/>
    <x v="1"/>
    <x v="1"/>
    <x v="1"/>
    <x v="1"/>
    <x v="6"/>
    <x v="85"/>
    <x v="138"/>
    <x v="50"/>
    <x v="185"/>
    <x v="70"/>
    <x v="85"/>
    <x v="1"/>
    <x v="1"/>
  </r>
  <r>
    <x v="17"/>
    <x v="0"/>
    <x v="0"/>
    <x v="2"/>
    <x v="17"/>
    <x v="17"/>
    <x v="10"/>
    <x v="10"/>
    <x v="10"/>
    <x v="10"/>
    <x v="7"/>
    <x v="86"/>
    <x v="7"/>
    <x v="66"/>
    <x v="188"/>
    <x v="69"/>
    <x v="151"/>
    <x v="1"/>
    <x v="1"/>
  </r>
  <r>
    <x v="17"/>
    <x v="0"/>
    <x v="0"/>
    <x v="2"/>
    <x v="17"/>
    <x v="17"/>
    <x v="39"/>
    <x v="39"/>
    <x v="39"/>
    <x v="39"/>
    <x v="8"/>
    <x v="87"/>
    <x v="214"/>
    <x v="66"/>
    <x v="188"/>
    <x v="71"/>
    <x v="150"/>
    <x v="1"/>
    <x v="1"/>
  </r>
  <r>
    <x v="17"/>
    <x v="0"/>
    <x v="0"/>
    <x v="2"/>
    <x v="17"/>
    <x v="17"/>
    <x v="15"/>
    <x v="15"/>
    <x v="15"/>
    <x v="15"/>
    <x v="9"/>
    <x v="88"/>
    <x v="215"/>
    <x v="73"/>
    <x v="189"/>
    <x v="71"/>
    <x v="150"/>
    <x v="1"/>
    <x v="1"/>
  </r>
  <r>
    <x v="17"/>
    <x v="0"/>
    <x v="0"/>
    <x v="2"/>
    <x v="17"/>
    <x v="17"/>
    <x v="7"/>
    <x v="7"/>
    <x v="7"/>
    <x v="7"/>
    <x v="9"/>
    <x v="88"/>
    <x v="215"/>
    <x v="66"/>
    <x v="188"/>
    <x v="67"/>
    <x v="152"/>
    <x v="1"/>
    <x v="1"/>
  </r>
  <r>
    <x v="17"/>
    <x v="0"/>
    <x v="0"/>
    <x v="2"/>
    <x v="17"/>
    <x v="17"/>
    <x v="16"/>
    <x v="16"/>
    <x v="16"/>
    <x v="16"/>
    <x v="9"/>
    <x v="88"/>
    <x v="215"/>
    <x v="65"/>
    <x v="70"/>
    <x v="69"/>
    <x v="151"/>
    <x v="1"/>
    <x v="1"/>
  </r>
  <r>
    <x v="17"/>
    <x v="0"/>
    <x v="0"/>
    <x v="2"/>
    <x v="17"/>
    <x v="17"/>
    <x v="21"/>
    <x v="21"/>
    <x v="21"/>
    <x v="21"/>
    <x v="12"/>
    <x v="89"/>
    <x v="145"/>
    <x v="65"/>
    <x v="70"/>
    <x v="67"/>
    <x v="152"/>
    <x v="5"/>
    <x v="11"/>
  </r>
  <r>
    <x v="17"/>
    <x v="0"/>
    <x v="0"/>
    <x v="2"/>
    <x v="17"/>
    <x v="17"/>
    <x v="3"/>
    <x v="3"/>
    <x v="3"/>
    <x v="3"/>
    <x v="12"/>
    <x v="89"/>
    <x v="145"/>
    <x v="65"/>
    <x v="70"/>
    <x v="71"/>
    <x v="150"/>
    <x v="1"/>
    <x v="1"/>
  </r>
  <r>
    <x v="17"/>
    <x v="0"/>
    <x v="0"/>
    <x v="2"/>
    <x v="17"/>
    <x v="17"/>
    <x v="12"/>
    <x v="12"/>
    <x v="12"/>
    <x v="12"/>
    <x v="12"/>
    <x v="89"/>
    <x v="145"/>
    <x v="66"/>
    <x v="188"/>
    <x v="70"/>
    <x v="85"/>
    <x v="1"/>
    <x v="1"/>
  </r>
  <r>
    <x v="17"/>
    <x v="0"/>
    <x v="0"/>
    <x v="2"/>
    <x v="17"/>
    <x v="17"/>
    <x v="13"/>
    <x v="13"/>
    <x v="13"/>
    <x v="13"/>
    <x v="12"/>
    <x v="89"/>
    <x v="145"/>
    <x v="66"/>
    <x v="188"/>
    <x v="70"/>
    <x v="85"/>
    <x v="1"/>
    <x v="1"/>
  </r>
  <r>
    <x v="17"/>
    <x v="0"/>
    <x v="0"/>
    <x v="2"/>
    <x v="17"/>
    <x v="17"/>
    <x v="26"/>
    <x v="26"/>
    <x v="26"/>
    <x v="26"/>
    <x v="12"/>
    <x v="89"/>
    <x v="145"/>
    <x v="73"/>
    <x v="189"/>
    <x v="67"/>
    <x v="152"/>
    <x v="1"/>
    <x v="1"/>
  </r>
  <r>
    <x v="17"/>
    <x v="0"/>
    <x v="0"/>
    <x v="2"/>
    <x v="17"/>
    <x v="17"/>
    <x v="23"/>
    <x v="23"/>
    <x v="23"/>
    <x v="23"/>
    <x v="16"/>
    <x v="91"/>
    <x v="216"/>
    <x v="65"/>
    <x v="70"/>
    <x v="67"/>
    <x v="152"/>
    <x v="1"/>
    <x v="1"/>
  </r>
  <r>
    <x v="17"/>
    <x v="0"/>
    <x v="0"/>
    <x v="2"/>
    <x v="17"/>
    <x v="17"/>
    <x v="27"/>
    <x v="27"/>
    <x v="27"/>
    <x v="27"/>
    <x v="16"/>
    <x v="91"/>
    <x v="216"/>
    <x v="65"/>
    <x v="70"/>
    <x v="67"/>
    <x v="152"/>
    <x v="1"/>
    <x v="1"/>
  </r>
  <r>
    <x v="17"/>
    <x v="0"/>
    <x v="0"/>
    <x v="2"/>
    <x v="17"/>
    <x v="17"/>
    <x v="30"/>
    <x v="30"/>
    <x v="30"/>
    <x v="30"/>
    <x v="16"/>
    <x v="91"/>
    <x v="216"/>
    <x v="73"/>
    <x v="189"/>
    <x v="70"/>
    <x v="85"/>
    <x v="1"/>
    <x v="1"/>
  </r>
  <r>
    <x v="17"/>
    <x v="0"/>
    <x v="0"/>
    <x v="2"/>
    <x v="17"/>
    <x v="17"/>
    <x v="29"/>
    <x v="29"/>
    <x v="29"/>
    <x v="29"/>
    <x v="16"/>
    <x v="91"/>
    <x v="216"/>
    <x v="65"/>
    <x v="70"/>
    <x v="67"/>
    <x v="152"/>
    <x v="1"/>
    <x v="1"/>
  </r>
  <r>
    <x v="17"/>
    <x v="0"/>
    <x v="0"/>
    <x v="2"/>
    <x v="17"/>
    <x v="17"/>
    <x v="53"/>
    <x v="53"/>
    <x v="53"/>
    <x v="53"/>
    <x v="16"/>
    <x v="91"/>
    <x v="216"/>
    <x v="65"/>
    <x v="70"/>
    <x v="67"/>
    <x v="152"/>
    <x v="1"/>
    <x v="1"/>
  </r>
  <r>
    <x v="17"/>
    <x v="0"/>
    <x v="0"/>
    <x v="2"/>
    <x v="17"/>
    <x v="17"/>
    <x v="32"/>
    <x v="32"/>
    <x v="32"/>
    <x v="32"/>
    <x v="16"/>
    <x v="91"/>
    <x v="216"/>
    <x v="65"/>
    <x v="70"/>
    <x v="67"/>
    <x v="152"/>
    <x v="1"/>
    <x v="1"/>
  </r>
  <r>
    <x v="17"/>
    <x v="0"/>
    <x v="0"/>
    <x v="2"/>
    <x v="17"/>
    <x v="17"/>
    <x v="41"/>
    <x v="41"/>
    <x v="41"/>
    <x v="41"/>
    <x v="16"/>
    <x v="91"/>
    <x v="216"/>
    <x v="65"/>
    <x v="70"/>
    <x v="67"/>
    <x v="152"/>
    <x v="1"/>
    <x v="1"/>
  </r>
  <r>
    <x v="17"/>
    <x v="0"/>
    <x v="0"/>
    <x v="2"/>
    <x v="17"/>
    <x v="17"/>
    <x v="54"/>
    <x v="54"/>
    <x v="54"/>
    <x v="54"/>
    <x v="16"/>
    <x v="91"/>
    <x v="216"/>
    <x v="73"/>
    <x v="189"/>
    <x v="70"/>
    <x v="85"/>
    <x v="1"/>
    <x v="1"/>
  </r>
  <r>
    <x v="17"/>
    <x v="0"/>
    <x v="0"/>
    <x v="2"/>
    <x v="17"/>
    <x v="17"/>
    <x v="55"/>
    <x v="55"/>
    <x v="55"/>
    <x v="55"/>
    <x v="16"/>
    <x v="91"/>
    <x v="216"/>
    <x v="65"/>
    <x v="70"/>
    <x v="67"/>
    <x v="152"/>
    <x v="1"/>
    <x v="1"/>
  </r>
  <r>
    <x v="17"/>
    <x v="0"/>
    <x v="0"/>
    <x v="2"/>
    <x v="17"/>
    <x v="17"/>
    <x v="25"/>
    <x v="25"/>
    <x v="25"/>
    <x v="25"/>
    <x v="16"/>
    <x v="91"/>
    <x v="216"/>
    <x v="73"/>
    <x v="189"/>
    <x v="70"/>
    <x v="85"/>
    <x v="1"/>
    <x v="1"/>
  </r>
  <r>
    <x v="17"/>
    <x v="0"/>
    <x v="0"/>
    <x v="2"/>
    <x v="17"/>
    <x v="17"/>
    <x v="47"/>
    <x v="47"/>
    <x v="47"/>
    <x v="47"/>
    <x v="16"/>
    <x v="91"/>
    <x v="216"/>
    <x v="65"/>
    <x v="70"/>
    <x v="67"/>
    <x v="152"/>
    <x v="1"/>
    <x v="1"/>
  </r>
  <r>
    <x v="17"/>
    <x v="0"/>
    <x v="0"/>
    <x v="2"/>
    <x v="17"/>
    <x v="17"/>
    <x v="19"/>
    <x v="19"/>
    <x v="19"/>
    <x v="19"/>
    <x v="16"/>
    <x v="91"/>
    <x v="216"/>
    <x v="73"/>
    <x v="189"/>
    <x v="70"/>
    <x v="85"/>
    <x v="1"/>
    <x v="1"/>
  </r>
  <r>
    <x v="17"/>
    <x v="0"/>
    <x v="0"/>
    <x v="2"/>
    <x v="17"/>
    <x v="17"/>
    <x v="34"/>
    <x v="34"/>
    <x v="34"/>
    <x v="34"/>
    <x v="16"/>
    <x v="91"/>
    <x v="216"/>
    <x v="65"/>
    <x v="70"/>
    <x v="67"/>
    <x v="152"/>
    <x v="1"/>
    <x v="1"/>
  </r>
  <r>
    <x v="17"/>
    <x v="0"/>
    <x v="0"/>
    <x v="2"/>
    <x v="17"/>
    <x v="17"/>
    <x v="46"/>
    <x v="46"/>
    <x v="46"/>
    <x v="46"/>
    <x v="16"/>
    <x v="91"/>
    <x v="216"/>
    <x v="65"/>
    <x v="70"/>
    <x v="70"/>
    <x v="85"/>
    <x v="5"/>
    <x v="11"/>
  </r>
  <r>
    <x v="18"/>
    <x v="0"/>
    <x v="0"/>
    <x v="2"/>
    <x v="18"/>
    <x v="18"/>
    <x v="0"/>
    <x v="0"/>
    <x v="0"/>
    <x v="0"/>
    <x v="0"/>
    <x v="79"/>
    <x v="217"/>
    <x v="78"/>
    <x v="202"/>
    <x v="70"/>
    <x v="85"/>
    <x v="1"/>
    <x v="12"/>
  </r>
  <r>
    <x v="18"/>
    <x v="0"/>
    <x v="0"/>
    <x v="2"/>
    <x v="18"/>
    <x v="18"/>
    <x v="2"/>
    <x v="2"/>
    <x v="2"/>
    <x v="2"/>
    <x v="1"/>
    <x v="82"/>
    <x v="218"/>
    <x v="70"/>
    <x v="203"/>
    <x v="69"/>
    <x v="153"/>
    <x v="1"/>
    <x v="12"/>
  </r>
  <r>
    <x v="18"/>
    <x v="0"/>
    <x v="0"/>
    <x v="2"/>
    <x v="18"/>
    <x v="18"/>
    <x v="1"/>
    <x v="1"/>
    <x v="1"/>
    <x v="1"/>
    <x v="2"/>
    <x v="98"/>
    <x v="219"/>
    <x v="70"/>
    <x v="203"/>
    <x v="67"/>
    <x v="30"/>
    <x v="1"/>
    <x v="12"/>
  </r>
  <r>
    <x v="18"/>
    <x v="0"/>
    <x v="0"/>
    <x v="2"/>
    <x v="18"/>
    <x v="18"/>
    <x v="5"/>
    <x v="5"/>
    <x v="5"/>
    <x v="5"/>
    <x v="3"/>
    <x v="90"/>
    <x v="220"/>
    <x v="74"/>
    <x v="204"/>
    <x v="60"/>
    <x v="149"/>
    <x v="1"/>
    <x v="12"/>
  </r>
  <r>
    <x v="18"/>
    <x v="0"/>
    <x v="0"/>
    <x v="2"/>
    <x v="18"/>
    <x v="18"/>
    <x v="4"/>
    <x v="4"/>
    <x v="4"/>
    <x v="4"/>
    <x v="4"/>
    <x v="84"/>
    <x v="221"/>
    <x v="33"/>
    <x v="205"/>
    <x v="71"/>
    <x v="151"/>
    <x v="1"/>
    <x v="12"/>
  </r>
  <r>
    <x v="18"/>
    <x v="0"/>
    <x v="0"/>
    <x v="2"/>
    <x v="18"/>
    <x v="18"/>
    <x v="8"/>
    <x v="8"/>
    <x v="8"/>
    <x v="8"/>
    <x v="5"/>
    <x v="85"/>
    <x v="222"/>
    <x v="33"/>
    <x v="205"/>
    <x v="67"/>
    <x v="30"/>
    <x v="1"/>
    <x v="12"/>
  </r>
  <r>
    <x v="18"/>
    <x v="0"/>
    <x v="0"/>
    <x v="2"/>
    <x v="18"/>
    <x v="18"/>
    <x v="7"/>
    <x v="7"/>
    <x v="7"/>
    <x v="7"/>
    <x v="6"/>
    <x v="86"/>
    <x v="223"/>
    <x v="16"/>
    <x v="206"/>
    <x v="71"/>
    <x v="151"/>
    <x v="1"/>
    <x v="12"/>
  </r>
  <r>
    <x v="18"/>
    <x v="0"/>
    <x v="0"/>
    <x v="2"/>
    <x v="18"/>
    <x v="18"/>
    <x v="6"/>
    <x v="6"/>
    <x v="6"/>
    <x v="6"/>
    <x v="7"/>
    <x v="88"/>
    <x v="224"/>
    <x v="16"/>
    <x v="206"/>
    <x v="70"/>
    <x v="85"/>
    <x v="1"/>
    <x v="12"/>
  </r>
  <r>
    <x v="18"/>
    <x v="0"/>
    <x v="0"/>
    <x v="2"/>
    <x v="18"/>
    <x v="18"/>
    <x v="23"/>
    <x v="23"/>
    <x v="23"/>
    <x v="23"/>
    <x v="7"/>
    <x v="88"/>
    <x v="224"/>
    <x v="73"/>
    <x v="32"/>
    <x v="71"/>
    <x v="151"/>
    <x v="1"/>
    <x v="12"/>
  </r>
  <r>
    <x v="18"/>
    <x v="0"/>
    <x v="0"/>
    <x v="2"/>
    <x v="18"/>
    <x v="18"/>
    <x v="9"/>
    <x v="9"/>
    <x v="9"/>
    <x v="9"/>
    <x v="7"/>
    <x v="88"/>
    <x v="224"/>
    <x v="16"/>
    <x v="206"/>
    <x v="70"/>
    <x v="85"/>
    <x v="1"/>
    <x v="12"/>
  </r>
  <r>
    <x v="18"/>
    <x v="0"/>
    <x v="0"/>
    <x v="2"/>
    <x v="18"/>
    <x v="18"/>
    <x v="41"/>
    <x v="41"/>
    <x v="41"/>
    <x v="41"/>
    <x v="10"/>
    <x v="89"/>
    <x v="225"/>
    <x v="66"/>
    <x v="207"/>
    <x v="70"/>
    <x v="85"/>
    <x v="1"/>
    <x v="12"/>
  </r>
  <r>
    <x v="18"/>
    <x v="0"/>
    <x v="0"/>
    <x v="2"/>
    <x v="18"/>
    <x v="18"/>
    <x v="25"/>
    <x v="25"/>
    <x v="25"/>
    <x v="25"/>
    <x v="10"/>
    <x v="89"/>
    <x v="225"/>
    <x v="65"/>
    <x v="70"/>
    <x v="71"/>
    <x v="151"/>
    <x v="1"/>
    <x v="12"/>
  </r>
  <r>
    <x v="18"/>
    <x v="0"/>
    <x v="0"/>
    <x v="2"/>
    <x v="18"/>
    <x v="18"/>
    <x v="3"/>
    <x v="3"/>
    <x v="3"/>
    <x v="3"/>
    <x v="10"/>
    <x v="89"/>
    <x v="225"/>
    <x v="73"/>
    <x v="32"/>
    <x v="67"/>
    <x v="30"/>
    <x v="1"/>
    <x v="12"/>
  </r>
  <r>
    <x v="18"/>
    <x v="0"/>
    <x v="0"/>
    <x v="2"/>
    <x v="18"/>
    <x v="18"/>
    <x v="12"/>
    <x v="12"/>
    <x v="12"/>
    <x v="12"/>
    <x v="10"/>
    <x v="89"/>
    <x v="225"/>
    <x v="66"/>
    <x v="207"/>
    <x v="70"/>
    <x v="85"/>
    <x v="1"/>
    <x v="12"/>
  </r>
  <r>
    <x v="18"/>
    <x v="0"/>
    <x v="0"/>
    <x v="2"/>
    <x v="18"/>
    <x v="18"/>
    <x v="11"/>
    <x v="11"/>
    <x v="11"/>
    <x v="11"/>
    <x v="10"/>
    <x v="89"/>
    <x v="225"/>
    <x v="66"/>
    <x v="207"/>
    <x v="70"/>
    <x v="85"/>
    <x v="1"/>
    <x v="12"/>
  </r>
  <r>
    <x v="18"/>
    <x v="0"/>
    <x v="0"/>
    <x v="2"/>
    <x v="18"/>
    <x v="18"/>
    <x v="10"/>
    <x v="10"/>
    <x v="10"/>
    <x v="10"/>
    <x v="15"/>
    <x v="91"/>
    <x v="69"/>
    <x v="73"/>
    <x v="32"/>
    <x v="70"/>
    <x v="85"/>
    <x v="1"/>
    <x v="12"/>
  </r>
  <r>
    <x v="18"/>
    <x v="0"/>
    <x v="0"/>
    <x v="2"/>
    <x v="18"/>
    <x v="18"/>
    <x v="39"/>
    <x v="39"/>
    <x v="39"/>
    <x v="39"/>
    <x v="15"/>
    <x v="91"/>
    <x v="69"/>
    <x v="65"/>
    <x v="70"/>
    <x v="67"/>
    <x v="30"/>
    <x v="1"/>
    <x v="12"/>
  </r>
  <r>
    <x v="18"/>
    <x v="0"/>
    <x v="0"/>
    <x v="2"/>
    <x v="18"/>
    <x v="18"/>
    <x v="36"/>
    <x v="36"/>
    <x v="36"/>
    <x v="36"/>
    <x v="15"/>
    <x v="91"/>
    <x v="69"/>
    <x v="65"/>
    <x v="70"/>
    <x v="67"/>
    <x v="30"/>
    <x v="1"/>
    <x v="12"/>
  </r>
  <r>
    <x v="18"/>
    <x v="0"/>
    <x v="0"/>
    <x v="2"/>
    <x v="18"/>
    <x v="18"/>
    <x v="49"/>
    <x v="49"/>
    <x v="49"/>
    <x v="49"/>
    <x v="15"/>
    <x v="91"/>
    <x v="69"/>
    <x v="65"/>
    <x v="70"/>
    <x v="67"/>
    <x v="30"/>
    <x v="1"/>
    <x v="12"/>
  </r>
  <r>
    <x v="18"/>
    <x v="0"/>
    <x v="0"/>
    <x v="2"/>
    <x v="18"/>
    <x v="18"/>
    <x v="56"/>
    <x v="56"/>
    <x v="56"/>
    <x v="56"/>
    <x v="15"/>
    <x v="91"/>
    <x v="69"/>
    <x v="65"/>
    <x v="70"/>
    <x v="67"/>
    <x v="30"/>
    <x v="1"/>
    <x v="12"/>
  </r>
  <r>
    <x v="18"/>
    <x v="0"/>
    <x v="0"/>
    <x v="2"/>
    <x v="18"/>
    <x v="18"/>
    <x v="27"/>
    <x v="27"/>
    <x v="27"/>
    <x v="27"/>
    <x v="15"/>
    <x v="91"/>
    <x v="69"/>
    <x v="65"/>
    <x v="70"/>
    <x v="67"/>
    <x v="30"/>
    <x v="1"/>
    <x v="12"/>
  </r>
  <r>
    <x v="18"/>
    <x v="0"/>
    <x v="0"/>
    <x v="2"/>
    <x v="18"/>
    <x v="18"/>
    <x v="30"/>
    <x v="30"/>
    <x v="30"/>
    <x v="30"/>
    <x v="15"/>
    <x v="91"/>
    <x v="69"/>
    <x v="65"/>
    <x v="70"/>
    <x v="67"/>
    <x v="30"/>
    <x v="1"/>
    <x v="12"/>
  </r>
  <r>
    <x v="18"/>
    <x v="0"/>
    <x v="0"/>
    <x v="2"/>
    <x v="18"/>
    <x v="18"/>
    <x v="29"/>
    <x v="29"/>
    <x v="29"/>
    <x v="29"/>
    <x v="15"/>
    <x v="91"/>
    <x v="69"/>
    <x v="65"/>
    <x v="70"/>
    <x v="67"/>
    <x v="30"/>
    <x v="1"/>
    <x v="12"/>
  </r>
  <r>
    <x v="18"/>
    <x v="0"/>
    <x v="0"/>
    <x v="2"/>
    <x v="18"/>
    <x v="18"/>
    <x v="51"/>
    <x v="51"/>
    <x v="51"/>
    <x v="51"/>
    <x v="15"/>
    <x v="91"/>
    <x v="69"/>
    <x v="73"/>
    <x v="32"/>
    <x v="70"/>
    <x v="85"/>
    <x v="1"/>
    <x v="12"/>
  </r>
  <r>
    <x v="18"/>
    <x v="0"/>
    <x v="0"/>
    <x v="2"/>
    <x v="18"/>
    <x v="18"/>
    <x v="57"/>
    <x v="57"/>
    <x v="57"/>
    <x v="57"/>
    <x v="15"/>
    <x v="91"/>
    <x v="69"/>
    <x v="65"/>
    <x v="70"/>
    <x v="67"/>
    <x v="30"/>
    <x v="1"/>
    <x v="12"/>
  </r>
  <r>
    <x v="18"/>
    <x v="0"/>
    <x v="0"/>
    <x v="2"/>
    <x v="18"/>
    <x v="18"/>
    <x v="32"/>
    <x v="32"/>
    <x v="32"/>
    <x v="32"/>
    <x v="15"/>
    <x v="91"/>
    <x v="69"/>
    <x v="65"/>
    <x v="70"/>
    <x v="67"/>
    <x v="30"/>
    <x v="1"/>
    <x v="12"/>
  </r>
  <r>
    <x v="18"/>
    <x v="0"/>
    <x v="0"/>
    <x v="2"/>
    <x v="18"/>
    <x v="18"/>
    <x v="58"/>
    <x v="58"/>
    <x v="58"/>
    <x v="58"/>
    <x v="15"/>
    <x v="91"/>
    <x v="69"/>
    <x v="65"/>
    <x v="70"/>
    <x v="67"/>
    <x v="30"/>
    <x v="1"/>
    <x v="12"/>
  </r>
  <r>
    <x v="18"/>
    <x v="0"/>
    <x v="0"/>
    <x v="2"/>
    <x v="18"/>
    <x v="18"/>
    <x v="59"/>
    <x v="59"/>
    <x v="59"/>
    <x v="59"/>
    <x v="15"/>
    <x v="91"/>
    <x v="69"/>
    <x v="73"/>
    <x v="32"/>
    <x v="70"/>
    <x v="85"/>
    <x v="1"/>
    <x v="12"/>
  </r>
  <r>
    <x v="18"/>
    <x v="0"/>
    <x v="0"/>
    <x v="2"/>
    <x v="18"/>
    <x v="18"/>
    <x v="21"/>
    <x v="21"/>
    <x v="21"/>
    <x v="21"/>
    <x v="15"/>
    <x v="91"/>
    <x v="69"/>
    <x v="73"/>
    <x v="32"/>
    <x v="70"/>
    <x v="85"/>
    <x v="1"/>
    <x v="12"/>
  </r>
  <r>
    <x v="18"/>
    <x v="0"/>
    <x v="0"/>
    <x v="2"/>
    <x v="18"/>
    <x v="18"/>
    <x v="15"/>
    <x v="15"/>
    <x v="15"/>
    <x v="15"/>
    <x v="15"/>
    <x v="91"/>
    <x v="69"/>
    <x v="73"/>
    <x v="32"/>
    <x v="70"/>
    <x v="85"/>
    <x v="1"/>
    <x v="12"/>
  </r>
  <r>
    <x v="18"/>
    <x v="0"/>
    <x v="0"/>
    <x v="2"/>
    <x v="18"/>
    <x v="18"/>
    <x v="17"/>
    <x v="17"/>
    <x v="17"/>
    <x v="17"/>
    <x v="15"/>
    <x v="91"/>
    <x v="69"/>
    <x v="65"/>
    <x v="70"/>
    <x v="67"/>
    <x v="30"/>
    <x v="1"/>
    <x v="12"/>
  </r>
  <r>
    <x v="18"/>
    <x v="0"/>
    <x v="0"/>
    <x v="2"/>
    <x v="18"/>
    <x v="18"/>
    <x v="14"/>
    <x v="14"/>
    <x v="14"/>
    <x v="14"/>
    <x v="15"/>
    <x v="91"/>
    <x v="69"/>
    <x v="65"/>
    <x v="70"/>
    <x v="67"/>
    <x v="30"/>
    <x v="1"/>
    <x v="12"/>
  </r>
  <r>
    <x v="18"/>
    <x v="0"/>
    <x v="0"/>
    <x v="2"/>
    <x v="18"/>
    <x v="18"/>
    <x v="47"/>
    <x v="47"/>
    <x v="47"/>
    <x v="47"/>
    <x v="15"/>
    <x v="91"/>
    <x v="69"/>
    <x v="65"/>
    <x v="70"/>
    <x v="67"/>
    <x v="30"/>
    <x v="1"/>
    <x v="12"/>
  </r>
  <r>
    <x v="18"/>
    <x v="0"/>
    <x v="0"/>
    <x v="2"/>
    <x v="18"/>
    <x v="18"/>
    <x v="26"/>
    <x v="26"/>
    <x v="26"/>
    <x v="26"/>
    <x v="15"/>
    <x v="91"/>
    <x v="69"/>
    <x v="65"/>
    <x v="70"/>
    <x v="67"/>
    <x v="30"/>
    <x v="1"/>
    <x v="12"/>
  </r>
  <r>
    <x v="18"/>
    <x v="0"/>
    <x v="0"/>
    <x v="2"/>
    <x v="18"/>
    <x v="18"/>
    <x v="19"/>
    <x v="19"/>
    <x v="19"/>
    <x v="19"/>
    <x v="15"/>
    <x v="91"/>
    <x v="69"/>
    <x v="73"/>
    <x v="32"/>
    <x v="70"/>
    <x v="85"/>
    <x v="1"/>
    <x v="12"/>
  </r>
  <r>
    <x v="18"/>
    <x v="0"/>
    <x v="0"/>
    <x v="2"/>
    <x v="18"/>
    <x v="18"/>
    <x v="35"/>
    <x v="35"/>
    <x v="35"/>
    <x v="35"/>
    <x v="15"/>
    <x v="91"/>
    <x v="69"/>
    <x v="73"/>
    <x v="32"/>
    <x v="70"/>
    <x v="85"/>
    <x v="1"/>
    <x v="12"/>
  </r>
  <r>
    <x v="19"/>
    <x v="0"/>
    <x v="0"/>
    <x v="2"/>
    <x v="19"/>
    <x v="19"/>
    <x v="6"/>
    <x v="6"/>
    <x v="6"/>
    <x v="6"/>
    <x v="0"/>
    <x v="82"/>
    <x v="226"/>
    <x v="35"/>
    <x v="208"/>
    <x v="67"/>
    <x v="154"/>
    <x v="1"/>
    <x v="1"/>
  </r>
  <r>
    <x v="19"/>
    <x v="0"/>
    <x v="0"/>
    <x v="2"/>
    <x v="19"/>
    <x v="19"/>
    <x v="0"/>
    <x v="0"/>
    <x v="0"/>
    <x v="0"/>
    <x v="1"/>
    <x v="90"/>
    <x v="227"/>
    <x v="36"/>
    <x v="209"/>
    <x v="67"/>
    <x v="154"/>
    <x v="1"/>
    <x v="1"/>
  </r>
  <r>
    <x v="19"/>
    <x v="0"/>
    <x v="0"/>
    <x v="2"/>
    <x v="19"/>
    <x v="19"/>
    <x v="4"/>
    <x v="4"/>
    <x v="4"/>
    <x v="4"/>
    <x v="2"/>
    <x v="84"/>
    <x v="228"/>
    <x v="33"/>
    <x v="210"/>
    <x v="67"/>
    <x v="154"/>
    <x v="5"/>
    <x v="13"/>
  </r>
  <r>
    <x v="19"/>
    <x v="0"/>
    <x v="0"/>
    <x v="2"/>
    <x v="19"/>
    <x v="19"/>
    <x v="2"/>
    <x v="2"/>
    <x v="2"/>
    <x v="2"/>
    <x v="2"/>
    <x v="84"/>
    <x v="228"/>
    <x v="16"/>
    <x v="211"/>
    <x v="60"/>
    <x v="155"/>
    <x v="1"/>
    <x v="1"/>
  </r>
  <r>
    <x v="19"/>
    <x v="0"/>
    <x v="0"/>
    <x v="2"/>
    <x v="19"/>
    <x v="19"/>
    <x v="5"/>
    <x v="5"/>
    <x v="5"/>
    <x v="5"/>
    <x v="4"/>
    <x v="85"/>
    <x v="229"/>
    <x v="50"/>
    <x v="212"/>
    <x v="70"/>
    <x v="85"/>
    <x v="1"/>
    <x v="1"/>
  </r>
  <r>
    <x v="19"/>
    <x v="0"/>
    <x v="0"/>
    <x v="2"/>
    <x v="19"/>
    <x v="19"/>
    <x v="38"/>
    <x v="38"/>
    <x v="38"/>
    <x v="38"/>
    <x v="5"/>
    <x v="87"/>
    <x v="230"/>
    <x v="65"/>
    <x v="70"/>
    <x v="60"/>
    <x v="155"/>
    <x v="1"/>
    <x v="1"/>
  </r>
  <r>
    <x v="19"/>
    <x v="0"/>
    <x v="0"/>
    <x v="2"/>
    <x v="19"/>
    <x v="19"/>
    <x v="27"/>
    <x v="27"/>
    <x v="27"/>
    <x v="27"/>
    <x v="6"/>
    <x v="88"/>
    <x v="231"/>
    <x v="65"/>
    <x v="70"/>
    <x v="69"/>
    <x v="156"/>
    <x v="1"/>
    <x v="1"/>
  </r>
  <r>
    <x v="19"/>
    <x v="0"/>
    <x v="0"/>
    <x v="2"/>
    <x v="19"/>
    <x v="19"/>
    <x v="8"/>
    <x v="8"/>
    <x v="8"/>
    <x v="8"/>
    <x v="6"/>
    <x v="88"/>
    <x v="231"/>
    <x v="73"/>
    <x v="213"/>
    <x v="71"/>
    <x v="157"/>
    <x v="1"/>
    <x v="1"/>
  </r>
  <r>
    <x v="19"/>
    <x v="0"/>
    <x v="0"/>
    <x v="2"/>
    <x v="19"/>
    <x v="19"/>
    <x v="1"/>
    <x v="1"/>
    <x v="1"/>
    <x v="1"/>
    <x v="6"/>
    <x v="88"/>
    <x v="231"/>
    <x v="66"/>
    <x v="214"/>
    <x v="67"/>
    <x v="154"/>
    <x v="1"/>
    <x v="1"/>
  </r>
  <r>
    <x v="19"/>
    <x v="0"/>
    <x v="0"/>
    <x v="2"/>
    <x v="19"/>
    <x v="19"/>
    <x v="10"/>
    <x v="10"/>
    <x v="10"/>
    <x v="10"/>
    <x v="9"/>
    <x v="89"/>
    <x v="232"/>
    <x v="73"/>
    <x v="213"/>
    <x v="67"/>
    <x v="154"/>
    <x v="1"/>
    <x v="1"/>
  </r>
  <r>
    <x v="19"/>
    <x v="0"/>
    <x v="0"/>
    <x v="2"/>
    <x v="19"/>
    <x v="19"/>
    <x v="26"/>
    <x v="26"/>
    <x v="26"/>
    <x v="26"/>
    <x v="9"/>
    <x v="89"/>
    <x v="232"/>
    <x v="73"/>
    <x v="213"/>
    <x v="67"/>
    <x v="154"/>
    <x v="1"/>
    <x v="1"/>
  </r>
  <r>
    <x v="19"/>
    <x v="0"/>
    <x v="0"/>
    <x v="2"/>
    <x v="19"/>
    <x v="19"/>
    <x v="39"/>
    <x v="39"/>
    <x v="39"/>
    <x v="39"/>
    <x v="11"/>
    <x v="91"/>
    <x v="233"/>
    <x v="65"/>
    <x v="70"/>
    <x v="67"/>
    <x v="154"/>
    <x v="1"/>
    <x v="1"/>
  </r>
  <r>
    <x v="19"/>
    <x v="0"/>
    <x v="0"/>
    <x v="2"/>
    <x v="19"/>
    <x v="19"/>
    <x v="60"/>
    <x v="60"/>
    <x v="60"/>
    <x v="60"/>
    <x v="11"/>
    <x v="91"/>
    <x v="233"/>
    <x v="65"/>
    <x v="70"/>
    <x v="67"/>
    <x v="154"/>
    <x v="1"/>
    <x v="1"/>
  </r>
  <r>
    <x v="19"/>
    <x v="0"/>
    <x v="0"/>
    <x v="2"/>
    <x v="19"/>
    <x v="19"/>
    <x v="43"/>
    <x v="43"/>
    <x v="43"/>
    <x v="43"/>
    <x v="11"/>
    <x v="91"/>
    <x v="233"/>
    <x v="73"/>
    <x v="213"/>
    <x v="70"/>
    <x v="85"/>
    <x v="1"/>
    <x v="1"/>
  </r>
  <r>
    <x v="19"/>
    <x v="0"/>
    <x v="0"/>
    <x v="2"/>
    <x v="19"/>
    <x v="19"/>
    <x v="7"/>
    <x v="7"/>
    <x v="7"/>
    <x v="7"/>
    <x v="11"/>
    <x v="91"/>
    <x v="233"/>
    <x v="73"/>
    <x v="213"/>
    <x v="70"/>
    <x v="85"/>
    <x v="1"/>
    <x v="1"/>
  </r>
  <r>
    <x v="19"/>
    <x v="0"/>
    <x v="0"/>
    <x v="2"/>
    <x v="19"/>
    <x v="19"/>
    <x v="3"/>
    <x v="3"/>
    <x v="3"/>
    <x v="3"/>
    <x v="11"/>
    <x v="91"/>
    <x v="233"/>
    <x v="65"/>
    <x v="70"/>
    <x v="67"/>
    <x v="154"/>
    <x v="1"/>
    <x v="1"/>
  </r>
  <r>
    <x v="19"/>
    <x v="0"/>
    <x v="0"/>
    <x v="2"/>
    <x v="19"/>
    <x v="19"/>
    <x v="47"/>
    <x v="47"/>
    <x v="47"/>
    <x v="47"/>
    <x v="11"/>
    <x v="91"/>
    <x v="233"/>
    <x v="65"/>
    <x v="70"/>
    <x v="67"/>
    <x v="154"/>
    <x v="1"/>
    <x v="1"/>
  </r>
  <r>
    <x v="19"/>
    <x v="0"/>
    <x v="0"/>
    <x v="2"/>
    <x v="19"/>
    <x v="19"/>
    <x v="12"/>
    <x v="12"/>
    <x v="12"/>
    <x v="12"/>
    <x v="11"/>
    <x v="91"/>
    <x v="233"/>
    <x v="73"/>
    <x v="213"/>
    <x v="70"/>
    <x v="85"/>
    <x v="1"/>
    <x v="1"/>
  </r>
  <r>
    <x v="19"/>
    <x v="0"/>
    <x v="0"/>
    <x v="2"/>
    <x v="19"/>
    <x v="19"/>
    <x v="13"/>
    <x v="13"/>
    <x v="13"/>
    <x v="13"/>
    <x v="11"/>
    <x v="91"/>
    <x v="233"/>
    <x v="73"/>
    <x v="213"/>
    <x v="70"/>
    <x v="85"/>
    <x v="1"/>
    <x v="1"/>
  </r>
  <r>
    <x v="19"/>
    <x v="0"/>
    <x v="0"/>
    <x v="2"/>
    <x v="19"/>
    <x v="19"/>
    <x v="19"/>
    <x v="19"/>
    <x v="19"/>
    <x v="19"/>
    <x v="11"/>
    <x v="91"/>
    <x v="233"/>
    <x v="73"/>
    <x v="213"/>
    <x v="70"/>
    <x v="85"/>
    <x v="1"/>
    <x v="1"/>
  </r>
  <r>
    <x v="19"/>
    <x v="0"/>
    <x v="0"/>
    <x v="2"/>
    <x v="19"/>
    <x v="19"/>
    <x v="18"/>
    <x v="18"/>
    <x v="18"/>
    <x v="18"/>
    <x v="11"/>
    <x v="91"/>
    <x v="233"/>
    <x v="73"/>
    <x v="213"/>
    <x v="70"/>
    <x v="85"/>
    <x v="1"/>
    <x v="1"/>
  </r>
  <r>
    <x v="19"/>
    <x v="0"/>
    <x v="0"/>
    <x v="2"/>
    <x v="19"/>
    <x v="19"/>
    <x v="35"/>
    <x v="35"/>
    <x v="35"/>
    <x v="35"/>
    <x v="11"/>
    <x v="91"/>
    <x v="233"/>
    <x v="73"/>
    <x v="213"/>
    <x v="70"/>
    <x v="85"/>
    <x v="1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17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0"/>
    <x v="0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0"/>
    <x v="0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1"/>
    <x v="1"/>
  </r>
  <r>
    <x v="0"/>
    <x v="0"/>
    <x v="0"/>
    <x v="0"/>
    <x v="0"/>
    <x v="0"/>
    <x v="4"/>
    <x v="4"/>
    <x v="4"/>
    <x v="4"/>
    <x v="3"/>
    <x v="3"/>
    <x v="3"/>
    <x v="4"/>
    <x v="4"/>
    <x v="4"/>
    <x v="4"/>
    <x v="0"/>
    <x v="0"/>
  </r>
  <r>
    <x v="0"/>
    <x v="0"/>
    <x v="0"/>
    <x v="0"/>
    <x v="0"/>
    <x v="0"/>
    <x v="5"/>
    <x v="5"/>
    <x v="5"/>
    <x v="5"/>
    <x v="4"/>
    <x v="4"/>
    <x v="4"/>
    <x v="5"/>
    <x v="5"/>
    <x v="5"/>
    <x v="5"/>
    <x v="0"/>
    <x v="0"/>
  </r>
  <r>
    <x v="0"/>
    <x v="0"/>
    <x v="0"/>
    <x v="0"/>
    <x v="0"/>
    <x v="0"/>
    <x v="6"/>
    <x v="6"/>
    <x v="6"/>
    <x v="6"/>
    <x v="5"/>
    <x v="5"/>
    <x v="5"/>
    <x v="6"/>
    <x v="6"/>
    <x v="2"/>
    <x v="2"/>
    <x v="0"/>
    <x v="0"/>
  </r>
  <r>
    <x v="0"/>
    <x v="0"/>
    <x v="0"/>
    <x v="0"/>
    <x v="0"/>
    <x v="0"/>
    <x v="7"/>
    <x v="7"/>
    <x v="7"/>
    <x v="7"/>
    <x v="6"/>
    <x v="6"/>
    <x v="6"/>
    <x v="7"/>
    <x v="7"/>
    <x v="6"/>
    <x v="6"/>
    <x v="0"/>
    <x v="0"/>
  </r>
  <r>
    <x v="0"/>
    <x v="0"/>
    <x v="0"/>
    <x v="0"/>
    <x v="0"/>
    <x v="0"/>
    <x v="8"/>
    <x v="8"/>
    <x v="8"/>
    <x v="8"/>
    <x v="7"/>
    <x v="7"/>
    <x v="6"/>
    <x v="8"/>
    <x v="8"/>
    <x v="7"/>
    <x v="7"/>
    <x v="0"/>
    <x v="0"/>
  </r>
  <r>
    <x v="0"/>
    <x v="0"/>
    <x v="0"/>
    <x v="0"/>
    <x v="0"/>
    <x v="0"/>
    <x v="9"/>
    <x v="9"/>
    <x v="9"/>
    <x v="9"/>
    <x v="8"/>
    <x v="8"/>
    <x v="7"/>
    <x v="9"/>
    <x v="9"/>
    <x v="8"/>
    <x v="8"/>
    <x v="0"/>
    <x v="0"/>
  </r>
  <r>
    <x v="0"/>
    <x v="0"/>
    <x v="0"/>
    <x v="0"/>
    <x v="0"/>
    <x v="0"/>
    <x v="10"/>
    <x v="10"/>
    <x v="10"/>
    <x v="10"/>
    <x v="9"/>
    <x v="9"/>
    <x v="8"/>
    <x v="10"/>
    <x v="10"/>
    <x v="9"/>
    <x v="9"/>
    <x v="0"/>
    <x v="0"/>
  </r>
  <r>
    <x v="0"/>
    <x v="0"/>
    <x v="0"/>
    <x v="0"/>
    <x v="0"/>
    <x v="0"/>
    <x v="11"/>
    <x v="11"/>
    <x v="11"/>
    <x v="11"/>
    <x v="10"/>
    <x v="10"/>
    <x v="9"/>
    <x v="11"/>
    <x v="11"/>
    <x v="10"/>
    <x v="10"/>
    <x v="0"/>
    <x v="0"/>
  </r>
  <r>
    <x v="0"/>
    <x v="0"/>
    <x v="0"/>
    <x v="0"/>
    <x v="0"/>
    <x v="0"/>
    <x v="12"/>
    <x v="12"/>
    <x v="12"/>
    <x v="12"/>
    <x v="11"/>
    <x v="11"/>
    <x v="10"/>
    <x v="12"/>
    <x v="12"/>
    <x v="11"/>
    <x v="11"/>
    <x v="0"/>
    <x v="0"/>
  </r>
  <r>
    <x v="0"/>
    <x v="0"/>
    <x v="0"/>
    <x v="0"/>
    <x v="0"/>
    <x v="0"/>
    <x v="13"/>
    <x v="13"/>
    <x v="13"/>
    <x v="13"/>
    <x v="12"/>
    <x v="12"/>
    <x v="11"/>
    <x v="13"/>
    <x v="13"/>
    <x v="12"/>
    <x v="12"/>
    <x v="0"/>
    <x v="0"/>
  </r>
  <r>
    <x v="0"/>
    <x v="0"/>
    <x v="0"/>
    <x v="0"/>
    <x v="0"/>
    <x v="0"/>
    <x v="14"/>
    <x v="14"/>
    <x v="14"/>
    <x v="14"/>
    <x v="13"/>
    <x v="13"/>
    <x v="12"/>
    <x v="14"/>
    <x v="14"/>
    <x v="13"/>
    <x v="13"/>
    <x v="2"/>
    <x v="2"/>
  </r>
  <r>
    <x v="0"/>
    <x v="0"/>
    <x v="0"/>
    <x v="0"/>
    <x v="0"/>
    <x v="0"/>
    <x v="15"/>
    <x v="15"/>
    <x v="15"/>
    <x v="15"/>
    <x v="14"/>
    <x v="14"/>
    <x v="13"/>
    <x v="15"/>
    <x v="15"/>
    <x v="14"/>
    <x v="14"/>
    <x v="0"/>
    <x v="0"/>
  </r>
  <r>
    <x v="0"/>
    <x v="0"/>
    <x v="0"/>
    <x v="0"/>
    <x v="0"/>
    <x v="0"/>
    <x v="16"/>
    <x v="16"/>
    <x v="16"/>
    <x v="16"/>
    <x v="15"/>
    <x v="15"/>
    <x v="14"/>
    <x v="16"/>
    <x v="16"/>
    <x v="15"/>
    <x v="15"/>
    <x v="0"/>
    <x v="0"/>
  </r>
  <r>
    <x v="0"/>
    <x v="0"/>
    <x v="0"/>
    <x v="0"/>
    <x v="0"/>
    <x v="0"/>
    <x v="17"/>
    <x v="17"/>
    <x v="17"/>
    <x v="17"/>
    <x v="16"/>
    <x v="16"/>
    <x v="15"/>
    <x v="17"/>
    <x v="17"/>
    <x v="16"/>
    <x v="16"/>
    <x v="0"/>
    <x v="0"/>
  </r>
  <r>
    <x v="0"/>
    <x v="0"/>
    <x v="0"/>
    <x v="0"/>
    <x v="0"/>
    <x v="0"/>
    <x v="18"/>
    <x v="18"/>
    <x v="18"/>
    <x v="18"/>
    <x v="17"/>
    <x v="17"/>
    <x v="16"/>
    <x v="18"/>
    <x v="18"/>
    <x v="17"/>
    <x v="17"/>
    <x v="0"/>
    <x v="0"/>
  </r>
  <r>
    <x v="0"/>
    <x v="0"/>
    <x v="0"/>
    <x v="0"/>
    <x v="0"/>
    <x v="0"/>
    <x v="19"/>
    <x v="19"/>
    <x v="19"/>
    <x v="19"/>
    <x v="18"/>
    <x v="18"/>
    <x v="16"/>
    <x v="19"/>
    <x v="19"/>
    <x v="18"/>
    <x v="18"/>
    <x v="0"/>
    <x v="0"/>
  </r>
  <r>
    <x v="1"/>
    <x v="0"/>
    <x v="0"/>
    <x v="1"/>
    <x v="1"/>
    <x v="1"/>
    <x v="0"/>
    <x v="0"/>
    <x v="0"/>
    <x v="0"/>
    <x v="0"/>
    <x v="19"/>
    <x v="17"/>
    <x v="20"/>
    <x v="20"/>
    <x v="19"/>
    <x v="19"/>
    <x v="0"/>
    <x v="0"/>
  </r>
  <r>
    <x v="1"/>
    <x v="0"/>
    <x v="0"/>
    <x v="1"/>
    <x v="1"/>
    <x v="1"/>
    <x v="2"/>
    <x v="2"/>
    <x v="2"/>
    <x v="2"/>
    <x v="1"/>
    <x v="20"/>
    <x v="18"/>
    <x v="21"/>
    <x v="21"/>
    <x v="8"/>
    <x v="20"/>
    <x v="0"/>
    <x v="0"/>
  </r>
  <r>
    <x v="1"/>
    <x v="0"/>
    <x v="0"/>
    <x v="1"/>
    <x v="1"/>
    <x v="1"/>
    <x v="4"/>
    <x v="4"/>
    <x v="4"/>
    <x v="4"/>
    <x v="2"/>
    <x v="21"/>
    <x v="19"/>
    <x v="22"/>
    <x v="22"/>
    <x v="17"/>
    <x v="21"/>
    <x v="0"/>
    <x v="0"/>
  </r>
  <r>
    <x v="1"/>
    <x v="0"/>
    <x v="0"/>
    <x v="1"/>
    <x v="1"/>
    <x v="1"/>
    <x v="1"/>
    <x v="1"/>
    <x v="1"/>
    <x v="1"/>
    <x v="3"/>
    <x v="22"/>
    <x v="20"/>
    <x v="23"/>
    <x v="23"/>
    <x v="20"/>
    <x v="22"/>
    <x v="0"/>
    <x v="0"/>
  </r>
  <r>
    <x v="1"/>
    <x v="0"/>
    <x v="0"/>
    <x v="1"/>
    <x v="1"/>
    <x v="1"/>
    <x v="3"/>
    <x v="3"/>
    <x v="3"/>
    <x v="3"/>
    <x v="19"/>
    <x v="23"/>
    <x v="21"/>
    <x v="24"/>
    <x v="24"/>
    <x v="21"/>
    <x v="23"/>
    <x v="2"/>
    <x v="3"/>
  </r>
  <r>
    <x v="1"/>
    <x v="0"/>
    <x v="0"/>
    <x v="1"/>
    <x v="1"/>
    <x v="1"/>
    <x v="6"/>
    <x v="6"/>
    <x v="6"/>
    <x v="6"/>
    <x v="4"/>
    <x v="24"/>
    <x v="22"/>
    <x v="25"/>
    <x v="25"/>
    <x v="20"/>
    <x v="22"/>
    <x v="0"/>
    <x v="0"/>
  </r>
  <r>
    <x v="1"/>
    <x v="0"/>
    <x v="0"/>
    <x v="1"/>
    <x v="1"/>
    <x v="1"/>
    <x v="5"/>
    <x v="5"/>
    <x v="5"/>
    <x v="5"/>
    <x v="5"/>
    <x v="25"/>
    <x v="23"/>
    <x v="26"/>
    <x v="26"/>
    <x v="22"/>
    <x v="24"/>
    <x v="0"/>
    <x v="0"/>
  </r>
  <r>
    <x v="1"/>
    <x v="0"/>
    <x v="0"/>
    <x v="1"/>
    <x v="1"/>
    <x v="1"/>
    <x v="8"/>
    <x v="8"/>
    <x v="8"/>
    <x v="8"/>
    <x v="6"/>
    <x v="26"/>
    <x v="24"/>
    <x v="27"/>
    <x v="27"/>
    <x v="21"/>
    <x v="23"/>
    <x v="0"/>
    <x v="0"/>
  </r>
  <r>
    <x v="1"/>
    <x v="0"/>
    <x v="0"/>
    <x v="1"/>
    <x v="1"/>
    <x v="1"/>
    <x v="11"/>
    <x v="11"/>
    <x v="11"/>
    <x v="11"/>
    <x v="7"/>
    <x v="27"/>
    <x v="25"/>
    <x v="28"/>
    <x v="28"/>
    <x v="23"/>
    <x v="25"/>
    <x v="0"/>
    <x v="0"/>
  </r>
  <r>
    <x v="1"/>
    <x v="0"/>
    <x v="0"/>
    <x v="1"/>
    <x v="1"/>
    <x v="1"/>
    <x v="7"/>
    <x v="7"/>
    <x v="7"/>
    <x v="7"/>
    <x v="8"/>
    <x v="28"/>
    <x v="26"/>
    <x v="29"/>
    <x v="29"/>
    <x v="24"/>
    <x v="26"/>
    <x v="0"/>
    <x v="0"/>
  </r>
  <r>
    <x v="1"/>
    <x v="0"/>
    <x v="0"/>
    <x v="1"/>
    <x v="1"/>
    <x v="1"/>
    <x v="9"/>
    <x v="9"/>
    <x v="9"/>
    <x v="9"/>
    <x v="8"/>
    <x v="28"/>
    <x v="26"/>
    <x v="26"/>
    <x v="26"/>
    <x v="25"/>
    <x v="1"/>
    <x v="0"/>
    <x v="0"/>
  </r>
  <r>
    <x v="1"/>
    <x v="0"/>
    <x v="0"/>
    <x v="1"/>
    <x v="1"/>
    <x v="1"/>
    <x v="12"/>
    <x v="12"/>
    <x v="12"/>
    <x v="12"/>
    <x v="10"/>
    <x v="29"/>
    <x v="27"/>
    <x v="30"/>
    <x v="30"/>
    <x v="26"/>
    <x v="27"/>
    <x v="0"/>
    <x v="0"/>
  </r>
  <r>
    <x v="1"/>
    <x v="0"/>
    <x v="0"/>
    <x v="1"/>
    <x v="1"/>
    <x v="1"/>
    <x v="20"/>
    <x v="20"/>
    <x v="20"/>
    <x v="20"/>
    <x v="11"/>
    <x v="30"/>
    <x v="28"/>
    <x v="31"/>
    <x v="31"/>
    <x v="26"/>
    <x v="27"/>
    <x v="0"/>
    <x v="0"/>
  </r>
  <r>
    <x v="1"/>
    <x v="0"/>
    <x v="0"/>
    <x v="1"/>
    <x v="1"/>
    <x v="1"/>
    <x v="18"/>
    <x v="18"/>
    <x v="18"/>
    <x v="18"/>
    <x v="12"/>
    <x v="31"/>
    <x v="29"/>
    <x v="32"/>
    <x v="32"/>
    <x v="27"/>
    <x v="28"/>
    <x v="0"/>
    <x v="0"/>
  </r>
  <r>
    <x v="1"/>
    <x v="0"/>
    <x v="0"/>
    <x v="1"/>
    <x v="1"/>
    <x v="1"/>
    <x v="13"/>
    <x v="13"/>
    <x v="13"/>
    <x v="13"/>
    <x v="13"/>
    <x v="32"/>
    <x v="30"/>
    <x v="33"/>
    <x v="33"/>
    <x v="28"/>
    <x v="29"/>
    <x v="0"/>
    <x v="0"/>
  </r>
  <r>
    <x v="1"/>
    <x v="0"/>
    <x v="0"/>
    <x v="1"/>
    <x v="1"/>
    <x v="1"/>
    <x v="10"/>
    <x v="10"/>
    <x v="10"/>
    <x v="10"/>
    <x v="14"/>
    <x v="33"/>
    <x v="31"/>
    <x v="34"/>
    <x v="34"/>
    <x v="29"/>
    <x v="30"/>
    <x v="0"/>
    <x v="0"/>
  </r>
  <r>
    <x v="1"/>
    <x v="0"/>
    <x v="0"/>
    <x v="1"/>
    <x v="1"/>
    <x v="1"/>
    <x v="16"/>
    <x v="16"/>
    <x v="16"/>
    <x v="16"/>
    <x v="14"/>
    <x v="33"/>
    <x v="31"/>
    <x v="35"/>
    <x v="10"/>
    <x v="30"/>
    <x v="31"/>
    <x v="0"/>
    <x v="0"/>
  </r>
  <r>
    <x v="1"/>
    <x v="0"/>
    <x v="0"/>
    <x v="1"/>
    <x v="1"/>
    <x v="1"/>
    <x v="14"/>
    <x v="14"/>
    <x v="14"/>
    <x v="14"/>
    <x v="16"/>
    <x v="34"/>
    <x v="14"/>
    <x v="36"/>
    <x v="35"/>
    <x v="31"/>
    <x v="32"/>
    <x v="0"/>
    <x v="0"/>
  </r>
  <r>
    <x v="1"/>
    <x v="0"/>
    <x v="0"/>
    <x v="1"/>
    <x v="1"/>
    <x v="1"/>
    <x v="19"/>
    <x v="19"/>
    <x v="19"/>
    <x v="19"/>
    <x v="17"/>
    <x v="35"/>
    <x v="32"/>
    <x v="37"/>
    <x v="36"/>
    <x v="32"/>
    <x v="33"/>
    <x v="0"/>
    <x v="0"/>
  </r>
  <r>
    <x v="1"/>
    <x v="0"/>
    <x v="0"/>
    <x v="1"/>
    <x v="1"/>
    <x v="1"/>
    <x v="21"/>
    <x v="21"/>
    <x v="21"/>
    <x v="21"/>
    <x v="18"/>
    <x v="36"/>
    <x v="33"/>
    <x v="38"/>
    <x v="37"/>
    <x v="33"/>
    <x v="34"/>
    <x v="0"/>
    <x v="0"/>
  </r>
  <r>
    <x v="2"/>
    <x v="0"/>
    <x v="0"/>
    <x v="1"/>
    <x v="2"/>
    <x v="2"/>
    <x v="0"/>
    <x v="0"/>
    <x v="0"/>
    <x v="0"/>
    <x v="0"/>
    <x v="37"/>
    <x v="34"/>
    <x v="39"/>
    <x v="38"/>
    <x v="34"/>
    <x v="35"/>
    <x v="0"/>
    <x v="0"/>
  </r>
  <r>
    <x v="2"/>
    <x v="0"/>
    <x v="0"/>
    <x v="1"/>
    <x v="2"/>
    <x v="2"/>
    <x v="2"/>
    <x v="2"/>
    <x v="2"/>
    <x v="2"/>
    <x v="1"/>
    <x v="38"/>
    <x v="35"/>
    <x v="40"/>
    <x v="39"/>
    <x v="35"/>
    <x v="36"/>
    <x v="0"/>
    <x v="0"/>
  </r>
  <r>
    <x v="2"/>
    <x v="0"/>
    <x v="0"/>
    <x v="1"/>
    <x v="2"/>
    <x v="2"/>
    <x v="1"/>
    <x v="1"/>
    <x v="1"/>
    <x v="1"/>
    <x v="2"/>
    <x v="39"/>
    <x v="36"/>
    <x v="41"/>
    <x v="40"/>
    <x v="36"/>
    <x v="37"/>
    <x v="0"/>
    <x v="0"/>
  </r>
  <r>
    <x v="2"/>
    <x v="0"/>
    <x v="0"/>
    <x v="1"/>
    <x v="2"/>
    <x v="2"/>
    <x v="5"/>
    <x v="5"/>
    <x v="5"/>
    <x v="5"/>
    <x v="3"/>
    <x v="40"/>
    <x v="37"/>
    <x v="42"/>
    <x v="41"/>
    <x v="37"/>
    <x v="38"/>
    <x v="0"/>
    <x v="0"/>
  </r>
  <r>
    <x v="2"/>
    <x v="0"/>
    <x v="0"/>
    <x v="1"/>
    <x v="2"/>
    <x v="2"/>
    <x v="3"/>
    <x v="3"/>
    <x v="3"/>
    <x v="3"/>
    <x v="19"/>
    <x v="27"/>
    <x v="38"/>
    <x v="32"/>
    <x v="42"/>
    <x v="38"/>
    <x v="39"/>
    <x v="0"/>
    <x v="0"/>
  </r>
  <r>
    <x v="2"/>
    <x v="0"/>
    <x v="0"/>
    <x v="1"/>
    <x v="2"/>
    <x v="2"/>
    <x v="6"/>
    <x v="6"/>
    <x v="6"/>
    <x v="6"/>
    <x v="4"/>
    <x v="41"/>
    <x v="39"/>
    <x v="43"/>
    <x v="43"/>
    <x v="39"/>
    <x v="13"/>
    <x v="0"/>
    <x v="0"/>
  </r>
  <r>
    <x v="2"/>
    <x v="0"/>
    <x v="0"/>
    <x v="1"/>
    <x v="2"/>
    <x v="2"/>
    <x v="9"/>
    <x v="9"/>
    <x v="9"/>
    <x v="9"/>
    <x v="5"/>
    <x v="42"/>
    <x v="40"/>
    <x v="44"/>
    <x v="44"/>
    <x v="39"/>
    <x v="13"/>
    <x v="0"/>
    <x v="0"/>
  </r>
  <r>
    <x v="2"/>
    <x v="0"/>
    <x v="0"/>
    <x v="1"/>
    <x v="2"/>
    <x v="2"/>
    <x v="12"/>
    <x v="12"/>
    <x v="12"/>
    <x v="12"/>
    <x v="6"/>
    <x v="29"/>
    <x v="41"/>
    <x v="45"/>
    <x v="45"/>
    <x v="20"/>
    <x v="11"/>
    <x v="0"/>
    <x v="0"/>
  </r>
  <r>
    <x v="2"/>
    <x v="0"/>
    <x v="0"/>
    <x v="1"/>
    <x v="2"/>
    <x v="2"/>
    <x v="4"/>
    <x v="4"/>
    <x v="4"/>
    <x v="4"/>
    <x v="7"/>
    <x v="43"/>
    <x v="42"/>
    <x v="46"/>
    <x v="46"/>
    <x v="16"/>
    <x v="40"/>
    <x v="0"/>
    <x v="0"/>
  </r>
  <r>
    <x v="2"/>
    <x v="0"/>
    <x v="0"/>
    <x v="1"/>
    <x v="2"/>
    <x v="2"/>
    <x v="10"/>
    <x v="10"/>
    <x v="10"/>
    <x v="10"/>
    <x v="8"/>
    <x v="44"/>
    <x v="43"/>
    <x v="47"/>
    <x v="47"/>
    <x v="40"/>
    <x v="9"/>
    <x v="0"/>
    <x v="0"/>
  </r>
  <r>
    <x v="2"/>
    <x v="0"/>
    <x v="0"/>
    <x v="1"/>
    <x v="2"/>
    <x v="2"/>
    <x v="7"/>
    <x v="7"/>
    <x v="7"/>
    <x v="7"/>
    <x v="8"/>
    <x v="44"/>
    <x v="43"/>
    <x v="48"/>
    <x v="48"/>
    <x v="27"/>
    <x v="41"/>
    <x v="0"/>
    <x v="0"/>
  </r>
  <r>
    <x v="2"/>
    <x v="0"/>
    <x v="0"/>
    <x v="1"/>
    <x v="2"/>
    <x v="2"/>
    <x v="22"/>
    <x v="22"/>
    <x v="22"/>
    <x v="22"/>
    <x v="8"/>
    <x v="44"/>
    <x v="43"/>
    <x v="49"/>
    <x v="49"/>
    <x v="41"/>
    <x v="42"/>
    <x v="0"/>
    <x v="0"/>
  </r>
  <r>
    <x v="2"/>
    <x v="0"/>
    <x v="0"/>
    <x v="1"/>
    <x v="2"/>
    <x v="2"/>
    <x v="8"/>
    <x v="8"/>
    <x v="8"/>
    <x v="8"/>
    <x v="11"/>
    <x v="45"/>
    <x v="26"/>
    <x v="50"/>
    <x v="50"/>
    <x v="28"/>
    <x v="43"/>
    <x v="0"/>
    <x v="0"/>
  </r>
  <r>
    <x v="2"/>
    <x v="0"/>
    <x v="0"/>
    <x v="1"/>
    <x v="2"/>
    <x v="2"/>
    <x v="13"/>
    <x v="13"/>
    <x v="13"/>
    <x v="13"/>
    <x v="12"/>
    <x v="46"/>
    <x v="44"/>
    <x v="37"/>
    <x v="10"/>
    <x v="42"/>
    <x v="44"/>
    <x v="0"/>
    <x v="0"/>
  </r>
  <r>
    <x v="2"/>
    <x v="0"/>
    <x v="0"/>
    <x v="1"/>
    <x v="2"/>
    <x v="2"/>
    <x v="14"/>
    <x v="14"/>
    <x v="14"/>
    <x v="14"/>
    <x v="13"/>
    <x v="47"/>
    <x v="45"/>
    <x v="51"/>
    <x v="51"/>
    <x v="39"/>
    <x v="13"/>
    <x v="0"/>
    <x v="0"/>
  </r>
  <r>
    <x v="2"/>
    <x v="0"/>
    <x v="0"/>
    <x v="1"/>
    <x v="2"/>
    <x v="2"/>
    <x v="23"/>
    <x v="23"/>
    <x v="23"/>
    <x v="23"/>
    <x v="13"/>
    <x v="47"/>
    <x v="45"/>
    <x v="52"/>
    <x v="52"/>
    <x v="1"/>
    <x v="16"/>
    <x v="0"/>
    <x v="0"/>
  </r>
  <r>
    <x v="2"/>
    <x v="0"/>
    <x v="0"/>
    <x v="1"/>
    <x v="2"/>
    <x v="2"/>
    <x v="19"/>
    <x v="19"/>
    <x v="19"/>
    <x v="19"/>
    <x v="15"/>
    <x v="48"/>
    <x v="46"/>
    <x v="53"/>
    <x v="53"/>
    <x v="11"/>
    <x v="45"/>
    <x v="0"/>
    <x v="0"/>
  </r>
  <r>
    <x v="2"/>
    <x v="0"/>
    <x v="0"/>
    <x v="1"/>
    <x v="2"/>
    <x v="2"/>
    <x v="24"/>
    <x v="24"/>
    <x v="24"/>
    <x v="24"/>
    <x v="16"/>
    <x v="49"/>
    <x v="47"/>
    <x v="54"/>
    <x v="54"/>
    <x v="32"/>
    <x v="46"/>
    <x v="0"/>
    <x v="0"/>
  </r>
  <r>
    <x v="2"/>
    <x v="0"/>
    <x v="0"/>
    <x v="1"/>
    <x v="2"/>
    <x v="2"/>
    <x v="21"/>
    <x v="21"/>
    <x v="21"/>
    <x v="21"/>
    <x v="17"/>
    <x v="50"/>
    <x v="48"/>
    <x v="55"/>
    <x v="55"/>
    <x v="19"/>
    <x v="47"/>
    <x v="0"/>
    <x v="0"/>
  </r>
  <r>
    <x v="2"/>
    <x v="0"/>
    <x v="0"/>
    <x v="1"/>
    <x v="2"/>
    <x v="2"/>
    <x v="25"/>
    <x v="25"/>
    <x v="25"/>
    <x v="25"/>
    <x v="18"/>
    <x v="51"/>
    <x v="49"/>
    <x v="56"/>
    <x v="56"/>
    <x v="42"/>
    <x v="44"/>
    <x v="0"/>
    <x v="0"/>
  </r>
  <r>
    <x v="2"/>
    <x v="0"/>
    <x v="0"/>
    <x v="1"/>
    <x v="2"/>
    <x v="2"/>
    <x v="18"/>
    <x v="18"/>
    <x v="18"/>
    <x v="18"/>
    <x v="18"/>
    <x v="51"/>
    <x v="49"/>
    <x v="50"/>
    <x v="50"/>
    <x v="1"/>
    <x v="16"/>
    <x v="0"/>
    <x v="0"/>
  </r>
  <r>
    <x v="3"/>
    <x v="0"/>
    <x v="0"/>
    <x v="1"/>
    <x v="3"/>
    <x v="3"/>
    <x v="0"/>
    <x v="0"/>
    <x v="0"/>
    <x v="0"/>
    <x v="0"/>
    <x v="52"/>
    <x v="50"/>
    <x v="42"/>
    <x v="57"/>
    <x v="31"/>
    <x v="48"/>
    <x v="0"/>
    <x v="0"/>
  </r>
  <r>
    <x v="3"/>
    <x v="0"/>
    <x v="0"/>
    <x v="1"/>
    <x v="3"/>
    <x v="3"/>
    <x v="2"/>
    <x v="2"/>
    <x v="2"/>
    <x v="2"/>
    <x v="1"/>
    <x v="53"/>
    <x v="51"/>
    <x v="57"/>
    <x v="58"/>
    <x v="43"/>
    <x v="11"/>
    <x v="0"/>
    <x v="0"/>
  </r>
  <r>
    <x v="3"/>
    <x v="0"/>
    <x v="0"/>
    <x v="1"/>
    <x v="3"/>
    <x v="3"/>
    <x v="1"/>
    <x v="1"/>
    <x v="1"/>
    <x v="1"/>
    <x v="2"/>
    <x v="45"/>
    <x v="52"/>
    <x v="58"/>
    <x v="59"/>
    <x v="43"/>
    <x v="11"/>
    <x v="0"/>
    <x v="0"/>
  </r>
  <r>
    <x v="3"/>
    <x v="0"/>
    <x v="0"/>
    <x v="1"/>
    <x v="3"/>
    <x v="3"/>
    <x v="3"/>
    <x v="3"/>
    <x v="3"/>
    <x v="3"/>
    <x v="3"/>
    <x v="54"/>
    <x v="53"/>
    <x v="59"/>
    <x v="60"/>
    <x v="8"/>
    <x v="49"/>
    <x v="2"/>
    <x v="4"/>
  </r>
  <r>
    <x v="3"/>
    <x v="0"/>
    <x v="0"/>
    <x v="1"/>
    <x v="3"/>
    <x v="3"/>
    <x v="4"/>
    <x v="4"/>
    <x v="4"/>
    <x v="4"/>
    <x v="19"/>
    <x v="55"/>
    <x v="54"/>
    <x v="11"/>
    <x v="61"/>
    <x v="31"/>
    <x v="48"/>
    <x v="0"/>
    <x v="0"/>
  </r>
  <r>
    <x v="3"/>
    <x v="0"/>
    <x v="0"/>
    <x v="1"/>
    <x v="3"/>
    <x v="3"/>
    <x v="5"/>
    <x v="5"/>
    <x v="5"/>
    <x v="5"/>
    <x v="4"/>
    <x v="56"/>
    <x v="55"/>
    <x v="11"/>
    <x v="61"/>
    <x v="39"/>
    <x v="50"/>
    <x v="0"/>
    <x v="0"/>
  </r>
  <r>
    <x v="3"/>
    <x v="0"/>
    <x v="0"/>
    <x v="1"/>
    <x v="3"/>
    <x v="3"/>
    <x v="6"/>
    <x v="6"/>
    <x v="6"/>
    <x v="6"/>
    <x v="5"/>
    <x v="57"/>
    <x v="56"/>
    <x v="60"/>
    <x v="62"/>
    <x v="36"/>
    <x v="51"/>
    <x v="0"/>
    <x v="0"/>
  </r>
  <r>
    <x v="3"/>
    <x v="0"/>
    <x v="0"/>
    <x v="1"/>
    <x v="3"/>
    <x v="3"/>
    <x v="10"/>
    <x v="10"/>
    <x v="10"/>
    <x v="10"/>
    <x v="6"/>
    <x v="58"/>
    <x v="57"/>
    <x v="61"/>
    <x v="63"/>
    <x v="1"/>
    <x v="52"/>
    <x v="0"/>
    <x v="0"/>
  </r>
  <r>
    <x v="3"/>
    <x v="0"/>
    <x v="0"/>
    <x v="1"/>
    <x v="3"/>
    <x v="3"/>
    <x v="12"/>
    <x v="12"/>
    <x v="12"/>
    <x v="12"/>
    <x v="7"/>
    <x v="59"/>
    <x v="58"/>
    <x v="50"/>
    <x v="64"/>
    <x v="35"/>
    <x v="53"/>
    <x v="0"/>
    <x v="0"/>
  </r>
  <r>
    <x v="3"/>
    <x v="0"/>
    <x v="0"/>
    <x v="1"/>
    <x v="3"/>
    <x v="3"/>
    <x v="7"/>
    <x v="7"/>
    <x v="7"/>
    <x v="7"/>
    <x v="8"/>
    <x v="60"/>
    <x v="59"/>
    <x v="62"/>
    <x v="65"/>
    <x v="44"/>
    <x v="54"/>
    <x v="0"/>
    <x v="0"/>
  </r>
  <r>
    <x v="3"/>
    <x v="0"/>
    <x v="0"/>
    <x v="1"/>
    <x v="3"/>
    <x v="3"/>
    <x v="8"/>
    <x v="8"/>
    <x v="8"/>
    <x v="8"/>
    <x v="9"/>
    <x v="61"/>
    <x v="60"/>
    <x v="62"/>
    <x v="65"/>
    <x v="8"/>
    <x v="49"/>
    <x v="0"/>
    <x v="0"/>
  </r>
  <r>
    <x v="3"/>
    <x v="0"/>
    <x v="0"/>
    <x v="1"/>
    <x v="3"/>
    <x v="3"/>
    <x v="14"/>
    <x v="14"/>
    <x v="14"/>
    <x v="14"/>
    <x v="9"/>
    <x v="61"/>
    <x v="60"/>
    <x v="63"/>
    <x v="66"/>
    <x v="25"/>
    <x v="55"/>
    <x v="0"/>
    <x v="0"/>
  </r>
  <r>
    <x v="3"/>
    <x v="0"/>
    <x v="0"/>
    <x v="1"/>
    <x v="3"/>
    <x v="3"/>
    <x v="9"/>
    <x v="9"/>
    <x v="9"/>
    <x v="9"/>
    <x v="11"/>
    <x v="62"/>
    <x v="61"/>
    <x v="50"/>
    <x v="64"/>
    <x v="45"/>
    <x v="56"/>
    <x v="0"/>
    <x v="0"/>
  </r>
  <r>
    <x v="3"/>
    <x v="0"/>
    <x v="0"/>
    <x v="1"/>
    <x v="3"/>
    <x v="3"/>
    <x v="17"/>
    <x v="17"/>
    <x v="17"/>
    <x v="17"/>
    <x v="12"/>
    <x v="63"/>
    <x v="62"/>
    <x v="38"/>
    <x v="13"/>
    <x v="31"/>
    <x v="48"/>
    <x v="0"/>
    <x v="0"/>
  </r>
  <r>
    <x v="3"/>
    <x v="0"/>
    <x v="0"/>
    <x v="1"/>
    <x v="3"/>
    <x v="3"/>
    <x v="13"/>
    <x v="13"/>
    <x v="13"/>
    <x v="13"/>
    <x v="12"/>
    <x v="63"/>
    <x v="62"/>
    <x v="64"/>
    <x v="67"/>
    <x v="37"/>
    <x v="57"/>
    <x v="0"/>
    <x v="0"/>
  </r>
  <r>
    <x v="3"/>
    <x v="0"/>
    <x v="0"/>
    <x v="1"/>
    <x v="3"/>
    <x v="3"/>
    <x v="21"/>
    <x v="21"/>
    <x v="21"/>
    <x v="21"/>
    <x v="14"/>
    <x v="64"/>
    <x v="63"/>
    <x v="65"/>
    <x v="68"/>
    <x v="37"/>
    <x v="57"/>
    <x v="0"/>
    <x v="0"/>
  </r>
  <r>
    <x v="3"/>
    <x v="0"/>
    <x v="0"/>
    <x v="1"/>
    <x v="3"/>
    <x v="3"/>
    <x v="23"/>
    <x v="23"/>
    <x v="23"/>
    <x v="23"/>
    <x v="14"/>
    <x v="64"/>
    <x v="63"/>
    <x v="66"/>
    <x v="69"/>
    <x v="46"/>
    <x v="58"/>
    <x v="0"/>
    <x v="0"/>
  </r>
  <r>
    <x v="3"/>
    <x v="0"/>
    <x v="0"/>
    <x v="1"/>
    <x v="3"/>
    <x v="3"/>
    <x v="26"/>
    <x v="26"/>
    <x v="26"/>
    <x v="26"/>
    <x v="16"/>
    <x v="65"/>
    <x v="64"/>
    <x v="54"/>
    <x v="70"/>
    <x v="31"/>
    <x v="48"/>
    <x v="0"/>
    <x v="0"/>
  </r>
  <r>
    <x v="3"/>
    <x v="0"/>
    <x v="0"/>
    <x v="1"/>
    <x v="3"/>
    <x v="3"/>
    <x v="19"/>
    <x v="19"/>
    <x v="19"/>
    <x v="19"/>
    <x v="16"/>
    <x v="65"/>
    <x v="64"/>
    <x v="64"/>
    <x v="67"/>
    <x v="39"/>
    <x v="50"/>
    <x v="0"/>
    <x v="0"/>
  </r>
  <r>
    <x v="3"/>
    <x v="0"/>
    <x v="0"/>
    <x v="1"/>
    <x v="3"/>
    <x v="3"/>
    <x v="27"/>
    <x v="27"/>
    <x v="27"/>
    <x v="27"/>
    <x v="18"/>
    <x v="66"/>
    <x v="48"/>
    <x v="67"/>
    <x v="71"/>
    <x v="47"/>
    <x v="59"/>
    <x v="0"/>
    <x v="0"/>
  </r>
  <r>
    <x v="4"/>
    <x v="0"/>
    <x v="0"/>
    <x v="1"/>
    <x v="4"/>
    <x v="4"/>
    <x v="0"/>
    <x v="0"/>
    <x v="0"/>
    <x v="0"/>
    <x v="0"/>
    <x v="67"/>
    <x v="65"/>
    <x v="68"/>
    <x v="72"/>
    <x v="36"/>
    <x v="58"/>
    <x v="0"/>
    <x v="0"/>
  </r>
  <r>
    <x v="4"/>
    <x v="0"/>
    <x v="0"/>
    <x v="1"/>
    <x v="4"/>
    <x v="4"/>
    <x v="1"/>
    <x v="1"/>
    <x v="1"/>
    <x v="1"/>
    <x v="1"/>
    <x v="59"/>
    <x v="66"/>
    <x v="69"/>
    <x v="73"/>
    <x v="45"/>
    <x v="56"/>
    <x v="0"/>
    <x v="0"/>
  </r>
  <r>
    <x v="4"/>
    <x v="0"/>
    <x v="0"/>
    <x v="1"/>
    <x v="4"/>
    <x v="4"/>
    <x v="3"/>
    <x v="3"/>
    <x v="3"/>
    <x v="3"/>
    <x v="2"/>
    <x v="68"/>
    <x v="67"/>
    <x v="70"/>
    <x v="74"/>
    <x v="31"/>
    <x v="60"/>
    <x v="0"/>
    <x v="0"/>
  </r>
  <r>
    <x v="4"/>
    <x v="0"/>
    <x v="0"/>
    <x v="1"/>
    <x v="4"/>
    <x v="4"/>
    <x v="8"/>
    <x v="8"/>
    <x v="8"/>
    <x v="8"/>
    <x v="3"/>
    <x v="65"/>
    <x v="68"/>
    <x v="38"/>
    <x v="75"/>
    <x v="48"/>
    <x v="61"/>
    <x v="0"/>
    <x v="0"/>
  </r>
  <r>
    <x v="4"/>
    <x v="0"/>
    <x v="0"/>
    <x v="1"/>
    <x v="4"/>
    <x v="4"/>
    <x v="5"/>
    <x v="5"/>
    <x v="5"/>
    <x v="5"/>
    <x v="3"/>
    <x v="65"/>
    <x v="68"/>
    <x v="66"/>
    <x v="76"/>
    <x v="43"/>
    <x v="53"/>
    <x v="0"/>
    <x v="0"/>
  </r>
  <r>
    <x v="4"/>
    <x v="0"/>
    <x v="0"/>
    <x v="1"/>
    <x v="4"/>
    <x v="4"/>
    <x v="2"/>
    <x v="2"/>
    <x v="2"/>
    <x v="2"/>
    <x v="3"/>
    <x v="65"/>
    <x v="68"/>
    <x v="55"/>
    <x v="77"/>
    <x v="45"/>
    <x v="56"/>
    <x v="0"/>
    <x v="0"/>
  </r>
  <r>
    <x v="4"/>
    <x v="0"/>
    <x v="0"/>
    <x v="1"/>
    <x v="4"/>
    <x v="4"/>
    <x v="18"/>
    <x v="18"/>
    <x v="18"/>
    <x v="18"/>
    <x v="5"/>
    <x v="66"/>
    <x v="69"/>
    <x v="71"/>
    <x v="78"/>
    <x v="43"/>
    <x v="53"/>
    <x v="0"/>
    <x v="0"/>
  </r>
  <r>
    <x v="4"/>
    <x v="0"/>
    <x v="0"/>
    <x v="1"/>
    <x v="4"/>
    <x v="4"/>
    <x v="28"/>
    <x v="28"/>
    <x v="28"/>
    <x v="28"/>
    <x v="6"/>
    <x v="69"/>
    <x v="70"/>
    <x v="65"/>
    <x v="79"/>
    <x v="26"/>
    <x v="62"/>
    <x v="2"/>
    <x v="5"/>
  </r>
  <r>
    <x v="4"/>
    <x v="0"/>
    <x v="0"/>
    <x v="1"/>
    <x v="4"/>
    <x v="4"/>
    <x v="6"/>
    <x v="6"/>
    <x v="6"/>
    <x v="6"/>
    <x v="7"/>
    <x v="70"/>
    <x v="71"/>
    <x v="70"/>
    <x v="74"/>
    <x v="49"/>
    <x v="51"/>
    <x v="0"/>
    <x v="0"/>
  </r>
  <r>
    <x v="4"/>
    <x v="0"/>
    <x v="0"/>
    <x v="1"/>
    <x v="4"/>
    <x v="4"/>
    <x v="16"/>
    <x v="16"/>
    <x v="16"/>
    <x v="16"/>
    <x v="8"/>
    <x v="71"/>
    <x v="42"/>
    <x v="28"/>
    <x v="80"/>
    <x v="48"/>
    <x v="61"/>
    <x v="0"/>
    <x v="0"/>
  </r>
  <r>
    <x v="4"/>
    <x v="0"/>
    <x v="0"/>
    <x v="1"/>
    <x v="4"/>
    <x v="4"/>
    <x v="9"/>
    <x v="9"/>
    <x v="9"/>
    <x v="9"/>
    <x v="9"/>
    <x v="72"/>
    <x v="43"/>
    <x v="38"/>
    <x v="75"/>
    <x v="45"/>
    <x v="56"/>
    <x v="0"/>
    <x v="0"/>
  </r>
  <r>
    <x v="4"/>
    <x v="0"/>
    <x v="0"/>
    <x v="1"/>
    <x v="4"/>
    <x v="4"/>
    <x v="13"/>
    <x v="13"/>
    <x v="13"/>
    <x v="13"/>
    <x v="10"/>
    <x v="73"/>
    <x v="8"/>
    <x v="72"/>
    <x v="81"/>
    <x v="50"/>
    <x v="63"/>
    <x v="0"/>
    <x v="0"/>
  </r>
  <r>
    <x v="4"/>
    <x v="0"/>
    <x v="0"/>
    <x v="1"/>
    <x v="4"/>
    <x v="4"/>
    <x v="29"/>
    <x v="29"/>
    <x v="29"/>
    <x v="29"/>
    <x v="11"/>
    <x v="74"/>
    <x v="27"/>
    <x v="73"/>
    <x v="56"/>
    <x v="39"/>
    <x v="64"/>
    <x v="0"/>
    <x v="0"/>
  </r>
  <r>
    <x v="4"/>
    <x v="0"/>
    <x v="0"/>
    <x v="1"/>
    <x v="4"/>
    <x v="4"/>
    <x v="17"/>
    <x v="17"/>
    <x v="17"/>
    <x v="17"/>
    <x v="12"/>
    <x v="75"/>
    <x v="72"/>
    <x v="65"/>
    <x v="79"/>
    <x v="46"/>
    <x v="65"/>
    <x v="0"/>
    <x v="0"/>
  </r>
  <r>
    <x v="4"/>
    <x v="0"/>
    <x v="0"/>
    <x v="1"/>
    <x v="4"/>
    <x v="4"/>
    <x v="27"/>
    <x v="27"/>
    <x v="27"/>
    <x v="27"/>
    <x v="12"/>
    <x v="75"/>
    <x v="72"/>
    <x v="73"/>
    <x v="56"/>
    <x v="50"/>
    <x v="63"/>
    <x v="0"/>
    <x v="0"/>
  </r>
  <r>
    <x v="4"/>
    <x v="0"/>
    <x v="0"/>
    <x v="1"/>
    <x v="4"/>
    <x v="4"/>
    <x v="26"/>
    <x v="26"/>
    <x v="26"/>
    <x v="26"/>
    <x v="14"/>
    <x v="76"/>
    <x v="16"/>
    <x v="72"/>
    <x v="81"/>
    <x v="35"/>
    <x v="66"/>
    <x v="0"/>
    <x v="0"/>
  </r>
  <r>
    <x v="4"/>
    <x v="0"/>
    <x v="0"/>
    <x v="1"/>
    <x v="4"/>
    <x v="4"/>
    <x v="25"/>
    <x v="25"/>
    <x v="25"/>
    <x v="25"/>
    <x v="15"/>
    <x v="77"/>
    <x v="73"/>
    <x v="67"/>
    <x v="82"/>
    <x v="20"/>
    <x v="67"/>
    <x v="0"/>
    <x v="0"/>
  </r>
  <r>
    <x v="4"/>
    <x v="0"/>
    <x v="0"/>
    <x v="1"/>
    <x v="4"/>
    <x v="4"/>
    <x v="19"/>
    <x v="19"/>
    <x v="19"/>
    <x v="19"/>
    <x v="15"/>
    <x v="77"/>
    <x v="73"/>
    <x v="72"/>
    <x v="81"/>
    <x v="25"/>
    <x v="68"/>
    <x v="0"/>
    <x v="0"/>
  </r>
  <r>
    <x v="4"/>
    <x v="0"/>
    <x v="0"/>
    <x v="1"/>
    <x v="4"/>
    <x v="4"/>
    <x v="4"/>
    <x v="4"/>
    <x v="4"/>
    <x v="4"/>
    <x v="15"/>
    <x v="77"/>
    <x v="73"/>
    <x v="74"/>
    <x v="83"/>
    <x v="35"/>
    <x v="66"/>
    <x v="0"/>
    <x v="0"/>
  </r>
  <r>
    <x v="4"/>
    <x v="0"/>
    <x v="0"/>
    <x v="1"/>
    <x v="4"/>
    <x v="4"/>
    <x v="21"/>
    <x v="21"/>
    <x v="21"/>
    <x v="21"/>
    <x v="15"/>
    <x v="77"/>
    <x v="73"/>
    <x v="74"/>
    <x v="83"/>
    <x v="35"/>
    <x v="66"/>
    <x v="0"/>
    <x v="0"/>
  </r>
  <r>
    <x v="4"/>
    <x v="0"/>
    <x v="0"/>
    <x v="1"/>
    <x v="4"/>
    <x v="4"/>
    <x v="12"/>
    <x v="12"/>
    <x v="12"/>
    <x v="12"/>
    <x v="15"/>
    <x v="77"/>
    <x v="73"/>
    <x v="28"/>
    <x v="80"/>
    <x v="49"/>
    <x v="51"/>
    <x v="0"/>
    <x v="0"/>
  </r>
  <r>
    <x v="4"/>
    <x v="0"/>
    <x v="0"/>
    <x v="1"/>
    <x v="4"/>
    <x v="4"/>
    <x v="14"/>
    <x v="14"/>
    <x v="14"/>
    <x v="14"/>
    <x v="15"/>
    <x v="77"/>
    <x v="73"/>
    <x v="49"/>
    <x v="84"/>
    <x v="43"/>
    <x v="53"/>
    <x v="0"/>
    <x v="0"/>
  </r>
  <r>
    <x v="5"/>
    <x v="0"/>
    <x v="0"/>
    <x v="2"/>
    <x v="5"/>
    <x v="5"/>
    <x v="0"/>
    <x v="0"/>
    <x v="0"/>
    <x v="0"/>
    <x v="0"/>
    <x v="71"/>
    <x v="74"/>
    <x v="62"/>
    <x v="85"/>
    <x v="45"/>
    <x v="56"/>
    <x v="0"/>
    <x v="0"/>
  </r>
  <r>
    <x v="5"/>
    <x v="0"/>
    <x v="0"/>
    <x v="2"/>
    <x v="5"/>
    <x v="5"/>
    <x v="30"/>
    <x v="30"/>
    <x v="30"/>
    <x v="30"/>
    <x v="1"/>
    <x v="76"/>
    <x v="75"/>
    <x v="28"/>
    <x v="86"/>
    <x v="36"/>
    <x v="69"/>
    <x v="0"/>
    <x v="0"/>
  </r>
  <r>
    <x v="5"/>
    <x v="0"/>
    <x v="0"/>
    <x v="2"/>
    <x v="5"/>
    <x v="5"/>
    <x v="1"/>
    <x v="1"/>
    <x v="1"/>
    <x v="1"/>
    <x v="2"/>
    <x v="78"/>
    <x v="76"/>
    <x v="65"/>
    <x v="87"/>
    <x v="45"/>
    <x v="56"/>
    <x v="0"/>
    <x v="0"/>
  </r>
  <r>
    <x v="5"/>
    <x v="0"/>
    <x v="0"/>
    <x v="2"/>
    <x v="5"/>
    <x v="5"/>
    <x v="17"/>
    <x v="17"/>
    <x v="17"/>
    <x v="17"/>
    <x v="3"/>
    <x v="79"/>
    <x v="77"/>
    <x v="75"/>
    <x v="43"/>
    <x v="49"/>
    <x v="70"/>
    <x v="0"/>
    <x v="0"/>
  </r>
  <r>
    <x v="5"/>
    <x v="0"/>
    <x v="0"/>
    <x v="2"/>
    <x v="5"/>
    <x v="5"/>
    <x v="28"/>
    <x v="28"/>
    <x v="28"/>
    <x v="28"/>
    <x v="3"/>
    <x v="79"/>
    <x v="77"/>
    <x v="49"/>
    <x v="88"/>
    <x v="45"/>
    <x v="56"/>
    <x v="0"/>
    <x v="0"/>
  </r>
  <r>
    <x v="5"/>
    <x v="0"/>
    <x v="0"/>
    <x v="2"/>
    <x v="5"/>
    <x v="5"/>
    <x v="16"/>
    <x v="16"/>
    <x v="16"/>
    <x v="16"/>
    <x v="3"/>
    <x v="79"/>
    <x v="77"/>
    <x v="73"/>
    <x v="89"/>
    <x v="46"/>
    <x v="71"/>
    <x v="0"/>
    <x v="0"/>
  </r>
  <r>
    <x v="5"/>
    <x v="0"/>
    <x v="0"/>
    <x v="2"/>
    <x v="5"/>
    <x v="5"/>
    <x v="13"/>
    <x v="13"/>
    <x v="13"/>
    <x v="13"/>
    <x v="5"/>
    <x v="80"/>
    <x v="78"/>
    <x v="72"/>
    <x v="90"/>
    <x v="49"/>
    <x v="70"/>
    <x v="0"/>
    <x v="0"/>
  </r>
  <r>
    <x v="5"/>
    <x v="0"/>
    <x v="0"/>
    <x v="2"/>
    <x v="5"/>
    <x v="5"/>
    <x v="15"/>
    <x v="15"/>
    <x v="15"/>
    <x v="15"/>
    <x v="6"/>
    <x v="81"/>
    <x v="79"/>
    <x v="67"/>
    <x v="91"/>
    <x v="43"/>
    <x v="72"/>
    <x v="0"/>
    <x v="0"/>
  </r>
  <r>
    <x v="5"/>
    <x v="0"/>
    <x v="0"/>
    <x v="2"/>
    <x v="5"/>
    <x v="5"/>
    <x v="26"/>
    <x v="26"/>
    <x v="26"/>
    <x v="26"/>
    <x v="6"/>
    <x v="81"/>
    <x v="79"/>
    <x v="67"/>
    <x v="91"/>
    <x v="43"/>
    <x v="72"/>
    <x v="0"/>
    <x v="0"/>
  </r>
  <r>
    <x v="5"/>
    <x v="0"/>
    <x v="0"/>
    <x v="2"/>
    <x v="5"/>
    <x v="5"/>
    <x v="27"/>
    <x v="27"/>
    <x v="27"/>
    <x v="27"/>
    <x v="6"/>
    <x v="81"/>
    <x v="79"/>
    <x v="76"/>
    <x v="92"/>
    <x v="46"/>
    <x v="71"/>
    <x v="0"/>
    <x v="0"/>
  </r>
  <r>
    <x v="5"/>
    <x v="0"/>
    <x v="0"/>
    <x v="2"/>
    <x v="5"/>
    <x v="5"/>
    <x v="31"/>
    <x v="31"/>
    <x v="31"/>
    <x v="31"/>
    <x v="6"/>
    <x v="81"/>
    <x v="79"/>
    <x v="72"/>
    <x v="90"/>
    <x v="45"/>
    <x v="56"/>
    <x v="0"/>
    <x v="0"/>
  </r>
  <r>
    <x v="5"/>
    <x v="0"/>
    <x v="0"/>
    <x v="2"/>
    <x v="5"/>
    <x v="5"/>
    <x v="2"/>
    <x v="2"/>
    <x v="2"/>
    <x v="2"/>
    <x v="6"/>
    <x v="81"/>
    <x v="79"/>
    <x v="72"/>
    <x v="90"/>
    <x v="45"/>
    <x v="56"/>
    <x v="0"/>
    <x v="0"/>
  </r>
  <r>
    <x v="5"/>
    <x v="0"/>
    <x v="0"/>
    <x v="2"/>
    <x v="5"/>
    <x v="5"/>
    <x v="14"/>
    <x v="14"/>
    <x v="14"/>
    <x v="14"/>
    <x v="6"/>
    <x v="81"/>
    <x v="79"/>
    <x v="72"/>
    <x v="90"/>
    <x v="45"/>
    <x v="56"/>
    <x v="0"/>
    <x v="0"/>
  </r>
  <r>
    <x v="5"/>
    <x v="0"/>
    <x v="0"/>
    <x v="2"/>
    <x v="5"/>
    <x v="5"/>
    <x v="32"/>
    <x v="32"/>
    <x v="32"/>
    <x v="32"/>
    <x v="12"/>
    <x v="82"/>
    <x v="80"/>
    <x v="73"/>
    <x v="89"/>
    <x v="49"/>
    <x v="70"/>
    <x v="0"/>
    <x v="0"/>
  </r>
  <r>
    <x v="5"/>
    <x v="0"/>
    <x v="0"/>
    <x v="2"/>
    <x v="5"/>
    <x v="5"/>
    <x v="10"/>
    <x v="10"/>
    <x v="10"/>
    <x v="10"/>
    <x v="12"/>
    <x v="82"/>
    <x v="80"/>
    <x v="74"/>
    <x v="93"/>
    <x v="45"/>
    <x v="56"/>
    <x v="0"/>
    <x v="0"/>
  </r>
  <r>
    <x v="5"/>
    <x v="0"/>
    <x v="0"/>
    <x v="2"/>
    <x v="5"/>
    <x v="5"/>
    <x v="3"/>
    <x v="3"/>
    <x v="3"/>
    <x v="3"/>
    <x v="12"/>
    <x v="82"/>
    <x v="80"/>
    <x v="73"/>
    <x v="89"/>
    <x v="49"/>
    <x v="70"/>
    <x v="0"/>
    <x v="0"/>
  </r>
  <r>
    <x v="5"/>
    <x v="0"/>
    <x v="0"/>
    <x v="2"/>
    <x v="5"/>
    <x v="5"/>
    <x v="5"/>
    <x v="5"/>
    <x v="5"/>
    <x v="5"/>
    <x v="12"/>
    <x v="82"/>
    <x v="80"/>
    <x v="74"/>
    <x v="93"/>
    <x v="45"/>
    <x v="56"/>
    <x v="0"/>
    <x v="0"/>
  </r>
  <r>
    <x v="5"/>
    <x v="0"/>
    <x v="0"/>
    <x v="2"/>
    <x v="5"/>
    <x v="5"/>
    <x v="11"/>
    <x v="11"/>
    <x v="11"/>
    <x v="11"/>
    <x v="16"/>
    <x v="83"/>
    <x v="81"/>
    <x v="77"/>
    <x v="94"/>
    <x v="43"/>
    <x v="72"/>
    <x v="0"/>
    <x v="0"/>
  </r>
  <r>
    <x v="5"/>
    <x v="0"/>
    <x v="0"/>
    <x v="2"/>
    <x v="5"/>
    <x v="5"/>
    <x v="33"/>
    <x v="33"/>
    <x v="33"/>
    <x v="33"/>
    <x v="16"/>
    <x v="83"/>
    <x v="81"/>
    <x v="77"/>
    <x v="94"/>
    <x v="43"/>
    <x v="72"/>
    <x v="0"/>
    <x v="0"/>
  </r>
  <r>
    <x v="5"/>
    <x v="0"/>
    <x v="0"/>
    <x v="2"/>
    <x v="5"/>
    <x v="5"/>
    <x v="34"/>
    <x v="34"/>
    <x v="34"/>
    <x v="34"/>
    <x v="16"/>
    <x v="83"/>
    <x v="81"/>
    <x v="73"/>
    <x v="89"/>
    <x v="45"/>
    <x v="56"/>
    <x v="0"/>
    <x v="0"/>
  </r>
  <r>
    <x v="5"/>
    <x v="0"/>
    <x v="0"/>
    <x v="2"/>
    <x v="5"/>
    <x v="5"/>
    <x v="35"/>
    <x v="35"/>
    <x v="35"/>
    <x v="35"/>
    <x v="16"/>
    <x v="83"/>
    <x v="81"/>
    <x v="73"/>
    <x v="89"/>
    <x v="45"/>
    <x v="56"/>
    <x v="0"/>
    <x v="0"/>
  </r>
  <r>
    <x v="5"/>
    <x v="0"/>
    <x v="0"/>
    <x v="2"/>
    <x v="5"/>
    <x v="5"/>
    <x v="36"/>
    <x v="36"/>
    <x v="36"/>
    <x v="36"/>
    <x v="16"/>
    <x v="83"/>
    <x v="81"/>
    <x v="73"/>
    <x v="89"/>
    <x v="45"/>
    <x v="56"/>
    <x v="0"/>
    <x v="0"/>
  </r>
  <r>
    <x v="5"/>
    <x v="0"/>
    <x v="0"/>
    <x v="2"/>
    <x v="5"/>
    <x v="5"/>
    <x v="6"/>
    <x v="6"/>
    <x v="6"/>
    <x v="6"/>
    <x v="16"/>
    <x v="83"/>
    <x v="81"/>
    <x v="73"/>
    <x v="89"/>
    <x v="45"/>
    <x v="56"/>
    <x v="0"/>
    <x v="0"/>
  </r>
  <r>
    <x v="6"/>
    <x v="0"/>
    <x v="0"/>
    <x v="2"/>
    <x v="6"/>
    <x v="6"/>
    <x v="3"/>
    <x v="3"/>
    <x v="3"/>
    <x v="3"/>
    <x v="0"/>
    <x v="80"/>
    <x v="82"/>
    <x v="75"/>
    <x v="95"/>
    <x v="45"/>
    <x v="56"/>
    <x v="0"/>
    <x v="6"/>
  </r>
  <r>
    <x v="6"/>
    <x v="0"/>
    <x v="0"/>
    <x v="2"/>
    <x v="6"/>
    <x v="6"/>
    <x v="1"/>
    <x v="1"/>
    <x v="1"/>
    <x v="1"/>
    <x v="0"/>
    <x v="80"/>
    <x v="82"/>
    <x v="75"/>
    <x v="95"/>
    <x v="45"/>
    <x v="56"/>
    <x v="0"/>
    <x v="6"/>
  </r>
  <r>
    <x v="6"/>
    <x v="0"/>
    <x v="0"/>
    <x v="2"/>
    <x v="6"/>
    <x v="6"/>
    <x v="17"/>
    <x v="17"/>
    <x v="17"/>
    <x v="17"/>
    <x v="2"/>
    <x v="81"/>
    <x v="83"/>
    <x v="72"/>
    <x v="96"/>
    <x v="45"/>
    <x v="56"/>
    <x v="0"/>
    <x v="6"/>
  </r>
  <r>
    <x v="6"/>
    <x v="0"/>
    <x v="0"/>
    <x v="2"/>
    <x v="6"/>
    <x v="6"/>
    <x v="16"/>
    <x v="16"/>
    <x v="16"/>
    <x v="16"/>
    <x v="2"/>
    <x v="81"/>
    <x v="83"/>
    <x v="74"/>
    <x v="97"/>
    <x v="49"/>
    <x v="73"/>
    <x v="0"/>
    <x v="6"/>
  </r>
  <r>
    <x v="6"/>
    <x v="0"/>
    <x v="0"/>
    <x v="2"/>
    <x v="6"/>
    <x v="6"/>
    <x v="0"/>
    <x v="0"/>
    <x v="0"/>
    <x v="0"/>
    <x v="2"/>
    <x v="81"/>
    <x v="83"/>
    <x v="72"/>
    <x v="96"/>
    <x v="45"/>
    <x v="56"/>
    <x v="0"/>
    <x v="6"/>
  </r>
  <r>
    <x v="6"/>
    <x v="0"/>
    <x v="0"/>
    <x v="2"/>
    <x v="6"/>
    <x v="6"/>
    <x v="10"/>
    <x v="10"/>
    <x v="10"/>
    <x v="10"/>
    <x v="4"/>
    <x v="82"/>
    <x v="84"/>
    <x v="74"/>
    <x v="97"/>
    <x v="45"/>
    <x v="56"/>
    <x v="0"/>
    <x v="6"/>
  </r>
  <r>
    <x v="6"/>
    <x v="0"/>
    <x v="0"/>
    <x v="2"/>
    <x v="6"/>
    <x v="6"/>
    <x v="27"/>
    <x v="27"/>
    <x v="27"/>
    <x v="27"/>
    <x v="4"/>
    <x v="82"/>
    <x v="84"/>
    <x v="67"/>
    <x v="98"/>
    <x v="36"/>
    <x v="74"/>
    <x v="0"/>
    <x v="6"/>
  </r>
  <r>
    <x v="6"/>
    <x v="0"/>
    <x v="0"/>
    <x v="2"/>
    <x v="6"/>
    <x v="6"/>
    <x v="5"/>
    <x v="5"/>
    <x v="5"/>
    <x v="5"/>
    <x v="4"/>
    <x v="82"/>
    <x v="84"/>
    <x v="74"/>
    <x v="97"/>
    <x v="45"/>
    <x v="56"/>
    <x v="0"/>
    <x v="6"/>
  </r>
  <r>
    <x v="6"/>
    <x v="0"/>
    <x v="0"/>
    <x v="2"/>
    <x v="6"/>
    <x v="6"/>
    <x v="37"/>
    <x v="37"/>
    <x v="37"/>
    <x v="37"/>
    <x v="7"/>
    <x v="83"/>
    <x v="21"/>
    <x v="73"/>
    <x v="99"/>
    <x v="45"/>
    <x v="56"/>
    <x v="0"/>
    <x v="6"/>
  </r>
  <r>
    <x v="6"/>
    <x v="0"/>
    <x v="0"/>
    <x v="2"/>
    <x v="6"/>
    <x v="6"/>
    <x v="8"/>
    <x v="8"/>
    <x v="8"/>
    <x v="8"/>
    <x v="7"/>
    <x v="83"/>
    <x v="21"/>
    <x v="73"/>
    <x v="99"/>
    <x v="45"/>
    <x v="56"/>
    <x v="0"/>
    <x v="6"/>
  </r>
  <r>
    <x v="6"/>
    <x v="0"/>
    <x v="0"/>
    <x v="2"/>
    <x v="6"/>
    <x v="6"/>
    <x v="38"/>
    <x v="38"/>
    <x v="38"/>
    <x v="38"/>
    <x v="7"/>
    <x v="83"/>
    <x v="21"/>
    <x v="67"/>
    <x v="98"/>
    <x v="49"/>
    <x v="73"/>
    <x v="0"/>
    <x v="6"/>
  </r>
  <r>
    <x v="6"/>
    <x v="0"/>
    <x v="0"/>
    <x v="2"/>
    <x v="6"/>
    <x v="6"/>
    <x v="11"/>
    <x v="11"/>
    <x v="11"/>
    <x v="11"/>
    <x v="10"/>
    <x v="84"/>
    <x v="43"/>
    <x v="76"/>
    <x v="81"/>
    <x v="49"/>
    <x v="73"/>
    <x v="0"/>
    <x v="6"/>
  </r>
  <r>
    <x v="6"/>
    <x v="0"/>
    <x v="0"/>
    <x v="2"/>
    <x v="6"/>
    <x v="6"/>
    <x v="15"/>
    <x v="15"/>
    <x v="15"/>
    <x v="15"/>
    <x v="10"/>
    <x v="84"/>
    <x v="43"/>
    <x v="77"/>
    <x v="94"/>
    <x v="36"/>
    <x v="74"/>
    <x v="0"/>
    <x v="6"/>
  </r>
  <r>
    <x v="6"/>
    <x v="0"/>
    <x v="0"/>
    <x v="2"/>
    <x v="6"/>
    <x v="6"/>
    <x v="26"/>
    <x v="26"/>
    <x v="26"/>
    <x v="26"/>
    <x v="10"/>
    <x v="84"/>
    <x v="43"/>
    <x v="67"/>
    <x v="98"/>
    <x v="45"/>
    <x v="56"/>
    <x v="0"/>
    <x v="6"/>
  </r>
  <r>
    <x v="6"/>
    <x v="0"/>
    <x v="0"/>
    <x v="2"/>
    <x v="6"/>
    <x v="6"/>
    <x v="25"/>
    <x v="25"/>
    <x v="25"/>
    <x v="25"/>
    <x v="10"/>
    <x v="84"/>
    <x v="43"/>
    <x v="76"/>
    <x v="81"/>
    <x v="49"/>
    <x v="73"/>
    <x v="0"/>
    <x v="6"/>
  </r>
  <r>
    <x v="6"/>
    <x v="0"/>
    <x v="0"/>
    <x v="2"/>
    <x v="6"/>
    <x v="6"/>
    <x v="39"/>
    <x v="39"/>
    <x v="39"/>
    <x v="39"/>
    <x v="10"/>
    <x v="84"/>
    <x v="43"/>
    <x v="67"/>
    <x v="98"/>
    <x v="45"/>
    <x v="56"/>
    <x v="0"/>
    <x v="6"/>
  </r>
  <r>
    <x v="6"/>
    <x v="0"/>
    <x v="0"/>
    <x v="2"/>
    <x v="6"/>
    <x v="6"/>
    <x v="40"/>
    <x v="40"/>
    <x v="40"/>
    <x v="40"/>
    <x v="10"/>
    <x v="84"/>
    <x v="43"/>
    <x v="67"/>
    <x v="98"/>
    <x v="45"/>
    <x v="56"/>
    <x v="0"/>
    <x v="6"/>
  </r>
  <r>
    <x v="6"/>
    <x v="0"/>
    <x v="0"/>
    <x v="2"/>
    <x v="6"/>
    <x v="6"/>
    <x v="28"/>
    <x v="28"/>
    <x v="28"/>
    <x v="28"/>
    <x v="10"/>
    <x v="84"/>
    <x v="43"/>
    <x v="67"/>
    <x v="98"/>
    <x v="45"/>
    <x v="56"/>
    <x v="0"/>
    <x v="6"/>
  </r>
  <r>
    <x v="6"/>
    <x v="0"/>
    <x v="0"/>
    <x v="2"/>
    <x v="6"/>
    <x v="6"/>
    <x v="7"/>
    <x v="7"/>
    <x v="7"/>
    <x v="7"/>
    <x v="10"/>
    <x v="84"/>
    <x v="43"/>
    <x v="67"/>
    <x v="98"/>
    <x v="45"/>
    <x v="56"/>
    <x v="0"/>
    <x v="6"/>
  </r>
  <r>
    <x v="6"/>
    <x v="0"/>
    <x v="0"/>
    <x v="2"/>
    <x v="6"/>
    <x v="6"/>
    <x v="20"/>
    <x v="20"/>
    <x v="20"/>
    <x v="20"/>
    <x v="10"/>
    <x v="84"/>
    <x v="43"/>
    <x v="67"/>
    <x v="98"/>
    <x v="45"/>
    <x v="56"/>
    <x v="0"/>
    <x v="6"/>
  </r>
  <r>
    <x v="6"/>
    <x v="0"/>
    <x v="0"/>
    <x v="2"/>
    <x v="6"/>
    <x v="6"/>
    <x v="30"/>
    <x v="30"/>
    <x v="30"/>
    <x v="30"/>
    <x v="10"/>
    <x v="84"/>
    <x v="43"/>
    <x v="67"/>
    <x v="98"/>
    <x v="45"/>
    <x v="56"/>
    <x v="0"/>
    <x v="6"/>
  </r>
  <r>
    <x v="6"/>
    <x v="0"/>
    <x v="0"/>
    <x v="2"/>
    <x v="6"/>
    <x v="6"/>
    <x v="36"/>
    <x v="36"/>
    <x v="36"/>
    <x v="36"/>
    <x v="10"/>
    <x v="84"/>
    <x v="43"/>
    <x v="76"/>
    <x v="81"/>
    <x v="49"/>
    <x v="73"/>
    <x v="0"/>
    <x v="6"/>
  </r>
  <r>
    <x v="6"/>
    <x v="0"/>
    <x v="0"/>
    <x v="2"/>
    <x v="6"/>
    <x v="6"/>
    <x v="18"/>
    <x v="18"/>
    <x v="18"/>
    <x v="18"/>
    <x v="10"/>
    <x v="84"/>
    <x v="43"/>
    <x v="67"/>
    <x v="98"/>
    <x v="45"/>
    <x v="56"/>
    <x v="0"/>
    <x v="6"/>
  </r>
  <r>
    <x v="6"/>
    <x v="0"/>
    <x v="0"/>
    <x v="2"/>
    <x v="6"/>
    <x v="6"/>
    <x v="23"/>
    <x v="23"/>
    <x v="23"/>
    <x v="23"/>
    <x v="10"/>
    <x v="84"/>
    <x v="43"/>
    <x v="67"/>
    <x v="98"/>
    <x v="45"/>
    <x v="56"/>
    <x v="0"/>
    <x v="6"/>
  </r>
  <r>
    <x v="7"/>
    <x v="0"/>
    <x v="0"/>
    <x v="2"/>
    <x v="7"/>
    <x v="7"/>
    <x v="0"/>
    <x v="0"/>
    <x v="0"/>
    <x v="0"/>
    <x v="0"/>
    <x v="75"/>
    <x v="85"/>
    <x v="64"/>
    <x v="100"/>
    <x v="45"/>
    <x v="56"/>
    <x v="0"/>
    <x v="0"/>
  </r>
  <r>
    <x v="7"/>
    <x v="0"/>
    <x v="0"/>
    <x v="2"/>
    <x v="7"/>
    <x v="7"/>
    <x v="1"/>
    <x v="1"/>
    <x v="1"/>
    <x v="1"/>
    <x v="1"/>
    <x v="77"/>
    <x v="86"/>
    <x v="54"/>
    <x v="101"/>
    <x v="45"/>
    <x v="56"/>
    <x v="0"/>
    <x v="0"/>
  </r>
  <r>
    <x v="7"/>
    <x v="0"/>
    <x v="0"/>
    <x v="2"/>
    <x v="7"/>
    <x v="7"/>
    <x v="3"/>
    <x v="3"/>
    <x v="3"/>
    <x v="3"/>
    <x v="2"/>
    <x v="85"/>
    <x v="87"/>
    <x v="75"/>
    <x v="102"/>
    <x v="43"/>
    <x v="75"/>
    <x v="0"/>
    <x v="0"/>
  </r>
  <r>
    <x v="7"/>
    <x v="0"/>
    <x v="0"/>
    <x v="2"/>
    <x v="7"/>
    <x v="7"/>
    <x v="41"/>
    <x v="41"/>
    <x v="41"/>
    <x v="41"/>
    <x v="3"/>
    <x v="78"/>
    <x v="88"/>
    <x v="67"/>
    <x v="50"/>
    <x v="35"/>
    <x v="76"/>
    <x v="0"/>
    <x v="0"/>
  </r>
  <r>
    <x v="7"/>
    <x v="0"/>
    <x v="0"/>
    <x v="2"/>
    <x v="7"/>
    <x v="7"/>
    <x v="11"/>
    <x v="11"/>
    <x v="11"/>
    <x v="11"/>
    <x v="19"/>
    <x v="81"/>
    <x v="89"/>
    <x v="76"/>
    <x v="103"/>
    <x v="46"/>
    <x v="77"/>
    <x v="0"/>
    <x v="0"/>
  </r>
  <r>
    <x v="7"/>
    <x v="0"/>
    <x v="0"/>
    <x v="2"/>
    <x v="7"/>
    <x v="7"/>
    <x v="42"/>
    <x v="42"/>
    <x v="42"/>
    <x v="42"/>
    <x v="19"/>
    <x v="81"/>
    <x v="89"/>
    <x v="74"/>
    <x v="104"/>
    <x v="49"/>
    <x v="45"/>
    <x v="0"/>
    <x v="0"/>
  </r>
  <r>
    <x v="7"/>
    <x v="0"/>
    <x v="0"/>
    <x v="2"/>
    <x v="7"/>
    <x v="7"/>
    <x v="15"/>
    <x v="15"/>
    <x v="15"/>
    <x v="15"/>
    <x v="5"/>
    <x v="82"/>
    <x v="90"/>
    <x v="73"/>
    <x v="105"/>
    <x v="49"/>
    <x v="45"/>
    <x v="0"/>
    <x v="0"/>
  </r>
  <r>
    <x v="7"/>
    <x v="0"/>
    <x v="0"/>
    <x v="2"/>
    <x v="7"/>
    <x v="7"/>
    <x v="43"/>
    <x v="43"/>
    <x v="43"/>
    <x v="43"/>
    <x v="5"/>
    <x v="82"/>
    <x v="90"/>
    <x v="76"/>
    <x v="103"/>
    <x v="43"/>
    <x v="75"/>
    <x v="0"/>
    <x v="0"/>
  </r>
  <r>
    <x v="7"/>
    <x v="0"/>
    <x v="0"/>
    <x v="2"/>
    <x v="7"/>
    <x v="7"/>
    <x v="44"/>
    <x v="44"/>
    <x v="44"/>
    <x v="44"/>
    <x v="5"/>
    <x v="82"/>
    <x v="90"/>
    <x v="76"/>
    <x v="103"/>
    <x v="43"/>
    <x v="75"/>
    <x v="0"/>
    <x v="0"/>
  </r>
  <r>
    <x v="7"/>
    <x v="0"/>
    <x v="0"/>
    <x v="2"/>
    <x v="7"/>
    <x v="7"/>
    <x v="28"/>
    <x v="28"/>
    <x v="28"/>
    <x v="28"/>
    <x v="5"/>
    <x v="82"/>
    <x v="90"/>
    <x v="74"/>
    <x v="104"/>
    <x v="45"/>
    <x v="56"/>
    <x v="0"/>
    <x v="0"/>
  </r>
  <r>
    <x v="7"/>
    <x v="0"/>
    <x v="0"/>
    <x v="2"/>
    <x v="7"/>
    <x v="7"/>
    <x v="19"/>
    <x v="19"/>
    <x v="19"/>
    <x v="19"/>
    <x v="5"/>
    <x v="82"/>
    <x v="90"/>
    <x v="67"/>
    <x v="50"/>
    <x v="36"/>
    <x v="78"/>
    <x v="0"/>
    <x v="0"/>
  </r>
  <r>
    <x v="7"/>
    <x v="0"/>
    <x v="0"/>
    <x v="2"/>
    <x v="7"/>
    <x v="7"/>
    <x v="45"/>
    <x v="45"/>
    <x v="45"/>
    <x v="45"/>
    <x v="5"/>
    <x v="82"/>
    <x v="90"/>
    <x v="74"/>
    <x v="104"/>
    <x v="45"/>
    <x v="56"/>
    <x v="0"/>
    <x v="0"/>
  </r>
  <r>
    <x v="7"/>
    <x v="0"/>
    <x v="0"/>
    <x v="2"/>
    <x v="7"/>
    <x v="7"/>
    <x v="23"/>
    <x v="23"/>
    <x v="23"/>
    <x v="23"/>
    <x v="5"/>
    <x v="82"/>
    <x v="90"/>
    <x v="67"/>
    <x v="50"/>
    <x v="36"/>
    <x v="78"/>
    <x v="0"/>
    <x v="0"/>
  </r>
  <r>
    <x v="7"/>
    <x v="0"/>
    <x v="0"/>
    <x v="2"/>
    <x v="7"/>
    <x v="7"/>
    <x v="46"/>
    <x v="46"/>
    <x v="46"/>
    <x v="46"/>
    <x v="5"/>
    <x v="82"/>
    <x v="90"/>
    <x v="76"/>
    <x v="103"/>
    <x v="36"/>
    <x v="78"/>
    <x v="2"/>
    <x v="7"/>
  </r>
  <r>
    <x v="7"/>
    <x v="0"/>
    <x v="0"/>
    <x v="2"/>
    <x v="7"/>
    <x v="7"/>
    <x v="33"/>
    <x v="33"/>
    <x v="33"/>
    <x v="33"/>
    <x v="13"/>
    <x v="83"/>
    <x v="91"/>
    <x v="77"/>
    <x v="94"/>
    <x v="43"/>
    <x v="75"/>
    <x v="0"/>
    <x v="0"/>
  </r>
  <r>
    <x v="7"/>
    <x v="0"/>
    <x v="0"/>
    <x v="2"/>
    <x v="7"/>
    <x v="7"/>
    <x v="47"/>
    <x v="47"/>
    <x v="47"/>
    <x v="47"/>
    <x v="13"/>
    <x v="83"/>
    <x v="91"/>
    <x v="67"/>
    <x v="50"/>
    <x v="49"/>
    <x v="45"/>
    <x v="0"/>
    <x v="0"/>
  </r>
  <r>
    <x v="7"/>
    <x v="0"/>
    <x v="0"/>
    <x v="2"/>
    <x v="7"/>
    <x v="7"/>
    <x v="48"/>
    <x v="48"/>
    <x v="48"/>
    <x v="48"/>
    <x v="13"/>
    <x v="83"/>
    <x v="91"/>
    <x v="73"/>
    <x v="105"/>
    <x v="45"/>
    <x v="56"/>
    <x v="0"/>
    <x v="0"/>
  </r>
  <r>
    <x v="7"/>
    <x v="0"/>
    <x v="0"/>
    <x v="2"/>
    <x v="7"/>
    <x v="7"/>
    <x v="49"/>
    <x v="49"/>
    <x v="49"/>
    <x v="49"/>
    <x v="13"/>
    <x v="83"/>
    <x v="91"/>
    <x v="67"/>
    <x v="50"/>
    <x v="49"/>
    <x v="45"/>
    <x v="0"/>
    <x v="0"/>
  </r>
  <r>
    <x v="7"/>
    <x v="0"/>
    <x v="0"/>
    <x v="2"/>
    <x v="7"/>
    <x v="7"/>
    <x v="10"/>
    <x v="10"/>
    <x v="10"/>
    <x v="10"/>
    <x v="13"/>
    <x v="83"/>
    <x v="91"/>
    <x v="67"/>
    <x v="50"/>
    <x v="49"/>
    <x v="45"/>
    <x v="0"/>
    <x v="0"/>
  </r>
  <r>
    <x v="7"/>
    <x v="0"/>
    <x v="0"/>
    <x v="2"/>
    <x v="7"/>
    <x v="7"/>
    <x v="16"/>
    <x v="16"/>
    <x v="16"/>
    <x v="16"/>
    <x v="13"/>
    <x v="83"/>
    <x v="91"/>
    <x v="73"/>
    <x v="105"/>
    <x v="45"/>
    <x v="56"/>
    <x v="0"/>
    <x v="0"/>
  </r>
  <r>
    <x v="7"/>
    <x v="0"/>
    <x v="0"/>
    <x v="2"/>
    <x v="7"/>
    <x v="7"/>
    <x v="38"/>
    <x v="38"/>
    <x v="38"/>
    <x v="38"/>
    <x v="13"/>
    <x v="83"/>
    <x v="91"/>
    <x v="73"/>
    <x v="105"/>
    <x v="45"/>
    <x v="56"/>
    <x v="0"/>
    <x v="0"/>
  </r>
  <r>
    <x v="7"/>
    <x v="0"/>
    <x v="0"/>
    <x v="2"/>
    <x v="7"/>
    <x v="7"/>
    <x v="31"/>
    <x v="31"/>
    <x v="31"/>
    <x v="31"/>
    <x v="13"/>
    <x v="83"/>
    <x v="91"/>
    <x v="76"/>
    <x v="103"/>
    <x v="36"/>
    <x v="78"/>
    <x v="0"/>
    <x v="0"/>
  </r>
  <r>
    <x v="7"/>
    <x v="0"/>
    <x v="0"/>
    <x v="2"/>
    <x v="7"/>
    <x v="7"/>
    <x v="13"/>
    <x v="13"/>
    <x v="13"/>
    <x v="13"/>
    <x v="13"/>
    <x v="83"/>
    <x v="91"/>
    <x v="73"/>
    <x v="105"/>
    <x v="45"/>
    <x v="56"/>
    <x v="0"/>
    <x v="0"/>
  </r>
  <r>
    <x v="8"/>
    <x v="0"/>
    <x v="0"/>
    <x v="2"/>
    <x v="8"/>
    <x v="8"/>
    <x v="0"/>
    <x v="0"/>
    <x v="0"/>
    <x v="0"/>
    <x v="0"/>
    <x v="86"/>
    <x v="92"/>
    <x v="63"/>
    <x v="106"/>
    <x v="43"/>
    <x v="79"/>
    <x v="0"/>
    <x v="0"/>
  </r>
  <r>
    <x v="8"/>
    <x v="0"/>
    <x v="0"/>
    <x v="2"/>
    <x v="8"/>
    <x v="8"/>
    <x v="1"/>
    <x v="1"/>
    <x v="1"/>
    <x v="1"/>
    <x v="1"/>
    <x v="71"/>
    <x v="93"/>
    <x v="62"/>
    <x v="107"/>
    <x v="45"/>
    <x v="56"/>
    <x v="0"/>
    <x v="0"/>
  </r>
  <r>
    <x v="8"/>
    <x v="0"/>
    <x v="0"/>
    <x v="2"/>
    <x v="8"/>
    <x v="8"/>
    <x v="11"/>
    <x v="11"/>
    <x v="11"/>
    <x v="11"/>
    <x v="2"/>
    <x v="74"/>
    <x v="94"/>
    <x v="73"/>
    <x v="108"/>
    <x v="39"/>
    <x v="80"/>
    <x v="0"/>
    <x v="0"/>
  </r>
  <r>
    <x v="8"/>
    <x v="0"/>
    <x v="0"/>
    <x v="2"/>
    <x v="8"/>
    <x v="8"/>
    <x v="3"/>
    <x v="3"/>
    <x v="3"/>
    <x v="3"/>
    <x v="2"/>
    <x v="74"/>
    <x v="94"/>
    <x v="64"/>
    <x v="23"/>
    <x v="49"/>
    <x v="81"/>
    <x v="0"/>
    <x v="0"/>
  </r>
  <r>
    <x v="8"/>
    <x v="0"/>
    <x v="0"/>
    <x v="2"/>
    <x v="8"/>
    <x v="8"/>
    <x v="17"/>
    <x v="17"/>
    <x v="17"/>
    <x v="17"/>
    <x v="19"/>
    <x v="76"/>
    <x v="95"/>
    <x v="54"/>
    <x v="109"/>
    <x v="49"/>
    <x v="81"/>
    <x v="0"/>
    <x v="0"/>
  </r>
  <r>
    <x v="8"/>
    <x v="0"/>
    <x v="0"/>
    <x v="2"/>
    <x v="8"/>
    <x v="8"/>
    <x v="26"/>
    <x v="26"/>
    <x v="26"/>
    <x v="26"/>
    <x v="4"/>
    <x v="85"/>
    <x v="96"/>
    <x v="73"/>
    <x v="108"/>
    <x v="35"/>
    <x v="82"/>
    <x v="0"/>
    <x v="0"/>
  </r>
  <r>
    <x v="8"/>
    <x v="0"/>
    <x v="0"/>
    <x v="2"/>
    <x v="8"/>
    <x v="8"/>
    <x v="28"/>
    <x v="28"/>
    <x v="28"/>
    <x v="28"/>
    <x v="4"/>
    <x v="85"/>
    <x v="96"/>
    <x v="65"/>
    <x v="110"/>
    <x v="49"/>
    <x v="81"/>
    <x v="0"/>
    <x v="0"/>
  </r>
  <r>
    <x v="8"/>
    <x v="0"/>
    <x v="0"/>
    <x v="2"/>
    <x v="8"/>
    <x v="8"/>
    <x v="42"/>
    <x v="42"/>
    <x v="42"/>
    <x v="42"/>
    <x v="6"/>
    <x v="78"/>
    <x v="97"/>
    <x v="49"/>
    <x v="111"/>
    <x v="49"/>
    <x v="81"/>
    <x v="0"/>
    <x v="0"/>
  </r>
  <r>
    <x v="8"/>
    <x v="0"/>
    <x v="0"/>
    <x v="2"/>
    <x v="8"/>
    <x v="8"/>
    <x v="8"/>
    <x v="8"/>
    <x v="8"/>
    <x v="8"/>
    <x v="6"/>
    <x v="78"/>
    <x v="97"/>
    <x v="72"/>
    <x v="48"/>
    <x v="43"/>
    <x v="79"/>
    <x v="0"/>
    <x v="0"/>
  </r>
  <r>
    <x v="8"/>
    <x v="0"/>
    <x v="0"/>
    <x v="2"/>
    <x v="8"/>
    <x v="8"/>
    <x v="21"/>
    <x v="21"/>
    <x v="21"/>
    <x v="21"/>
    <x v="6"/>
    <x v="78"/>
    <x v="97"/>
    <x v="74"/>
    <x v="112"/>
    <x v="46"/>
    <x v="83"/>
    <x v="0"/>
    <x v="0"/>
  </r>
  <r>
    <x v="8"/>
    <x v="0"/>
    <x v="0"/>
    <x v="2"/>
    <x v="8"/>
    <x v="8"/>
    <x v="41"/>
    <x v="41"/>
    <x v="41"/>
    <x v="41"/>
    <x v="9"/>
    <x v="79"/>
    <x v="41"/>
    <x v="67"/>
    <x v="113"/>
    <x v="25"/>
    <x v="84"/>
    <x v="0"/>
    <x v="0"/>
  </r>
  <r>
    <x v="8"/>
    <x v="0"/>
    <x v="0"/>
    <x v="2"/>
    <x v="8"/>
    <x v="8"/>
    <x v="4"/>
    <x v="4"/>
    <x v="4"/>
    <x v="4"/>
    <x v="9"/>
    <x v="79"/>
    <x v="41"/>
    <x v="75"/>
    <x v="114"/>
    <x v="49"/>
    <x v="81"/>
    <x v="0"/>
    <x v="0"/>
  </r>
  <r>
    <x v="8"/>
    <x v="0"/>
    <x v="0"/>
    <x v="2"/>
    <x v="8"/>
    <x v="8"/>
    <x v="15"/>
    <x v="15"/>
    <x v="15"/>
    <x v="15"/>
    <x v="11"/>
    <x v="80"/>
    <x v="43"/>
    <x v="74"/>
    <x v="112"/>
    <x v="36"/>
    <x v="85"/>
    <x v="0"/>
    <x v="0"/>
  </r>
  <r>
    <x v="8"/>
    <x v="0"/>
    <x v="0"/>
    <x v="2"/>
    <x v="8"/>
    <x v="8"/>
    <x v="16"/>
    <x v="16"/>
    <x v="16"/>
    <x v="16"/>
    <x v="11"/>
    <x v="80"/>
    <x v="43"/>
    <x v="72"/>
    <x v="48"/>
    <x v="49"/>
    <x v="81"/>
    <x v="0"/>
    <x v="0"/>
  </r>
  <r>
    <x v="8"/>
    <x v="0"/>
    <x v="0"/>
    <x v="2"/>
    <x v="8"/>
    <x v="8"/>
    <x v="45"/>
    <x v="45"/>
    <x v="45"/>
    <x v="45"/>
    <x v="11"/>
    <x v="80"/>
    <x v="43"/>
    <x v="73"/>
    <x v="108"/>
    <x v="43"/>
    <x v="79"/>
    <x v="0"/>
    <x v="0"/>
  </r>
  <r>
    <x v="8"/>
    <x v="0"/>
    <x v="0"/>
    <x v="2"/>
    <x v="8"/>
    <x v="8"/>
    <x v="5"/>
    <x v="5"/>
    <x v="5"/>
    <x v="5"/>
    <x v="11"/>
    <x v="80"/>
    <x v="43"/>
    <x v="72"/>
    <x v="48"/>
    <x v="49"/>
    <x v="81"/>
    <x v="0"/>
    <x v="0"/>
  </r>
  <r>
    <x v="8"/>
    <x v="0"/>
    <x v="0"/>
    <x v="2"/>
    <x v="8"/>
    <x v="8"/>
    <x v="23"/>
    <x v="23"/>
    <x v="23"/>
    <x v="23"/>
    <x v="11"/>
    <x v="80"/>
    <x v="43"/>
    <x v="72"/>
    <x v="48"/>
    <x v="49"/>
    <x v="81"/>
    <x v="0"/>
    <x v="0"/>
  </r>
  <r>
    <x v="8"/>
    <x v="0"/>
    <x v="0"/>
    <x v="2"/>
    <x v="8"/>
    <x v="8"/>
    <x v="10"/>
    <x v="10"/>
    <x v="10"/>
    <x v="10"/>
    <x v="16"/>
    <x v="81"/>
    <x v="29"/>
    <x v="73"/>
    <x v="108"/>
    <x v="36"/>
    <x v="85"/>
    <x v="0"/>
    <x v="0"/>
  </r>
  <r>
    <x v="8"/>
    <x v="0"/>
    <x v="0"/>
    <x v="2"/>
    <x v="8"/>
    <x v="8"/>
    <x v="7"/>
    <x v="7"/>
    <x v="7"/>
    <x v="7"/>
    <x v="16"/>
    <x v="81"/>
    <x v="29"/>
    <x v="67"/>
    <x v="113"/>
    <x v="43"/>
    <x v="79"/>
    <x v="0"/>
    <x v="0"/>
  </r>
  <r>
    <x v="8"/>
    <x v="0"/>
    <x v="0"/>
    <x v="2"/>
    <x v="8"/>
    <x v="8"/>
    <x v="19"/>
    <x v="19"/>
    <x v="19"/>
    <x v="19"/>
    <x v="16"/>
    <x v="81"/>
    <x v="29"/>
    <x v="73"/>
    <x v="108"/>
    <x v="36"/>
    <x v="85"/>
    <x v="0"/>
    <x v="0"/>
  </r>
  <r>
    <x v="8"/>
    <x v="0"/>
    <x v="0"/>
    <x v="2"/>
    <x v="8"/>
    <x v="8"/>
    <x v="50"/>
    <x v="50"/>
    <x v="50"/>
    <x v="50"/>
    <x v="16"/>
    <x v="81"/>
    <x v="29"/>
    <x v="72"/>
    <x v="48"/>
    <x v="45"/>
    <x v="56"/>
    <x v="0"/>
    <x v="0"/>
  </r>
  <r>
    <x v="9"/>
    <x v="0"/>
    <x v="0"/>
    <x v="2"/>
    <x v="9"/>
    <x v="9"/>
    <x v="4"/>
    <x v="4"/>
    <x v="4"/>
    <x v="4"/>
    <x v="0"/>
    <x v="73"/>
    <x v="98"/>
    <x v="78"/>
    <x v="115"/>
    <x v="45"/>
    <x v="56"/>
    <x v="0"/>
    <x v="0"/>
  </r>
  <r>
    <x v="9"/>
    <x v="0"/>
    <x v="0"/>
    <x v="2"/>
    <x v="9"/>
    <x v="9"/>
    <x v="3"/>
    <x v="3"/>
    <x v="3"/>
    <x v="3"/>
    <x v="1"/>
    <x v="78"/>
    <x v="99"/>
    <x v="49"/>
    <x v="116"/>
    <x v="49"/>
    <x v="86"/>
    <x v="0"/>
    <x v="0"/>
  </r>
  <r>
    <x v="9"/>
    <x v="0"/>
    <x v="0"/>
    <x v="2"/>
    <x v="9"/>
    <x v="9"/>
    <x v="0"/>
    <x v="0"/>
    <x v="0"/>
    <x v="0"/>
    <x v="2"/>
    <x v="79"/>
    <x v="100"/>
    <x v="49"/>
    <x v="116"/>
    <x v="45"/>
    <x v="56"/>
    <x v="0"/>
    <x v="0"/>
  </r>
  <r>
    <x v="9"/>
    <x v="0"/>
    <x v="0"/>
    <x v="2"/>
    <x v="9"/>
    <x v="9"/>
    <x v="36"/>
    <x v="36"/>
    <x v="36"/>
    <x v="36"/>
    <x v="3"/>
    <x v="81"/>
    <x v="101"/>
    <x v="74"/>
    <x v="117"/>
    <x v="49"/>
    <x v="86"/>
    <x v="0"/>
    <x v="0"/>
  </r>
  <r>
    <x v="9"/>
    <x v="0"/>
    <x v="0"/>
    <x v="2"/>
    <x v="9"/>
    <x v="9"/>
    <x v="1"/>
    <x v="1"/>
    <x v="1"/>
    <x v="1"/>
    <x v="3"/>
    <x v="81"/>
    <x v="101"/>
    <x v="72"/>
    <x v="118"/>
    <x v="45"/>
    <x v="56"/>
    <x v="0"/>
    <x v="0"/>
  </r>
  <r>
    <x v="9"/>
    <x v="0"/>
    <x v="0"/>
    <x v="2"/>
    <x v="9"/>
    <x v="9"/>
    <x v="7"/>
    <x v="7"/>
    <x v="7"/>
    <x v="7"/>
    <x v="4"/>
    <x v="82"/>
    <x v="102"/>
    <x v="73"/>
    <x v="60"/>
    <x v="49"/>
    <x v="86"/>
    <x v="0"/>
    <x v="0"/>
  </r>
  <r>
    <x v="9"/>
    <x v="0"/>
    <x v="0"/>
    <x v="2"/>
    <x v="9"/>
    <x v="9"/>
    <x v="30"/>
    <x v="30"/>
    <x v="30"/>
    <x v="30"/>
    <x v="4"/>
    <x v="82"/>
    <x v="102"/>
    <x v="73"/>
    <x v="60"/>
    <x v="49"/>
    <x v="86"/>
    <x v="0"/>
    <x v="0"/>
  </r>
  <r>
    <x v="9"/>
    <x v="0"/>
    <x v="0"/>
    <x v="2"/>
    <x v="9"/>
    <x v="9"/>
    <x v="6"/>
    <x v="6"/>
    <x v="6"/>
    <x v="6"/>
    <x v="4"/>
    <x v="82"/>
    <x v="102"/>
    <x v="67"/>
    <x v="63"/>
    <x v="36"/>
    <x v="87"/>
    <x v="0"/>
    <x v="0"/>
  </r>
  <r>
    <x v="9"/>
    <x v="0"/>
    <x v="0"/>
    <x v="2"/>
    <x v="9"/>
    <x v="9"/>
    <x v="15"/>
    <x v="15"/>
    <x v="15"/>
    <x v="15"/>
    <x v="7"/>
    <x v="83"/>
    <x v="4"/>
    <x v="76"/>
    <x v="119"/>
    <x v="36"/>
    <x v="87"/>
    <x v="0"/>
    <x v="0"/>
  </r>
  <r>
    <x v="9"/>
    <x v="0"/>
    <x v="0"/>
    <x v="2"/>
    <x v="9"/>
    <x v="9"/>
    <x v="28"/>
    <x v="28"/>
    <x v="28"/>
    <x v="28"/>
    <x v="7"/>
    <x v="83"/>
    <x v="4"/>
    <x v="67"/>
    <x v="63"/>
    <x v="49"/>
    <x v="86"/>
    <x v="0"/>
    <x v="0"/>
  </r>
  <r>
    <x v="9"/>
    <x v="0"/>
    <x v="0"/>
    <x v="2"/>
    <x v="9"/>
    <x v="9"/>
    <x v="51"/>
    <x v="51"/>
    <x v="51"/>
    <x v="51"/>
    <x v="7"/>
    <x v="83"/>
    <x v="4"/>
    <x v="77"/>
    <x v="94"/>
    <x v="43"/>
    <x v="73"/>
    <x v="0"/>
    <x v="0"/>
  </r>
  <r>
    <x v="9"/>
    <x v="0"/>
    <x v="0"/>
    <x v="2"/>
    <x v="9"/>
    <x v="9"/>
    <x v="27"/>
    <x v="27"/>
    <x v="27"/>
    <x v="27"/>
    <x v="7"/>
    <x v="83"/>
    <x v="4"/>
    <x v="77"/>
    <x v="94"/>
    <x v="43"/>
    <x v="73"/>
    <x v="0"/>
    <x v="0"/>
  </r>
  <r>
    <x v="9"/>
    <x v="0"/>
    <x v="0"/>
    <x v="2"/>
    <x v="9"/>
    <x v="9"/>
    <x v="20"/>
    <x v="20"/>
    <x v="20"/>
    <x v="20"/>
    <x v="7"/>
    <x v="83"/>
    <x v="4"/>
    <x v="73"/>
    <x v="60"/>
    <x v="45"/>
    <x v="56"/>
    <x v="0"/>
    <x v="0"/>
  </r>
  <r>
    <x v="9"/>
    <x v="0"/>
    <x v="0"/>
    <x v="2"/>
    <x v="9"/>
    <x v="9"/>
    <x v="5"/>
    <x v="5"/>
    <x v="5"/>
    <x v="5"/>
    <x v="7"/>
    <x v="83"/>
    <x v="4"/>
    <x v="73"/>
    <x v="60"/>
    <x v="45"/>
    <x v="56"/>
    <x v="0"/>
    <x v="0"/>
  </r>
  <r>
    <x v="9"/>
    <x v="0"/>
    <x v="0"/>
    <x v="2"/>
    <x v="9"/>
    <x v="9"/>
    <x v="33"/>
    <x v="33"/>
    <x v="33"/>
    <x v="33"/>
    <x v="13"/>
    <x v="84"/>
    <x v="10"/>
    <x v="77"/>
    <x v="94"/>
    <x v="36"/>
    <x v="87"/>
    <x v="0"/>
    <x v="0"/>
  </r>
  <r>
    <x v="9"/>
    <x v="0"/>
    <x v="0"/>
    <x v="2"/>
    <x v="9"/>
    <x v="9"/>
    <x v="42"/>
    <x v="42"/>
    <x v="42"/>
    <x v="42"/>
    <x v="13"/>
    <x v="84"/>
    <x v="10"/>
    <x v="67"/>
    <x v="63"/>
    <x v="45"/>
    <x v="56"/>
    <x v="0"/>
    <x v="0"/>
  </r>
  <r>
    <x v="9"/>
    <x v="0"/>
    <x v="0"/>
    <x v="2"/>
    <x v="9"/>
    <x v="9"/>
    <x v="25"/>
    <x v="25"/>
    <x v="25"/>
    <x v="25"/>
    <x v="13"/>
    <x v="84"/>
    <x v="10"/>
    <x v="77"/>
    <x v="94"/>
    <x v="36"/>
    <x v="87"/>
    <x v="0"/>
    <x v="0"/>
  </r>
  <r>
    <x v="9"/>
    <x v="0"/>
    <x v="0"/>
    <x v="2"/>
    <x v="9"/>
    <x v="9"/>
    <x v="44"/>
    <x v="44"/>
    <x v="44"/>
    <x v="44"/>
    <x v="13"/>
    <x v="84"/>
    <x v="10"/>
    <x v="77"/>
    <x v="94"/>
    <x v="36"/>
    <x v="87"/>
    <x v="0"/>
    <x v="0"/>
  </r>
  <r>
    <x v="9"/>
    <x v="0"/>
    <x v="0"/>
    <x v="2"/>
    <x v="9"/>
    <x v="9"/>
    <x v="16"/>
    <x v="16"/>
    <x v="16"/>
    <x v="16"/>
    <x v="13"/>
    <x v="84"/>
    <x v="10"/>
    <x v="76"/>
    <x v="119"/>
    <x v="49"/>
    <x v="86"/>
    <x v="0"/>
    <x v="0"/>
  </r>
  <r>
    <x v="9"/>
    <x v="0"/>
    <x v="0"/>
    <x v="2"/>
    <x v="9"/>
    <x v="9"/>
    <x v="8"/>
    <x v="8"/>
    <x v="8"/>
    <x v="8"/>
    <x v="13"/>
    <x v="84"/>
    <x v="10"/>
    <x v="77"/>
    <x v="94"/>
    <x v="36"/>
    <x v="87"/>
    <x v="0"/>
    <x v="0"/>
  </r>
  <r>
    <x v="9"/>
    <x v="0"/>
    <x v="0"/>
    <x v="2"/>
    <x v="9"/>
    <x v="9"/>
    <x v="24"/>
    <x v="24"/>
    <x v="24"/>
    <x v="24"/>
    <x v="13"/>
    <x v="84"/>
    <x v="10"/>
    <x v="76"/>
    <x v="119"/>
    <x v="49"/>
    <x v="86"/>
    <x v="0"/>
    <x v="0"/>
  </r>
  <r>
    <x v="9"/>
    <x v="0"/>
    <x v="0"/>
    <x v="2"/>
    <x v="9"/>
    <x v="9"/>
    <x v="22"/>
    <x v="22"/>
    <x v="22"/>
    <x v="22"/>
    <x v="13"/>
    <x v="84"/>
    <x v="10"/>
    <x v="67"/>
    <x v="63"/>
    <x v="45"/>
    <x v="56"/>
    <x v="0"/>
    <x v="0"/>
  </r>
  <r>
    <x v="9"/>
    <x v="0"/>
    <x v="0"/>
    <x v="2"/>
    <x v="9"/>
    <x v="9"/>
    <x v="52"/>
    <x v="52"/>
    <x v="52"/>
    <x v="52"/>
    <x v="13"/>
    <x v="84"/>
    <x v="10"/>
    <x v="67"/>
    <x v="63"/>
    <x v="45"/>
    <x v="56"/>
    <x v="0"/>
    <x v="0"/>
  </r>
  <r>
    <x v="9"/>
    <x v="0"/>
    <x v="0"/>
    <x v="2"/>
    <x v="9"/>
    <x v="9"/>
    <x v="12"/>
    <x v="12"/>
    <x v="12"/>
    <x v="12"/>
    <x v="13"/>
    <x v="84"/>
    <x v="10"/>
    <x v="67"/>
    <x v="63"/>
    <x v="45"/>
    <x v="56"/>
    <x v="0"/>
    <x v="0"/>
  </r>
  <r>
    <x v="9"/>
    <x v="0"/>
    <x v="0"/>
    <x v="2"/>
    <x v="9"/>
    <x v="9"/>
    <x v="2"/>
    <x v="2"/>
    <x v="2"/>
    <x v="2"/>
    <x v="13"/>
    <x v="84"/>
    <x v="10"/>
    <x v="67"/>
    <x v="63"/>
    <x v="45"/>
    <x v="56"/>
    <x v="0"/>
    <x v="0"/>
  </r>
  <r>
    <x v="9"/>
    <x v="0"/>
    <x v="0"/>
    <x v="2"/>
    <x v="9"/>
    <x v="9"/>
    <x v="13"/>
    <x v="13"/>
    <x v="13"/>
    <x v="13"/>
    <x v="13"/>
    <x v="84"/>
    <x v="10"/>
    <x v="67"/>
    <x v="63"/>
    <x v="45"/>
    <x v="56"/>
    <x v="0"/>
    <x v="0"/>
  </r>
  <r>
    <x v="9"/>
    <x v="0"/>
    <x v="0"/>
    <x v="2"/>
    <x v="9"/>
    <x v="9"/>
    <x v="18"/>
    <x v="18"/>
    <x v="18"/>
    <x v="18"/>
    <x v="13"/>
    <x v="84"/>
    <x v="10"/>
    <x v="76"/>
    <x v="119"/>
    <x v="49"/>
    <x v="86"/>
    <x v="0"/>
    <x v="0"/>
  </r>
  <r>
    <x v="9"/>
    <x v="0"/>
    <x v="0"/>
    <x v="2"/>
    <x v="9"/>
    <x v="9"/>
    <x v="9"/>
    <x v="9"/>
    <x v="9"/>
    <x v="9"/>
    <x v="13"/>
    <x v="84"/>
    <x v="10"/>
    <x v="67"/>
    <x v="63"/>
    <x v="45"/>
    <x v="56"/>
    <x v="0"/>
    <x v="0"/>
  </r>
  <r>
    <x v="10"/>
    <x v="0"/>
    <x v="0"/>
    <x v="2"/>
    <x v="10"/>
    <x v="10"/>
    <x v="4"/>
    <x v="4"/>
    <x v="4"/>
    <x v="4"/>
    <x v="0"/>
    <x v="64"/>
    <x v="17"/>
    <x v="79"/>
    <x v="120"/>
    <x v="43"/>
    <x v="79"/>
    <x v="0"/>
    <x v="0"/>
  </r>
  <r>
    <x v="10"/>
    <x v="0"/>
    <x v="0"/>
    <x v="2"/>
    <x v="10"/>
    <x v="10"/>
    <x v="0"/>
    <x v="0"/>
    <x v="0"/>
    <x v="0"/>
    <x v="1"/>
    <x v="87"/>
    <x v="103"/>
    <x v="70"/>
    <x v="121"/>
    <x v="36"/>
    <x v="85"/>
    <x v="0"/>
    <x v="0"/>
  </r>
  <r>
    <x v="10"/>
    <x v="0"/>
    <x v="0"/>
    <x v="2"/>
    <x v="10"/>
    <x v="10"/>
    <x v="17"/>
    <x v="17"/>
    <x v="17"/>
    <x v="17"/>
    <x v="2"/>
    <x v="73"/>
    <x v="104"/>
    <x v="56"/>
    <x v="122"/>
    <x v="49"/>
    <x v="81"/>
    <x v="0"/>
    <x v="0"/>
  </r>
  <r>
    <x v="10"/>
    <x v="0"/>
    <x v="0"/>
    <x v="2"/>
    <x v="10"/>
    <x v="10"/>
    <x v="1"/>
    <x v="1"/>
    <x v="1"/>
    <x v="1"/>
    <x v="2"/>
    <x v="73"/>
    <x v="104"/>
    <x v="78"/>
    <x v="39"/>
    <x v="45"/>
    <x v="56"/>
    <x v="0"/>
    <x v="0"/>
  </r>
  <r>
    <x v="10"/>
    <x v="0"/>
    <x v="0"/>
    <x v="2"/>
    <x v="10"/>
    <x v="10"/>
    <x v="15"/>
    <x v="15"/>
    <x v="15"/>
    <x v="15"/>
    <x v="19"/>
    <x v="76"/>
    <x v="36"/>
    <x v="49"/>
    <x v="123"/>
    <x v="46"/>
    <x v="83"/>
    <x v="0"/>
    <x v="0"/>
  </r>
  <r>
    <x v="10"/>
    <x v="0"/>
    <x v="0"/>
    <x v="2"/>
    <x v="10"/>
    <x v="10"/>
    <x v="3"/>
    <x v="3"/>
    <x v="3"/>
    <x v="3"/>
    <x v="4"/>
    <x v="77"/>
    <x v="105"/>
    <x v="28"/>
    <x v="124"/>
    <x v="49"/>
    <x v="81"/>
    <x v="0"/>
    <x v="0"/>
  </r>
  <r>
    <x v="10"/>
    <x v="0"/>
    <x v="0"/>
    <x v="2"/>
    <x v="10"/>
    <x v="10"/>
    <x v="11"/>
    <x v="11"/>
    <x v="11"/>
    <x v="11"/>
    <x v="5"/>
    <x v="85"/>
    <x v="38"/>
    <x v="77"/>
    <x v="94"/>
    <x v="50"/>
    <x v="88"/>
    <x v="0"/>
    <x v="0"/>
  </r>
  <r>
    <x v="10"/>
    <x v="0"/>
    <x v="0"/>
    <x v="2"/>
    <x v="10"/>
    <x v="10"/>
    <x v="33"/>
    <x v="33"/>
    <x v="33"/>
    <x v="33"/>
    <x v="6"/>
    <x v="78"/>
    <x v="106"/>
    <x v="67"/>
    <x v="125"/>
    <x v="35"/>
    <x v="82"/>
    <x v="0"/>
    <x v="0"/>
  </r>
  <r>
    <x v="10"/>
    <x v="0"/>
    <x v="0"/>
    <x v="2"/>
    <x v="10"/>
    <x v="10"/>
    <x v="16"/>
    <x v="16"/>
    <x v="16"/>
    <x v="16"/>
    <x v="6"/>
    <x v="78"/>
    <x v="106"/>
    <x v="65"/>
    <x v="126"/>
    <x v="45"/>
    <x v="56"/>
    <x v="0"/>
    <x v="0"/>
  </r>
  <r>
    <x v="10"/>
    <x v="0"/>
    <x v="0"/>
    <x v="2"/>
    <x v="10"/>
    <x v="10"/>
    <x v="7"/>
    <x v="7"/>
    <x v="7"/>
    <x v="7"/>
    <x v="6"/>
    <x v="78"/>
    <x v="106"/>
    <x v="74"/>
    <x v="127"/>
    <x v="46"/>
    <x v="83"/>
    <x v="0"/>
    <x v="0"/>
  </r>
  <r>
    <x v="10"/>
    <x v="0"/>
    <x v="0"/>
    <x v="2"/>
    <x v="10"/>
    <x v="10"/>
    <x v="53"/>
    <x v="53"/>
    <x v="53"/>
    <x v="53"/>
    <x v="9"/>
    <x v="79"/>
    <x v="107"/>
    <x v="73"/>
    <x v="128"/>
    <x v="46"/>
    <x v="83"/>
    <x v="0"/>
    <x v="0"/>
  </r>
  <r>
    <x v="10"/>
    <x v="0"/>
    <x v="0"/>
    <x v="2"/>
    <x v="10"/>
    <x v="10"/>
    <x v="19"/>
    <x v="19"/>
    <x v="19"/>
    <x v="19"/>
    <x v="9"/>
    <x v="79"/>
    <x v="107"/>
    <x v="49"/>
    <x v="123"/>
    <x v="45"/>
    <x v="56"/>
    <x v="0"/>
    <x v="0"/>
  </r>
  <r>
    <x v="10"/>
    <x v="0"/>
    <x v="0"/>
    <x v="2"/>
    <x v="10"/>
    <x v="10"/>
    <x v="18"/>
    <x v="18"/>
    <x v="18"/>
    <x v="18"/>
    <x v="9"/>
    <x v="79"/>
    <x v="107"/>
    <x v="75"/>
    <x v="129"/>
    <x v="49"/>
    <x v="81"/>
    <x v="0"/>
    <x v="0"/>
  </r>
  <r>
    <x v="10"/>
    <x v="0"/>
    <x v="0"/>
    <x v="2"/>
    <x v="10"/>
    <x v="10"/>
    <x v="14"/>
    <x v="14"/>
    <x v="14"/>
    <x v="14"/>
    <x v="9"/>
    <x v="79"/>
    <x v="107"/>
    <x v="75"/>
    <x v="129"/>
    <x v="49"/>
    <x v="81"/>
    <x v="0"/>
    <x v="0"/>
  </r>
  <r>
    <x v="10"/>
    <x v="0"/>
    <x v="0"/>
    <x v="2"/>
    <x v="10"/>
    <x v="10"/>
    <x v="54"/>
    <x v="54"/>
    <x v="54"/>
    <x v="54"/>
    <x v="13"/>
    <x v="80"/>
    <x v="108"/>
    <x v="72"/>
    <x v="130"/>
    <x v="49"/>
    <x v="81"/>
    <x v="0"/>
    <x v="0"/>
  </r>
  <r>
    <x v="10"/>
    <x v="0"/>
    <x v="0"/>
    <x v="2"/>
    <x v="10"/>
    <x v="10"/>
    <x v="27"/>
    <x v="27"/>
    <x v="27"/>
    <x v="27"/>
    <x v="13"/>
    <x v="80"/>
    <x v="108"/>
    <x v="76"/>
    <x v="131"/>
    <x v="25"/>
    <x v="84"/>
    <x v="0"/>
    <x v="0"/>
  </r>
  <r>
    <x v="10"/>
    <x v="0"/>
    <x v="0"/>
    <x v="2"/>
    <x v="10"/>
    <x v="10"/>
    <x v="23"/>
    <x v="23"/>
    <x v="23"/>
    <x v="23"/>
    <x v="13"/>
    <x v="80"/>
    <x v="108"/>
    <x v="72"/>
    <x v="130"/>
    <x v="49"/>
    <x v="81"/>
    <x v="0"/>
    <x v="0"/>
  </r>
  <r>
    <x v="10"/>
    <x v="0"/>
    <x v="0"/>
    <x v="2"/>
    <x v="10"/>
    <x v="10"/>
    <x v="47"/>
    <x v="47"/>
    <x v="47"/>
    <x v="47"/>
    <x v="16"/>
    <x v="81"/>
    <x v="14"/>
    <x v="74"/>
    <x v="127"/>
    <x v="49"/>
    <x v="81"/>
    <x v="0"/>
    <x v="0"/>
  </r>
  <r>
    <x v="10"/>
    <x v="0"/>
    <x v="0"/>
    <x v="2"/>
    <x v="10"/>
    <x v="10"/>
    <x v="44"/>
    <x v="44"/>
    <x v="44"/>
    <x v="44"/>
    <x v="16"/>
    <x v="81"/>
    <x v="14"/>
    <x v="72"/>
    <x v="130"/>
    <x v="45"/>
    <x v="56"/>
    <x v="0"/>
    <x v="0"/>
  </r>
  <r>
    <x v="10"/>
    <x v="0"/>
    <x v="0"/>
    <x v="2"/>
    <x v="10"/>
    <x v="10"/>
    <x v="30"/>
    <x v="30"/>
    <x v="30"/>
    <x v="30"/>
    <x v="16"/>
    <x v="81"/>
    <x v="14"/>
    <x v="76"/>
    <x v="131"/>
    <x v="46"/>
    <x v="83"/>
    <x v="0"/>
    <x v="0"/>
  </r>
  <r>
    <x v="10"/>
    <x v="0"/>
    <x v="0"/>
    <x v="2"/>
    <x v="10"/>
    <x v="10"/>
    <x v="36"/>
    <x v="36"/>
    <x v="36"/>
    <x v="36"/>
    <x v="16"/>
    <x v="81"/>
    <x v="14"/>
    <x v="73"/>
    <x v="128"/>
    <x v="36"/>
    <x v="85"/>
    <x v="0"/>
    <x v="0"/>
  </r>
  <r>
    <x v="10"/>
    <x v="0"/>
    <x v="0"/>
    <x v="2"/>
    <x v="10"/>
    <x v="10"/>
    <x v="5"/>
    <x v="5"/>
    <x v="5"/>
    <x v="5"/>
    <x v="16"/>
    <x v="81"/>
    <x v="14"/>
    <x v="73"/>
    <x v="128"/>
    <x v="36"/>
    <x v="85"/>
    <x v="0"/>
    <x v="0"/>
  </r>
  <r>
    <x v="11"/>
    <x v="0"/>
    <x v="0"/>
    <x v="2"/>
    <x v="11"/>
    <x v="11"/>
    <x v="0"/>
    <x v="0"/>
    <x v="0"/>
    <x v="0"/>
    <x v="0"/>
    <x v="88"/>
    <x v="109"/>
    <x v="37"/>
    <x v="132"/>
    <x v="43"/>
    <x v="89"/>
    <x v="0"/>
    <x v="6"/>
  </r>
  <r>
    <x v="11"/>
    <x v="0"/>
    <x v="0"/>
    <x v="2"/>
    <x v="11"/>
    <x v="11"/>
    <x v="1"/>
    <x v="1"/>
    <x v="1"/>
    <x v="1"/>
    <x v="1"/>
    <x v="89"/>
    <x v="110"/>
    <x v="53"/>
    <x v="133"/>
    <x v="45"/>
    <x v="56"/>
    <x v="0"/>
    <x v="6"/>
  </r>
  <r>
    <x v="11"/>
    <x v="0"/>
    <x v="0"/>
    <x v="2"/>
    <x v="11"/>
    <x v="11"/>
    <x v="2"/>
    <x v="2"/>
    <x v="2"/>
    <x v="2"/>
    <x v="2"/>
    <x v="73"/>
    <x v="111"/>
    <x v="56"/>
    <x v="134"/>
    <x v="49"/>
    <x v="90"/>
    <x v="0"/>
    <x v="6"/>
  </r>
  <r>
    <x v="11"/>
    <x v="0"/>
    <x v="0"/>
    <x v="2"/>
    <x v="11"/>
    <x v="11"/>
    <x v="3"/>
    <x v="3"/>
    <x v="3"/>
    <x v="3"/>
    <x v="3"/>
    <x v="75"/>
    <x v="112"/>
    <x v="49"/>
    <x v="135"/>
    <x v="25"/>
    <x v="91"/>
    <x v="0"/>
    <x v="6"/>
  </r>
  <r>
    <x v="11"/>
    <x v="0"/>
    <x v="0"/>
    <x v="2"/>
    <x v="11"/>
    <x v="11"/>
    <x v="11"/>
    <x v="11"/>
    <x v="11"/>
    <x v="11"/>
    <x v="19"/>
    <x v="76"/>
    <x v="113"/>
    <x v="76"/>
    <x v="136"/>
    <x v="39"/>
    <x v="92"/>
    <x v="0"/>
    <x v="6"/>
  </r>
  <r>
    <x v="11"/>
    <x v="0"/>
    <x v="0"/>
    <x v="2"/>
    <x v="11"/>
    <x v="11"/>
    <x v="15"/>
    <x v="15"/>
    <x v="15"/>
    <x v="15"/>
    <x v="4"/>
    <x v="77"/>
    <x v="114"/>
    <x v="75"/>
    <x v="14"/>
    <x v="46"/>
    <x v="93"/>
    <x v="0"/>
    <x v="6"/>
  </r>
  <r>
    <x v="11"/>
    <x v="0"/>
    <x v="0"/>
    <x v="2"/>
    <x v="11"/>
    <x v="11"/>
    <x v="4"/>
    <x v="4"/>
    <x v="4"/>
    <x v="4"/>
    <x v="4"/>
    <x v="77"/>
    <x v="114"/>
    <x v="28"/>
    <x v="3"/>
    <x v="49"/>
    <x v="90"/>
    <x v="0"/>
    <x v="6"/>
  </r>
  <r>
    <x v="11"/>
    <x v="0"/>
    <x v="0"/>
    <x v="2"/>
    <x v="11"/>
    <x v="11"/>
    <x v="5"/>
    <x v="5"/>
    <x v="5"/>
    <x v="5"/>
    <x v="4"/>
    <x v="77"/>
    <x v="114"/>
    <x v="54"/>
    <x v="137"/>
    <x v="45"/>
    <x v="56"/>
    <x v="0"/>
    <x v="6"/>
  </r>
  <r>
    <x v="11"/>
    <x v="0"/>
    <x v="0"/>
    <x v="2"/>
    <x v="11"/>
    <x v="11"/>
    <x v="26"/>
    <x v="26"/>
    <x v="26"/>
    <x v="26"/>
    <x v="7"/>
    <x v="85"/>
    <x v="58"/>
    <x v="72"/>
    <x v="69"/>
    <x v="46"/>
    <x v="93"/>
    <x v="0"/>
    <x v="6"/>
  </r>
  <r>
    <x v="11"/>
    <x v="0"/>
    <x v="0"/>
    <x v="2"/>
    <x v="11"/>
    <x v="11"/>
    <x v="16"/>
    <x v="16"/>
    <x v="16"/>
    <x v="16"/>
    <x v="7"/>
    <x v="85"/>
    <x v="58"/>
    <x v="72"/>
    <x v="69"/>
    <x v="46"/>
    <x v="93"/>
    <x v="0"/>
    <x v="6"/>
  </r>
  <r>
    <x v="11"/>
    <x v="0"/>
    <x v="0"/>
    <x v="2"/>
    <x v="11"/>
    <x v="11"/>
    <x v="21"/>
    <x v="21"/>
    <x v="21"/>
    <x v="21"/>
    <x v="7"/>
    <x v="85"/>
    <x v="58"/>
    <x v="74"/>
    <x v="138"/>
    <x v="25"/>
    <x v="91"/>
    <x v="0"/>
    <x v="6"/>
  </r>
  <r>
    <x v="11"/>
    <x v="0"/>
    <x v="0"/>
    <x v="2"/>
    <x v="11"/>
    <x v="11"/>
    <x v="9"/>
    <x v="9"/>
    <x v="9"/>
    <x v="9"/>
    <x v="7"/>
    <x v="85"/>
    <x v="58"/>
    <x v="65"/>
    <x v="139"/>
    <x v="49"/>
    <x v="90"/>
    <x v="0"/>
    <x v="6"/>
  </r>
  <r>
    <x v="11"/>
    <x v="0"/>
    <x v="0"/>
    <x v="2"/>
    <x v="11"/>
    <x v="11"/>
    <x v="17"/>
    <x v="17"/>
    <x v="17"/>
    <x v="17"/>
    <x v="11"/>
    <x v="78"/>
    <x v="115"/>
    <x v="75"/>
    <x v="14"/>
    <x v="36"/>
    <x v="94"/>
    <x v="0"/>
    <x v="6"/>
  </r>
  <r>
    <x v="11"/>
    <x v="0"/>
    <x v="0"/>
    <x v="2"/>
    <x v="11"/>
    <x v="11"/>
    <x v="19"/>
    <x v="19"/>
    <x v="19"/>
    <x v="19"/>
    <x v="11"/>
    <x v="78"/>
    <x v="115"/>
    <x v="72"/>
    <x v="69"/>
    <x v="43"/>
    <x v="89"/>
    <x v="0"/>
    <x v="6"/>
  </r>
  <r>
    <x v="11"/>
    <x v="0"/>
    <x v="0"/>
    <x v="2"/>
    <x v="11"/>
    <x v="11"/>
    <x v="45"/>
    <x v="45"/>
    <x v="45"/>
    <x v="45"/>
    <x v="11"/>
    <x v="78"/>
    <x v="115"/>
    <x v="72"/>
    <x v="69"/>
    <x v="43"/>
    <x v="89"/>
    <x v="0"/>
    <x v="6"/>
  </r>
  <r>
    <x v="11"/>
    <x v="0"/>
    <x v="0"/>
    <x v="2"/>
    <x v="11"/>
    <x v="11"/>
    <x v="42"/>
    <x v="42"/>
    <x v="42"/>
    <x v="42"/>
    <x v="14"/>
    <x v="79"/>
    <x v="116"/>
    <x v="72"/>
    <x v="69"/>
    <x v="36"/>
    <x v="94"/>
    <x v="0"/>
    <x v="6"/>
  </r>
  <r>
    <x v="11"/>
    <x v="0"/>
    <x v="0"/>
    <x v="2"/>
    <x v="11"/>
    <x v="11"/>
    <x v="7"/>
    <x v="7"/>
    <x v="7"/>
    <x v="7"/>
    <x v="14"/>
    <x v="79"/>
    <x v="116"/>
    <x v="72"/>
    <x v="69"/>
    <x v="36"/>
    <x v="94"/>
    <x v="0"/>
    <x v="6"/>
  </r>
  <r>
    <x v="11"/>
    <x v="0"/>
    <x v="0"/>
    <x v="2"/>
    <x v="11"/>
    <x v="11"/>
    <x v="6"/>
    <x v="6"/>
    <x v="6"/>
    <x v="6"/>
    <x v="14"/>
    <x v="79"/>
    <x v="116"/>
    <x v="49"/>
    <x v="135"/>
    <x v="45"/>
    <x v="56"/>
    <x v="0"/>
    <x v="6"/>
  </r>
  <r>
    <x v="11"/>
    <x v="0"/>
    <x v="0"/>
    <x v="2"/>
    <x v="11"/>
    <x v="11"/>
    <x v="54"/>
    <x v="54"/>
    <x v="54"/>
    <x v="54"/>
    <x v="17"/>
    <x v="80"/>
    <x v="15"/>
    <x v="72"/>
    <x v="69"/>
    <x v="49"/>
    <x v="90"/>
    <x v="0"/>
    <x v="6"/>
  </r>
  <r>
    <x v="11"/>
    <x v="0"/>
    <x v="0"/>
    <x v="2"/>
    <x v="11"/>
    <x v="11"/>
    <x v="51"/>
    <x v="51"/>
    <x v="51"/>
    <x v="51"/>
    <x v="17"/>
    <x v="80"/>
    <x v="15"/>
    <x v="73"/>
    <x v="140"/>
    <x v="43"/>
    <x v="89"/>
    <x v="0"/>
    <x v="6"/>
  </r>
  <r>
    <x v="11"/>
    <x v="0"/>
    <x v="0"/>
    <x v="2"/>
    <x v="11"/>
    <x v="11"/>
    <x v="20"/>
    <x v="20"/>
    <x v="20"/>
    <x v="20"/>
    <x v="17"/>
    <x v="80"/>
    <x v="15"/>
    <x v="75"/>
    <x v="14"/>
    <x v="45"/>
    <x v="56"/>
    <x v="0"/>
    <x v="6"/>
  </r>
  <r>
    <x v="11"/>
    <x v="0"/>
    <x v="0"/>
    <x v="2"/>
    <x v="11"/>
    <x v="11"/>
    <x v="13"/>
    <x v="13"/>
    <x v="13"/>
    <x v="13"/>
    <x v="17"/>
    <x v="80"/>
    <x v="15"/>
    <x v="72"/>
    <x v="69"/>
    <x v="49"/>
    <x v="90"/>
    <x v="0"/>
    <x v="6"/>
  </r>
  <r>
    <x v="11"/>
    <x v="0"/>
    <x v="0"/>
    <x v="2"/>
    <x v="11"/>
    <x v="11"/>
    <x v="14"/>
    <x v="14"/>
    <x v="14"/>
    <x v="14"/>
    <x v="17"/>
    <x v="80"/>
    <x v="15"/>
    <x v="72"/>
    <x v="69"/>
    <x v="49"/>
    <x v="90"/>
    <x v="0"/>
    <x v="6"/>
  </r>
  <r>
    <x v="12"/>
    <x v="0"/>
    <x v="0"/>
    <x v="2"/>
    <x v="12"/>
    <x v="12"/>
    <x v="0"/>
    <x v="0"/>
    <x v="0"/>
    <x v="0"/>
    <x v="0"/>
    <x v="65"/>
    <x v="117"/>
    <x v="80"/>
    <x v="141"/>
    <x v="49"/>
    <x v="90"/>
    <x v="0"/>
    <x v="6"/>
  </r>
  <r>
    <x v="12"/>
    <x v="0"/>
    <x v="0"/>
    <x v="2"/>
    <x v="12"/>
    <x v="12"/>
    <x v="1"/>
    <x v="1"/>
    <x v="1"/>
    <x v="1"/>
    <x v="1"/>
    <x v="72"/>
    <x v="88"/>
    <x v="78"/>
    <x v="142"/>
    <x v="49"/>
    <x v="90"/>
    <x v="0"/>
    <x v="6"/>
  </r>
  <r>
    <x v="12"/>
    <x v="0"/>
    <x v="0"/>
    <x v="2"/>
    <x v="12"/>
    <x v="12"/>
    <x v="15"/>
    <x v="15"/>
    <x v="15"/>
    <x v="15"/>
    <x v="2"/>
    <x v="73"/>
    <x v="118"/>
    <x v="49"/>
    <x v="143"/>
    <x v="48"/>
    <x v="95"/>
    <x v="0"/>
    <x v="6"/>
  </r>
  <r>
    <x v="12"/>
    <x v="0"/>
    <x v="0"/>
    <x v="2"/>
    <x v="12"/>
    <x v="12"/>
    <x v="7"/>
    <x v="7"/>
    <x v="7"/>
    <x v="7"/>
    <x v="3"/>
    <x v="75"/>
    <x v="119"/>
    <x v="28"/>
    <x v="144"/>
    <x v="43"/>
    <x v="89"/>
    <x v="0"/>
    <x v="6"/>
  </r>
  <r>
    <x v="12"/>
    <x v="0"/>
    <x v="0"/>
    <x v="2"/>
    <x v="12"/>
    <x v="12"/>
    <x v="17"/>
    <x v="17"/>
    <x v="17"/>
    <x v="17"/>
    <x v="19"/>
    <x v="76"/>
    <x v="120"/>
    <x v="65"/>
    <x v="61"/>
    <x v="43"/>
    <x v="89"/>
    <x v="0"/>
    <x v="6"/>
  </r>
  <r>
    <x v="12"/>
    <x v="0"/>
    <x v="0"/>
    <x v="2"/>
    <x v="12"/>
    <x v="12"/>
    <x v="33"/>
    <x v="33"/>
    <x v="33"/>
    <x v="33"/>
    <x v="4"/>
    <x v="77"/>
    <x v="121"/>
    <x v="67"/>
    <x v="145"/>
    <x v="20"/>
    <x v="96"/>
    <x v="0"/>
    <x v="6"/>
  </r>
  <r>
    <x v="12"/>
    <x v="0"/>
    <x v="0"/>
    <x v="2"/>
    <x v="12"/>
    <x v="12"/>
    <x v="14"/>
    <x v="14"/>
    <x v="14"/>
    <x v="14"/>
    <x v="4"/>
    <x v="77"/>
    <x v="121"/>
    <x v="54"/>
    <x v="146"/>
    <x v="45"/>
    <x v="56"/>
    <x v="0"/>
    <x v="6"/>
  </r>
  <r>
    <x v="12"/>
    <x v="0"/>
    <x v="0"/>
    <x v="2"/>
    <x v="12"/>
    <x v="12"/>
    <x v="11"/>
    <x v="11"/>
    <x v="11"/>
    <x v="11"/>
    <x v="6"/>
    <x v="85"/>
    <x v="122"/>
    <x v="67"/>
    <x v="145"/>
    <x v="48"/>
    <x v="95"/>
    <x v="0"/>
    <x v="6"/>
  </r>
  <r>
    <x v="12"/>
    <x v="0"/>
    <x v="0"/>
    <x v="2"/>
    <x v="12"/>
    <x v="12"/>
    <x v="19"/>
    <x v="19"/>
    <x v="19"/>
    <x v="19"/>
    <x v="7"/>
    <x v="78"/>
    <x v="123"/>
    <x v="75"/>
    <x v="147"/>
    <x v="36"/>
    <x v="94"/>
    <x v="0"/>
    <x v="6"/>
  </r>
  <r>
    <x v="12"/>
    <x v="0"/>
    <x v="0"/>
    <x v="2"/>
    <x v="12"/>
    <x v="12"/>
    <x v="8"/>
    <x v="8"/>
    <x v="8"/>
    <x v="8"/>
    <x v="7"/>
    <x v="78"/>
    <x v="123"/>
    <x v="72"/>
    <x v="51"/>
    <x v="43"/>
    <x v="89"/>
    <x v="0"/>
    <x v="6"/>
  </r>
  <r>
    <x v="12"/>
    <x v="0"/>
    <x v="0"/>
    <x v="2"/>
    <x v="12"/>
    <x v="12"/>
    <x v="23"/>
    <x v="23"/>
    <x v="23"/>
    <x v="23"/>
    <x v="7"/>
    <x v="78"/>
    <x v="123"/>
    <x v="75"/>
    <x v="147"/>
    <x v="36"/>
    <x v="94"/>
    <x v="0"/>
    <x v="6"/>
  </r>
  <r>
    <x v="12"/>
    <x v="0"/>
    <x v="0"/>
    <x v="2"/>
    <x v="12"/>
    <x v="12"/>
    <x v="10"/>
    <x v="10"/>
    <x v="10"/>
    <x v="10"/>
    <x v="10"/>
    <x v="79"/>
    <x v="124"/>
    <x v="75"/>
    <x v="147"/>
    <x v="49"/>
    <x v="90"/>
    <x v="0"/>
    <x v="6"/>
  </r>
  <r>
    <x v="12"/>
    <x v="0"/>
    <x v="0"/>
    <x v="2"/>
    <x v="12"/>
    <x v="12"/>
    <x v="9"/>
    <x v="9"/>
    <x v="9"/>
    <x v="9"/>
    <x v="10"/>
    <x v="79"/>
    <x v="124"/>
    <x v="49"/>
    <x v="143"/>
    <x v="45"/>
    <x v="56"/>
    <x v="0"/>
    <x v="6"/>
  </r>
  <r>
    <x v="12"/>
    <x v="0"/>
    <x v="0"/>
    <x v="2"/>
    <x v="12"/>
    <x v="12"/>
    <x v="42"/>
    <x v="42"/>
    <x v="42"/>
    <x v="42"/>
    <x v="12"/>
    <x v="80"/>
    <x v="44"/>
    <x v="75"/>
    <x v="147"/>
    <x v="45"/>
    <x v="56"/>
    <x v="0"/>
    <x v="6"/>
  </r>
  <r>
    <x v="12"/>
    <x v="0"/>
    <x v="0"/>
    <x v="2"/>
    <x v="12"/>
    <x v="12"/>
    <x v="55"/>
    <x v="55"/>
    <x v="55"/>
    <x v="55"/>
    <x v="12"/>
    <x v="80"/>
    <x v="44"/>
    <x v="76"/>
    <x v="11"/>
    <x v="25"/>
    <x v="91"/>
    <x v="0"/>
    <x v="6"/>
  </r>
  <r>
    <x v="12"/>
    <x v="0"/>
    <x v="0"/>
    <x v="2"/>
    <x v="12"/>
    <x v="12"/>
    <x v="56"/>
    <x v="56"/>
    <x v="56"/>
    <x v="56"/>
    <x v="12"/>
    <x v="80"/>
    <x v="44"/>
    <x v="67"/>
    <x v="145"/>
    <x v="46"/>
    <x v="93"/>
    <x v="0"/>
    <x v="6"/>
  </r>
  <r>
    <x v="12"/>
    <x v="0"/>
    <x v="0"/>
    <x v="2"/>
    <x v="12"/>
    <x v="12"/>
    <x v="16"/>
    <x v="16"/>
    <x v="16"/>
    <x v="16"/>
    <x v="12"/>
    <x v="80"/>
    <x v="44"/>
    <x v="73"/>
    <x v="148"/>
    <x v="43"/>
    <x v="89"/>
    <x v="0"/>
    <x v="6"/>
  </r>
  <r>
    <x v="12"/>
    <x v="0"/>
    <x v="0"/>
    <x v="2"/>
    <x v="12"/>
    <x v="12"/>
    <x v="3"/>
    <x v="3"/>
    <x v="3"/>
    <x v="3"/>
    <x v="12"/>
    <x v="80"/>
    <x v="44"/>
    <x v="73"/>
    <x v="148"/>
    <x v="43"/>
    <x v="89"/>
    <x v="0"/>
    <x v="6"/>
  </r>
  <r>
    <x v="12"/>
    <x v="0"/>
    <x v="0"/>
    <x v="2"/>
    <x v="12"/>
    <x v="12"/>
    <x v="18"/>
    <x v="18"/>
    <x v="18"/>
    <x v="18"/>
    <x v="12"/>
    <x v="80"/>
    <x v="44"/>
    <x v="72"/>
    <x v="51"/>
    <x v="49"/>
    <x v="90"/>
    <x v="0"/>
    <x v="6"/>
  </r>
  <r>
    <x v="12"/>
    <x v="0"/>
    <x v="0"/>
    <x v="2"/>
    <x v="12"/>
    <x v="12"/>
    <x v="57"/>
    <x v="57"/>
    <x v="57"/>
    <x v="57"/>
    <x v="18"/>
    <x v="81"/>
    <x v="32"/>
    <x v="74"/>
    <x v="69"/>
    <x v="49"/>
    <x v="90"/>
    <x v="0"/>
    <x v="6"/>
  </r>
  <r>
    <x v="13"/>
    <x v="0"/>
    <x v="0"/>
    <x v="2"/>
    <x v="13"/>
    <x v="13"/>
    <x v="10"/>
    <x v="10"/>
    <x v="10"/>
    <x v="10"/>
    <x v="0"/>
    <x v="71"/>
    <x v="125"/>
    <x v="77"/>
    <x v="94"/>
    <x v="8"/>
    <x v="97"/>
    <x v="0"/>
    <x v="6"/>
  </r>
  <r>
    <x v="13"/>
    <x v="0"/>
    <x v="0"/>
    <x v="2"/>
    <x v="13"/>
    <x v="13"/>
    <x v="15"/>
    <x v="15"/>
    <x v="15"/>
    <x v="15"/>
    <x v="1"/>
    <x v="79"/>
    <x v="126"/>
    <x v="74"/>
    <x v="149"/>
    <x v="43"/>
    <x v="98"/>
    <x v="0"/>
    <x v="6"/>
  </r>
  <r>
    <x v="13"/>
    <x v="0"/>
    <x v="0"/>
    <x v="2"/>
    <x v="13"/>
    <x v="13"/>
    <x v="43"/>
    <x v="43"/>
    <x v="43"/>
    <x v="43"/>
    <x v="2"/>
    <x v="80"/>
    <x v="127"/>
    <x v="77"/>
    <x v="94"/>
    <x v="35"/>
    <x v="99"/>
    <x v="0"/>
    <x v="6"/>
  </r>
  <r>
    <x v="13"/>
    <x v="0"/>
    <x v="0"/>
    <x v="2"/>
    <x v="13"/>
    <x v="13"/>
    <x v="3"/>
    <x v="3"/>
    <x v="3"/>
    <x v="3"/>
    <x v="2"/>
    <x v="80"/>
    <x v="127"/>
    <x v="76"/>
    <x v="79"/>
    <x v="25"/>
    <x v="100"/>
    <x v="0"/>
    <x v="6"/>
  </r>
  <r>
    <x v="13"/>
    <x v="0"/>
    <x v="0"/>
    <x v="2"/>
    <x v="13"/>
    <x v="13"/>
    <x v="4"/>
    <x v="4"/>
    <x v="4"/>
    <x v="4"/>
    <x v="2"/>
    <x v="80"/>
    <x v="127"/>
    <x v="75"/>
    <x v="150"/>
    <x v="45"/>
    <x v="56"/>
    <x v="0"/>
    <x v="6"/>
  </r>
  <r>
    <x v="13"/>
    <x v="0"/>
    <x v="0"/>
    <x v="2"/>
    <x v="13"/>
    <x v="13"/>
    <x v="58"/>
    <x v="58"/>
    <x v="58"/>
    <x v="58"/>
    <x v="4"/>
    <x v="81"/>
    <x v="128"/>
    <x v="73"/>
    <x v="151"/>
    <x v="36"/>
    <x v="101"/>
    <x v="0"/>
    <x v="6"/>
  </r>
  <r>
    <x v="13"/>
    <x v="0"/>
    <x v="0"/>
    <x v="2"/>
    <x v="13"/>
    <x v="13"/>
    <x v="16"/>
    <x v="16"/>
    <x v="16"/>
    <x v="16"/>
    <x v="4"/>
    <x v="81"/>
    <x v="128"/>
    <x v="74"/>
    <x v="149"/>
    <x v="49"/>
    <x v="102"/>
    <x v="0"/>
    <x v="6"/>
  </r>
  <r>
    <x v="13"/>
    <x v="0"/>
    <x v="0"/>
    <x v="2"/>
    <x v="13"/>
    <x v="13"/>
    <x v="7"/>
    <x v="7"/>
    <x v="7"/>
    <x v="7"/>
    <x v="4"/>
    <x v="81"/>
    <x v="128"/>
    <x v="73"/>
    <x v="151"/>
    <x v="36"/>
    <x v="101"/>
    <x v="0"/>
    <x v="6"/>
  </r>
  <r>
    <x v="13"/>
    <x v="0"/>
    <x v="0"/>
    <x v="2"/>
    <x v="13"/>
    <x v="13"/>
    <x v="0"/>
    <x v="0"/>
    <x v="0"/>
    <x v="0"/>
    <x v="4"/>
    <x v="81"/>
    <x v="128"/>
    <x v="72"/>
    <x v="152"/>
    <x v="45"/>
    <x v="56"/>
    <x v="0"/>
    <x v="6"/>
  </r>
  <r>
    <x v="13"/>
    <x v="0"/>
    <x v="0"/>
    <x v="2"/>
    <x v="13"/>
    <x v="13"/>
    <x v="14"/>
    <x v="14"/>
    <x v="14"/>
    <x v="14"/>
    <x v="4"/>
    <x v="81"/>
    <x v="128"/>
    <x v="73"/>
    <x v="151"/>
    <x v="36"/>
    <x v="101"/>
    <x v="0"/>
    <x v="6"/>
  </r>
  <r>
    <x v="13"/>
    <x v="0"/>
    <x v="0"/>
    <x v="2"/>
    <x v="13"/>
    <x v="13"/>
    <x v="33"/>
    <x v="33"/>
    <x v="33"/>
    <x v="33"/>
    <x v="9"/>
    <x v="83"/>
    <x v="129"/>
    <x v="77"/>
    <x v="94"/>
    <x v="43"/>
    <x v="98"/>
    <x v="0"/>
    <x v="6"/>
  </r>
  <r>
    <x v="13"/>
    <x v="0"/>
    <x v="0"/>
    <x v="2"/>
    <x v="13"/>
    <x v="13"/>
    <x v="22"/>
    <x v="22"/>
    <x v="22"/>
    <x v="22"/>
    <x v="9"/>
    <x v="83"/>
    <x v="129"/>
    <x v="76"/>
    <x v="79"/>
    <x v="36"/>
    <x v="101"/>
    <x v="0"/>
    <x v="6"/>
  </r>
  <r>
    <x v="13"/>
    <x v="0"/>
    <x v="0"/>
    <x v="2"/>
    <x v="13"/>
    <x v="13"/>
    <x v="52"/>
    <x v="52"/>
    <x v="52"/>
    <x v="52"/>
    <x v="9"/>
    <x v="83"/>
    <x v="129"/>
    <x v="67"/>
    <x v="153"/>
    <x v="49"/>
    <x v="102"/>
    <x v="0"/>
    <x v="6"/>
  </r>
  <r>
    <x v="13"/>
    <x v="0"/>
    <x v="0"/>
    <x v="2"/>
    <x v="13"/>
    <x v="13"/>
    <x v="5"/>
    <x v="5"/>
    <x v="5"/>
    <x v="5"/>
    <x v="9"/>
    <x v="83"/>
    <x v="129"/>
    <x v="67"/>
    <x v="153"/>
    <x v="49"/>
    <x v="102"/>
    <x v="0"/>
    <x v="6"/>
  </r>
  <r>
    <x v="13"/>
    <x v="0"/>
    <x v="0"/>
    <x v="2"/>
    <x v="13"/>
    <x v="13"/>
    <x v="23"/>
    <x v="23"/>
    <x v="23"/>
    <x v="23"/>
    <x v="9"/>
    <x v="83"/>
    <x v="129"/>
    <x v="67"/>
    <x v="153"/>
    <x v="49"/>
    <x v="102"/>
    <x v="0"/>
    <x v="6"/>
  </r>
  <r>
    <x v="13"/>
    <x v="0"/>
    <x v="0"/>
    <x v="2"/>
    <x v="13"/>
    <x v="13"/>
    <x v="11"/>
    <x v="11"/>
    <x v="11"/>
    <x v="11"/>
    <x v="14"/>
    <x v="84"/>
    <x v="130"/>
    <x v="76"/>
    <x v="79"/>
    <x v="49"/>
    <x v="102"/>
    <x v="0"/>
    <x v="6"/>
  </r>
  <r>
    <x v="13"/>
    <x v="0"/>
    <x v="0"/>
    <x v="2"/>
    <x v="13"/>
    <x v="13"/>
    <x v="59"/>
    <x v="59"/>
    <x v="59"/>
    <x v="59"/>
    <x v="14"/>
    <x v="84"/>
    <x v="130"/>
    <x v="77"/>
    <x v="94"/>
    <x v="36"/>
    <x v="101"/>
    <x v="0"/>
    <x v="6"/>
  </r>
  <r>
    <x v="13"/>
    <x v="0"/>
    <x v="0"/>
    <x v="2"/>
    <x v="13"/>
    <x v="13"/>
    <x v="60"/>
    <x v="60"/>
    <x v="60"/>
    <x v="60"/>
    <x v="14"/>
    <x v="84"/>
    <x v="130"/>
    <x v="77"/>
    <x v="94"/>
    <x v="36"/>
    <x v="101"/>
    <x v="0"/>
    <x v="6"/>
  </r>
  <r>
    <x v="13"/>
    <x v="0"/>
    <x v="0"/>
    <x v="2"/>
    <x v="13"/>
    <x v="13"/>
    <x v="55"/>
    <x v="55"/>
    <x v="55"/>
    <x v="55"/>
    <x v="14"/>
    <x v="84"/>
    <x v="130"/>
    <x v="67"/>
    <x v="153"/>
    <x v="45"/>
    <x v="56"/>
    <x v="0"/>
    <x v="6"/>
  </r>
  <r>
    <x v="13"/>
    <x v="0"/>
    <x v="0"/>
    <x v="2"/>
    <x v="13"/>
    <x v="13"/>
    <x v="61"/>
    <x v="61"/>
    <x v="61"/>
    <x v="61"/>
    <x v="14"/>
    <x v="84"/>
    <x v="130"/>
    <x v="76"/>
    <x v="79"/>
    <x v="49"/>
    <x v="102"/>
    <x v="0"/>
    <x v="6"/>
  </r>
  <r>
    <x v="13"/>
    <x v="0"/>
    <x v="0"/>
    <x v="2"/>
    <x v="13"/>
    <x v="13"/>
    <x v="27"/>
    <x v="27"/>
    <x v="27"/>
    <x v="27"/>
    <x v="14"/>
    <x v="84"/>
    <x v="130"/>
    <x v="77"/>
    <x v="94"/>
    <x v="36"/>
    <x v="101"/>
    <x v="0"/>
    <x v="6"/>
  </r>
  <r>
    <x v="13"/>
    <x v="0"/>
    <x v="0"/>
    <x v="2"/>
    <x v="13"/>
    <x v="13"/>
    <x v="62"/>
    <x v="62"/>
    <x v="62"/>
    <x v="62"/>
    <x v="14"/>
    <x v="84"/>
    <x v="130"/>
    <x v="77"/>
    <x v="94"/>
    <x v="36"/>
    <x v="101"/>
    <x v="0"/>
    <x v="6"/>
  </r>
  <r>
    <x v="13"/>
    <x v="0"/>
    <x v="0"/>
    <x v="2"/>
    <x v="13"/>
    <x v="13"/>
    <x v="24"/>
    <x v="24"/>
    <x v="24"/>
    <x v="24"/>
    <x v="14"/>
    <x v="84"/>
    <x v="130"/>
    <x v="76"/>
    <x v="79"/>
    <x v="49"/>
    <x v="102"/>
    <x v="0"/>
    <x v="6"/>
  </r>
  <r>
    <x v="13"/>
    <x v="0"/>
    <x v="0"/>
    <x v="2"/>
    <x v="13"/>
    <x v="13"/>
    <x v="21"/>
    <x v="21"/>
    <x v="21"/>
    <x v="21"/>
    <x v="14"/>
    <x v="84"/>
    <x v="130"/>
    <x v="67"/>
    <x v="153"/>
    <x v="45"/>
    <x v="56"/>
    <x v="0"/>
    <x v="6"/>
  </r>
  <r>
    <x v="13"/>
    <x v="0"/>
    <x v="0"/>
    <x v="2"/>
    <x v="13"/>
    <x v="13"/>
    <x v="6"/>
    <x v="6"/>
    <x v="6"/>
    <x v="6"/>
    <x v="14"/>
    <x v="84"/>
    <x v="130"/>
    <x v="67"/>
    <x v="153"/>
    <x v="45"/>
    <x v="56"/>
    <x v="0"/>
    <x v="6"/>
  </r>
  <r>
    <x v="13"/>
    <x v="0"/>
    <x v="0"/>
    <x v="2"/>
    <x v="13"/>
    <x v="13"/>
    <x v="63"/>
    <x v="63"/>
    <x v="63"/>
    <x v="63"/>
    <x v="14"/>
    <x v="84"/>
    <x v="130"/>
    <x v="77"/>
    <x v="94"/>
    <x v="36"/>
    <x v="101"/>
    <x v="0"/>
    <x v="6"/>
  </r>
  <r>
    <x v="13"/>
    <x v="0"/>
    <x v="0"/>
    <x v="2"/>
    <x v="13"/>
    <x v="13"/>
    <x v="64"/>
    <x v="64"/>
    <x v="64"/>
    <x v="64"/>
    <x v="14"/>
    <x v="84"/>
    <x v="130"/>
    <x v="77"/>
    <x v="94"/>
    <x v="36"/>
    <x v="101"/>
    <x v="0"/>
    <x v="6"/>
  </r>
  <r>
    <x v="13"/>
    <x v="0"/>
    <x v="0"/>
    <x v="2"/>
    <x v="13"/>
    <x v="13"/>
    <x v="65"/>
    <x v="65"/>
    <x v="65"/>
    <x v="65"/>
    <x v="14"/>
    <x v="84"/>
    <x v="130"/>
    <x v="77"/>
    <x v="94"/>
    <x v="36"/>
    <x v="101"/>
    <x v="0"/>
    <x v="6"/>
  </r>
  <r>
    <x v="14"/>
    <x v="0"/>
    <x v="0"/>
    <x v="2"/>
    <x v="14"/>
    <x v="14"/>
    <x v="30"/>
    <x v="30"/>
    <x v="30"/>
    <x v="30"/>
    <x v="0"/>
    <x v="71"/>
    <x v="131"/>
    <x v="56"/>
    <x v="154"/>
    <x v="43"/>
    <x v="103"/>
    <x v="0"/>
    <x v="0"/>
  </r>
  <r>
    <x v="14"/>
    <x v="0"/>
    <x v="0"/>
    <x v="2"/>
    <x v="14"/>
    <x v="14"/>
    <x v="0"/>
    <x v="0"/>
    <x v="0"/>
    <x v="0"/>
    <x v="0"/>
    <x v="71"/>
    <x v="131"/>
    <x v="38"/>
    <x v="155"/>
    <x v="49"/>
    <x v="104"/>
    <x v="0"/>
    <x v="0"/>
  </r>
  <r>
    <x v="14"/>
    <x v="0"/>
    <x v="0"/>
    <x v="2"/>
    <x v="14"/>
    <x v="14"/>
    <x v="1"/>
    <x v="1"/>
    <x v="1"/>
    <x v="1"/>
    <x v="2"/>
    <x v="74"/>
    <x v="132"/>
    <x v="56"/>
    <x v="154"/>
    <x v="45"/>
    <x v="56"/>
    <x v="0"/>
    <x v="0"/>
  </r>
  <r>
    <x v="14"/>
    <x v="0"/>
    <x v="0"/>
    <x v="2"/>
    <x v="14"/>
    <x v="14"/>
    <x v="11"/>
    <x v="11"/>
    <x v="11"/>
    <x v="11"/>
    <x v="3"/>
    <x v="76"/>
    <x v="133"/>
    <x v="67"/>
    <x v="81"/>
    <x v="50"/>
    <x v="105"/>
    <x v="0"/>
    <x v="0"/>
  </r>
  <r>
    <x v="14"/>
    <x v="0"/>
    <x v="0"/>
    <x v="2"/>
    <x v="14"/>
    <x v="14"/>
    <x v="3"/>
    <x v="3"/>
    <x v="3"/>
    <x v="3"/>
    <x v="3"/>
    <x v="76"/>
    <x v="133"/>
    <x v="65"/>
    <x v="156"/>
    <x v="43"/>
    <x v="103"/>
    <x v="0"/>
    <x v="0"/>
  </r>
  <r>
    <x v="14"/>
    <x v="0"/>
    <x v="0"/>
    <x v="2"/>
    <x v="14"/>
    <x v="14"/>
    <x v="5"/>
    <x v="5"/>
    <x v="5"/>
    <x v="5"/>
    <x v="4"/>
    <x v="77"/>
    <x v="134"/>
    <x v="54"/>
    <x v="157"/>
    <x v="45"/>
    <x v="56"/>
    <x v="0"/>
    <x v="0"/>
  </r>
  <r>
    <x v="14"/>
    <x v="0"/>
    <x v="0"/>
    <x v="2"/>
    <x v="14"/>
    <x v="14"/>
    <x v="45"/>
    <x v="45"/>
    <x v="45"/>
    <x v="45"/>
    <x v="5"/>
    <x v="78"/>
    <x v="54"/>
    <x v="65"/>
    <x v="156"/>
    <x v="45"/>
    <x v="56"/>
    <x v="0"/>
    <x v="0"/>
  </r>
  <r>
    <x v="14"/>
    <x v="0"/>
    <x v="0"/>
    <x v="2"/>
    <x v="14"/>
    <x v="14"/>
    <x v="6"/>
    <x v="6"/>
    <x v="6"/>
    <x v="6"/>
    <x v="6"/>
    <x v="79"/>
    <x v="135"/>
    <x v="72"/>
    <x v="158"/>
    <x v="36"/>
    <x v="106"/>
    <x v="0"/>
    <x v="0"/>
  </r>
  <r>
    <x v="14"/>
    <x v="0"/>
    <x v="0"/>
    <x v="2"/>
    <x v="14"/>
    <x v="14"/>
    <x v="48"/>
    <x v="48"/>
    <x v="48"/>
    <x v="48"/>
    <x v="7"/>
    <x v="80"/>
    <x v="136"/>
    <x v="75"/>
    <x v="75"/>
    <x v="45"/>
    <x v="56"/>
    <x v="0"/>
    <x v="0"/>
  </r>
  <r>
    <x v="14"/>
    <x v="0"/>
    <x v="0"/>
    <x v="2"/>
    <x v="14"/>
    <x v="14"/>
    <x v="10"/>
    <x v="10"/>
    <x v="10"/>
    <x v="10"/>
    <x v="7"/>
    <x v="80"/>
    <x v="136"/>
    <x v="74"/>
    <x v="159"/>
    <x v="36"/>
    <x v="106"/>
    <x v="0"/>
    <x v="0"/>
  </r>
  <r>
    <x v="14"/>
    <x v="0"/>
    <x v="0"/>
    <x v="2"/>
    <x v="14"/>
    <x v="14"/>
    <x v="7"/>
    <x v="7"/>
    <x v="7"/>
    <x v="7"/>
    <x v="7"/>
    <x v="80"/>
    <x v="136"/>
    <x v="73"/>
    <x v="160"/>
    <x v="43"/>
    <x v="103"/>
    <x v="0"/>
    <x v="0"/>
  </r>
  <r>
    <x v="14"/>
    <x v="0"/>
    <x v="0"/>
    <x v="2"/>
    <x v="14"/>
    <x v="14"/>
    <x v="27"/>
    <x v="27"/>
    <x v="27"/>
    <x v="27"/>
    <x v="7"/>
    <x v="80"/>
    <x v="136"/>
    <x v="67"/>
    <x v="81"/>
    <x v="46"/>
    <x v="107"/>
    <x v="0"/>
    <x v="0"/>
  </r>
  <r>
    <x v="14"/>
    <x v="0"/>
    <x v="0"/>
    <x v="2"/>
    <x v="14"/>
    <x v="14"/>
    <x v="54"/>
    <x v="54"/>
    <x v="54"/>
    <x v="54"/>
    <x v="11"/>
    <x v="81"/>
    <x v="137"/>
    <x v="74"/>
    <x v="159"/>
    <x v="49"/>
    <x v="104"/>
    <x v="0"/>
    <x v="0"/>
  </r>
  <r>
    <x v="14"/>
    <x v="0"/>
    <x v="0"/>
    <x v="2"/>
    <x v="14"/>
    <x v="14"/>
    <x v="17"/>
    <x v="17"/>
    <x v="17"/>
    <x v="17"/>
    <x v="11"/>
    <x v="81"/>
    <x v="137"/>
    <x v="74"/>
    <x v="159"/>
    <x v="49"/>
    <x v="104"/>
    <x v="0"/>
    <x v="0"/>
  </r>
  <r>
    <x v="14"/>
    <x v="0"/>
    <x v="0"/>
    <x v="2"/>
    <x v="14"/>
    <x v="14"/>
    <x v="28"/>
    <x v="28"/>
    <x v="28"/>
    <x v="28"/>
    <x v="11"/>
    <x v="81"/>
    <x v="137"/>
    <x v="72"/>
    <x v="158"/>
    <x v="45"/>
    <x v="56"/>
    <x v="0"/>
    <x v="0"/>
  </r>
  <r>
    <x v="14"/>
    <x v="0"/>
    <x v="0"/>
    <x v="2"/>
    <x v="14"/>
    <x v="14"/>
    <x v="16"/>
    <x v="16"/>
    <x v="16"/>
    <x v="16"/>
    <x v="11"/>
    <x v="81"/>
    <x v="137"/>
    <x v="73"/>
    <x v="160"/>
    <x v="36"/>
    <x v="106"/>
    <x v="0"/>
    <x v="0"/>
  </r>
  <r>
    <x v="14"/>
    <x v="0"/>
    <x v="0"/>
    <x v="2"/>
    <x v="14"/>
    <x v="14"/>
    <x v="8"/>
    <x v="8"/>
    <x v="8"/>
    <x v="8"/>
    <x v="11"/>
    <x v="81"/>
    <x v="137"/>
    <x v="74"/>
    <x v="159"/>
    <x v="49"/>
    <x v="104"/>
    <x v="0"/>
    <x v="0"/>
  </r>
  <r>
    <x v="14"/>
    <x v="0"/>
    <x v="0"/>
    <x v="2"/>
    <x v="14"/>
    <x v="14"/>
    <x v="33"/>
    <x v="33"/>
    <x v="33"/>
    <x v="33"/>
    <x v="16"/>
    <x v="82"/>
    <x v="14"/>
    <x v="76"/>
    <x v="161"/>
    <x v="43"/>
    <x v="103"/>
    <x v="0"/>
    <x v="0"/>
  </r>
  <r>
    <x v="14"/>
    <x v="0"/>
    <x v="0"/>
    <x v="2"/>
    <x v="14"/>
    <x v="14"/>
    <x v="15"/>
    <x v="15"/>
    <x v="15"/>
    <x v="15"/>
    <x v="16"/>
    <x v="82"/>
    <x v="14"/>
    <x v="67"/>
    <x v="81"/>
    <x v="36"/>
    <x v="106"/>
    <x v="0"/>
    <x v="0"/>
  </r>
  <r>
    <x v="14"/>
    <x v="0"/>
    <x v="0"/>
    <x v="2"/>
    <x v="14"/>
    <x v="14"/>
    <x v="19"/>
    <x v="19"/>
    <x v="19"/>
    <x v="19"/>
    <x v="16"/>
    <x v="82"/>
    <x v="14"/>
    <x v="74"/>
    <x v="159"/>
    <x v="45"/>
    <x v="56"/>
    <x v="0"/>
    <x v="0"/>
  </r>
  <r>
    <x v="14"/>
    <x v="0"/>
    <x v="0"/>
    <x v="2"/>
    <x v="14"/>
    <x v="14"/>
    <x v="36"/>
    <x v="36"/>
    <x v="36"/>
    <x v="36"/>
    <x v="16"/>
    <x v="82"/>
    <x v="14"/>
    <x v="73"/>
    <x v="160"/>
    <x v="49"/>
    <x v="104"/>
    <x v="0"/>
    <x v="0"/>
  </r>
  <r>
    <x v="14"/>
    <x v="0"/>
    <x v="0"/>
    <x v="2"/>
    <x v="14"/>
    <x v="14"/>
    <x v="63"/>
    <x v="63"/>
    <x v="63"/>
    <x v="63"/>
    <x v="16"/>
    <x v="82"/>
    <x v="14"/>
    <x v="76"/>
    <x v="161"/>
    <x v="43"/>
    <x v="103"/>
    <x v="0"/>
    <x v="0"/>
  </r>
  <r>
    <x v="14"/>
    <x v="0"/>
    <x v="0"/>
    <x v="2"/>
    <x v="14"/>
    <x v="14"/>
    <x v="14"/>
    <x v="14"/>
    <x v="14"/>
    <x v="14"/>
    <x v="16"/>
    <x v="82"/>
    <x v="14"/>
    <x v="74"/>
    <x v="159"/>
    <x v="45"/>
    <x v="56"/>
    <x v="0"/>
    <x v="0"/>
  </r>
  <r>
    <x v="14"/>
    <x v="0"/>
    <x v="0"/>
    <x v="2"/>
    <x v="14"/>
    <x v="14"/>
    <x v="9"/>
    <x v="9"/>
    <x v="9"/>
    <x v="9"/>
    <x v="16"/>
    <x v="82"/>
    <x v="14"/>
    <x v="74"/>
    <x v="159"/>
    <x v="45"/>
    <x v="56"/>
    <x v="0"/>
    <x v="0"/>
  </r>
  <r>
    <x v="15"/>
    <x v="0"/>
    <x v="0"/>
    <x v="2"/>
    <x v="15"/>
    <x v="15"/>
    <x v="0"/>
    <x v="0"/>
    <x v="0"/>
    <x v="0"/>
    <x v="0"/>
    <x v="76"/>
    <x v="138"/>
    <x v="81"/>
    <x v="162"/>
    <x v="45"/>
    <x v="56"/>
    <x v="0"/>
    <x v="0"/>
  </r>
  <r>
    <x v="15"/>
    <x v="0"/>
    <x v="0"/>
    <x v="2"/>
    <x v="15"/>
    <x v="15"/>
    <x v="1"/>
    <x v="1"/>
    <x v="1"/>
    <x v="1"/>
    <x v="1"/>
    <x v="79"/>
    <x v="139"/>
    <x v="49"/>
    <x v="163"/>
    <x v="45"/>
    <x v="56"/>
    <x v="0"/>
    <x v="0"/>
  </r>
  <r>
    <x v="15"/>
    <x v="0"/>
    <x v="0"/>
    <x v="2"/>
    <x v="15"/>
    <x v="15"/>
    <x v="15"/>
    <x v="15"/>
    <x v="15"/>
    <x v="15"/>
    <x v="2"/>
    <x v="81"/>
    <x v="140"/>
    <x v="74"/>
    <x v="164"/>
    <x v="49"/>
    <x v="108"/>
    <x v="0"/>
    <x v="0"/>
  </r>
  <r>
    <x v="15"/>
    <x v="0"/>
    <x v="0"/>
    <x v="2"/>
    <x v="15"/>
    <x v="15"/>
    <x v="48"/>
    <x v="48"/>
    <x v="48"/>
    <x v="48"/>
    <x v="2"/>
    <x v="81"/>
    <x v="140"/>
    <x v="72"/>
    <x v="165"/>
    <x v="45"/>
    <x v="56"/>
    <x v="0"/>
    <x v="0"/>
  </r>
  <r>
    <x v="15"/>
    <x v="0"/>
    <x v="0"/>
    <x v="2"/>
    <x v="15"/>
    <x v="15"/>
    <x v="33"/>
    <x v="33"/>
    <x v="33"/>
    <x v="33"/>
    <x v="19"/>
    <x v="82"/>
    <x v="141"/>
    <x v="77"/>
    <x v="94"/>
    <x v="46"/>
    <x v="109"/>
    <x v="0"/>
    <x v="0"/>
  </r>
  <r>
    <x v="15"/>
    <x v="0"/>
    <x v="0"/>
    <x v="2"/>
    <x v="15"/>
    <x v="15"/>
    <x v="10"/>
    <x v="10"/>
    <x v="10"/>
    <x v="10"/>
    <x v="19"/>
    <x v="82"/>
    <x v="141"/>
    <x v="74"/>
    <x v="164"/>
    <x v="45"/>
    <x v="56"/>
    <x v="0"/>
    <x v="0"/>
  </r>
  <r>
    <x v="15"/>
    <x v="0"/>
    <x v="0"/>
    <x v="2"/>
    <x v="15"/>
    <x v="15"/>
    <x v="21"/>
    <x v="21"/>
    <x v="21"/>
    <x v="21"/>
    <x v="19"/>
    <x v="82"/>
    <x v="141"/>
    <x v="67"/>
    <x v="166"/>
    <x v="36"/>
    <x v="110"/>
    <x v="0"/>
    <x v="0"/>
  </r>
  <r>
    <x v="15"/>
    <x v="0"/>
    <x v="0"/>
    <x v="2"/>
    <x v="15"/>
    <x v="15"/>
    <x v="26"/>
    <x v="26"/>
    <x v="26"/>
    <x v="26"/>
    <x v="6"/>
    <x v="83"/>
    <x v="57"/>
    <x v="67"/>
    <x v="166"/>
    <x v="49"/>
    <x v="108"/>
    <x v="0"/>
    <x v="0"/>
  </r>
  <r>
    <x v="15"/>
    <x v="0"/>
    <x v="0"/>
    <x v="2"/>
    <x v="15"/>
    <x v="15"/>
    <x v="25"/>
    <x v="25"/>
    <x v="25"/>
    <x v="25"/>
    <x v="6"/>
    <x v="83"/>
    <x v="57"/>
    <x v="76"/>
    <x v="167"/>
    <x v="36"/>
    <x v="110"/>
    <x v="0"/>
    <x v="0"/>
  </r>
  <r>
    <x v="15"/>
    <x v="0"/>
    <x v="0"/>
    <x v="2"/>
    <x v="15"/>
    <x v="15"/>
    <x v="45"/>
    <x v="45"/>
    <x v="45"/>
    <x v="45"/>
    <x v="6"/>
    <x v="83"/>
    <x v="57"/>
    <x v="73"/>
    <x v="168"/>
    <x v="45"/>
    <x v="56"/>
    <x v="0"/>
    <x v="0"/>
  </r>
  <r>
    <x v="15"/>
    <x v="0"/>
    <x v="0"/>
    <x v="2"/>
    <x v="15"/>
    <x v="15"/>
    <x v="5"/>
    <x v="5"/>
    <x v="5"/>
    <x v="5"/>
    <x v="6"/>
    <x v="83"/>
    <x v="57"/>
    <x v="73"/>
    <x v="168"/>
    <x v="45"/>
    <x v="56"/>
    <x v="0"/>
    <x v="0"/>
  </r>
  <r>
    <x v="15"/>
    <x v="0"/>
    <x v="0"/>
    <x v="2"/>
    <x v="15"/>
    <x v="15"/>
    <x v="18"/>
    <x v="18"/>
    <x v="18"/>
    <x v="18"/>
    <x v="6"/>
    <x v="83"/>
    <x v="57"/>
    <x v="73"/>
    <x v="168"/>
    <x v="45"/>
    <x v="56"/>
    <x v="0"/>
    <x v="0"/>
  </r>
  <r>
    <x v="15"/>
    <x v="0"/>
    <x v="0"/>
    <x v="2"/>
    <x v="15"/>
    <x v="15"/>
    <x v="11"/>
    <x v="11"/>
    <x v="11"/>
    <x v="11"/>
    <x v="11"/>
    <x v="84"/>
    <x v="91"/>
    <x v="77"/>
    <x v="94"/>
    <x v="36"/>
    <x v="110"/>
    <x v="0"/>
    <x v="0"/>
  </r>
  <r>
    <x v="15"/>
    <x v="0"/>
    <x v="0"/>
    <x v="2"/>
    <x v="15"/>
    <x v="15"/>
    <x v="47"/>
    <x v="47"/>
    <x v="47"/>
    <x v="47"/>
    <x v="11"/>
    <x v="84"/>
    <x v="91"/>
    <x v="76"/>
    <x v="167"/>
    <x v="49"/>
    <x v="108"/>
    <x v="0"/>
    <x v="0"/>
  </r>
  <r>
    <x v="15"/>
    <x v="0"/>
    <x v="0"/>
    <x v="2"/>
    <x v="15"/>
    <x v="15"/>
    <x v="66"/>
    <x v="66"/>
    <x v="66"/>
    <x v="66"/>
    <x v="11"/>
    <x v="84"/>
    <x v="91"/>
    <x v="76"/>
    <x v="167"/>
    <x v="49"/>
    <x v="108"/>
    <x v="0"/>
    <x v="0"/>
  </r>
  <r>
    <x v="15"/>
    <x v="0"/>
    <x v="0"/>
    <x v="2"/>
    <x v="15"/>
    <x v="15"/>
    <x v="67"/>
    <x v="67"/>
    <x v="67"/>
    <x v="67"/>
    <x v="11"/>
    <x v="84"/>
    <x v="91"/>
    <x v="77"/>
    <x v="94"/>
    <x v="36"/>
    <x v="110"/>
    <x v="0"/>
    <x v="0"/>
  </r>
  <r>
    <x v="15"/>
    <x v="0"/>
    <x v="0"/>
    <x v="2"/>
    <x v="15"/>
    <x v="15"/>
    <x v="41"/>
    <x v="41"/>
    <x v="41"/>
    <x v="41"/>
    <x v="11"/>
    <x v="84"/>
    <x v="91"/>
    <x v="67"/>
    <x v="166"/>
    <x v="45"/>
    <x v="56"/>
    <x v="0"/>
    <x v="0"/>
  </r>
  <r>
    <x v="15"/>
    <x v="0"/>
    <x v="0"/>
    <x v="2"/>
    <x v="15"/>
    <x v="15"/>
    <x v="68"/>
    <x v="68"/>
    <x v="68"/>
    <x v="68"/>
    <x v="11"/>
    <x v="84"/>
    <x v="91"/>
    <x v="76"/>
    <x v="167"/>
    <x v="49"/>
    <x v="108"/>
    <x v="0"/>
    <x v="0"/>
  </r>
  <r>
    <x v="15"/>
    <x v="0"/>
    <x v="0"/>
    <x v="2"/>
    <x v="15"/>
    <x v="15"/>
    <x v="7"/>
    <x v="7"/>
    <x v="7"/>
    <x v="7"/>
    <x v="11"/>
    <x v="84"/>
    <x v="91"/>
    <x v="67"/>
    <x v="166"/>
    <x v="45"/>
    <x v="56"/>
    <x v="0"/>
    <x v="0"/>
  </r>
  <r>
    <x v="15"/>
    <x v="0"/>
    <x v="0"/>
    <x v="2"/>
    <x v="15"/>
    <x v="15"/>
    <x v="19"/>
    <x v="19"/>
    <x v="19"/>
    <x v="19"/>
    <x v="11"/>
    <x v="84"/>
    <x v="91"/>
    <x v="76"/>
    <x v="167"/>
    <x v="49"/>
    <x v="108"/>
    <x v="0"/>
    <x v="0"/>
  </r>
  <r>
    <x v="15"/>
    <x v="0"/>
    <x v="0"/>
    <x v="2"/>
    <x v="15"/>
    <x v="15"/>
    <x v="8"/>
    <x v="8"/>
    <x v="8"/>
    <x v="8"/>
    <x v="11"/>
    <x v="84"/>
    <x v="91"/>
    <x v="76"/>
    <x v="167"/>
    <x v="49"/>
    <x v="108"/>
    <x v="0"/>
    <x v="0"/>
  </r>
  <r>
    <x v="15"/>
    <x v="0"/>
    <x v="0"/>
    <x v="2"/>
    <x v="15"/>
    <x v="15"/>
    <x v="31"/>
    <x v="31"/>
    <x v="31"/>
    <x v="31"/>
    <x v="11"/>
    <x v="84"/>
    <x v="91"/>
    <x v="67"/>
    <x v="166"/>
    <x v="45"/>
    <x v="56"/>
    <x v="0"/>
    <x v="0"/>
  </r>
  <r>
    <x v="15"/>
    <x v="0"/>
    <x v="0"/>
    <x v="2"/>
    <x v="15"/>
    <x v="15"/>
    <x v="50"/>
    <x v="50"/>
    <x v="50"/>
    <x v="50"/>
    <x v="11"/>
    <x v="84"/>
    <x v="91"/>
    <x v="67"/>
    <x v="166"/>
    <x v="45"/>
    <x v="56"/>
    <x v="0"/>
    <x v="0"/>
  </r>
  <r>
    <x v="15"/>
    <x v="0"/>
    <x v="0"/>
    <x v="2"/>
    <x v="15"/>
    <x v="15"/>
    <x v="69"/>
    <x v="69"/>
    <x v="69"/>
    <x v="69"/>
    <x v="11"/>
    <x v="84"/>
    <x v="91"/>
    <x v="67"/>
    <x v="166"/>
    <x v="45"/>
    <x v="56"/>
    <x v="0"/>
    <x v="0"/>
  </r>
  <r>
    <x v="15"/>
    <x v="0"/>
    <x v="0"/>
    <x v="2"/>
    <x v="15"/>
    <x v="15"/>
    <x v="65"/>
    <x v="65"/>
    <x v="65"/>
    <x v="65"/>
    <x v="11"/>
    <x v="84"/>
    <x v="91"/>
    <x v="67"/>
    <x v="166"/>
    <x v="45"/>
    <x v="56"/>
    <x v="0"/>
    <x v="0"/>
  </r>
  <r>
    <x v="15"/>
    <x v="0"/>
    <x v="0"/>
    <x v="2"/>
    <x v="15"/>
    <x v="15"/>
    <x v="9"/>
    <x v="9"/>
    <x v="9"/>
    <x v="9"/>
    <x v="11"/>
    <x v="84"/>
    <x v="91"/>
    <x v="67"/>
    <x v="166"/>
    <x v="45"/>
    <x v="56"/>
    <x v="0"/>
    <x v="0"/>
  </r>
  <r>
    <x v="15"/>
    <x v="0"/>
    <x v="0"/>
    <x v="2"/>
    <x v="15"/>
    <x v="15"/>
    <x v="70"/>
    <x v="70"/>
    <x v="70"/>
    <x v="70"/>
    <x v="11"/>
    <x v="84"/>
    <x v="91"/>
    <x v="77"/>
    <x v="94"/>
    <x v="36"/>
    <x v="110"/>
    <x v="0"/>
    <x v="0"/>
  </r>
  <r>
    <x v="16"/>
    <x v="0"/>
    <x v="0"/>
    <x v="2"/>
    <x v="16"/>
    <x v="16"/>
    <x v="30"/>
    <x v="30"/>
    <x v="30"/>
    <x v="30"/>
    <x v="0"/>
    <x v="70"/>
    <x v="142"/>
    <x v="70"/>
    <x v="169"/>
    <x v="49"/>
    <x v="47"/>
    <x v="0"/>
    <x v="0"/>
  </r>
  <r>
    <x v="16"/>
    <x v="0"/>
    <x v="0"/>
    <x v="2"/>
    <x v="16"/>
    <x v="16"/>
    <x v="0"/>
    <x v="0"/>
    <x v="0"/>
    <x v="0"/>
    <x v="1"/>
    <x v="75"/>
    <x v="143"/>
    <x v="81"/>
    <x v="170"/>
    <x v="49"/>
    <x v="47"/>
    <x v="0"/>
    <x v="0"/>
  </r>
  <r>
    <x v="16"/>
    <x v="0"/>
    <x v="0"/>
    <x v="2"/>
    <x v="16"/>
    <x v="16"/>
    <x v="11"/>
    <x v="11"/>
    <x v="11"/>
    <x v="11"/>
    <x v="2"/>
    <x v="80"/>
    <x v="144"/>
    <x v="73"/>
    <x v="9"/>
    <x v="43"/>
    <x v="111"/>
    <x v="0"/>
    <x v="0"/>
  </r>
  <r>
    <x v="16"/>
    <x v="0"/>
    <x v="0"/>
    <x v="2"/>
    <x v="16"/>
    <x v="16"/>
    <x v="3"/>
    <x v="3"/>
    <x v="3"/>
    <x v="3"/>
    <x v="2"/>
    <x v="80"/>
    <x v="144"/>
    <x v="67"/>
    <x v="171"/>
    <x v="46"/>
    <x v="112"/>
    <x v="0"/>
    <x v="0"/>
  </r>
  <r>
    <x v="16"/>
    <x v="0"/>
    <x v="0"/>
    <x v="2"/>
    <x v="16"/>
    <x v="16"/>
    <x v="71"/>
    <x v="71"/>
    <x v="71"/>
    <x v="71"/>
    <x v="2"/>
    <x v="80"/>
    <x v="144"/>
    <x v="77"/>
    <x v="94"/>
    <x v="35"/>
    <x v="113"/>
    <x v="0"/>
    <x v="0"/>
  </r>
  <r>
    <x v="16"/>
    <x v="0"/>
    <x v="0"/>
    <x v="2"/>
    <x v="16"/>
    <x v="16"/>
    <x v="15"/>
    <x v="15"/>
    <x v="15"/>
    <x v="15"/>
    <x v="4"/>
    <x v="81"/>
    <x v="145"/>
    <x v="73"/>
    <x v="9"/>
    <x v="36"/>
    <x v="40"/>
    <x v="0"/>
    <x v="0"/>
  </r>
  <r>
    <x v="16"/>
    <x v="0"/>
    <x v="0"/>
    <x v="2"/>
    <x v="16"/>
    <x v="16"/>
    <x v="8"/>
    <x v="8"/>
    <x v="8"/>
    <x v="8"/>
    <x v="4"/>
    <x v="81"/>
    <x v="145"/>
    <x v="76"/>
    <x v="172"/>
    <x v="46"/>
    <x v="112"/>
    <x v="0"/>
    <x v="0"/>
  </r>
  <r>
    <x v="16"/>
    <x v="0"/>
    <x v="0"/>
    <x v="2"/>
    <x v="16"/>
    <x v="16"/>
    <x v="38"/>
    <x v="38"/>
    <x v="38"/>
    <x v="38"/>
    <x v="6"/>
    <x v="82"/>
    <x v="146"/>
    <x v="73"/>
    <x v="9"/>
    <x v="49"/>
    <x v="47"/>
    <x v="0"/>
    <x v="0"/>
  </r>
  <r>
    <x v="16"/>
    <x v="0"/>
    <x v="0"/>
    <x v="2"/>
    <x v="16"/>
    <x v="16"/>
    <x v="21"/>
    <x v="21"/>
    <x v="21"/>
    <x v="21"/>
    <x v="6"/>
    <x v="82"/>
    <x v="146"/>
    <x v="67"/>
    <x v="171"/>
    <x v="36"/>
    <x v="40"/>
    <x v="0"/>
    <x v="0"/>
  </r>
  <r>
    <x v="16"/>
    <x v="0"/>
    <x v="0"/>
    <x v="2"/>
    <x v="16"/>
    <x v="16"/>
    <x v="6"/>
    <x v="6"/>
    <x v="6"/>
    <x v="6"/>
    <x v="6"/>
    <x v="82"/>
    <x v="146"/>
    <x v="74"/>
    <x v="173"/>
    <x v="45"/>
    <x v="56"/>
    <x v="0"/>
    <x v="0"/>
  </r>
  <r>
    <x v="16"/>
    <x v="0"/>
    <x v="0"/>
    <x v="2"/>
    <x v="16"/>
    <x v="16"/>
    <x v="63"/>
    <x v="63"/>
    <x v="63"/>
    <x v="63"/>
    <x v="6"/>
    <x v="82"/>
    <x v="146"/>
    <x v="77"/>
    <x v="94"/>
    <x v="46"/>
    <x v="112"/>
    <x v="0"/>
    <x v="0"/>
  </r>
  <r>
    <x v="16"/>
    <x v="0"/>
    <x v="0"/>
    <x v="2"/>
    <x v="16"/>
    <x v="16"/>
    <x v="42"/>
    <x v="42"/>
    <x v="42"/>
    <x v="42"/>
    <x v="10"/>
    <x v="83"/>
    <x v="147"/>
    <x v="73"/>
    <x v="9"/>
    <x v="45"/>
    <x v="56"/>
    <x v="0"/>
    <x v="0"/>
  </r>
  <r>
    <x v="16"/>
    <x v="0"/>
    <x v="0"/>
    <x v="2"/>
    <x v="16"/>
    <x v="16"/>
    <x v="26"/>
    <x v="26"/>
    <x v="26"/>
    <x v="26"/>
    <x v="10"/>
    <x v="83"/>
    <x v="147"/>
    <x v="76"/>
    <x v="172"/>
    <x v="36"/>
    <x v="40"/>
    <x v="0"/>
    <x v="0"/>
  </r>
  <r>
    <x v="16"/>
    <x v="0"/>
    <x v="0"/>
    <x v="2"/>
    <x v="16"/>
    <x v="16"/>
    <x v="25"/>
    <x v="25"/>
    <x v="25"/>
    <x v="25"/>
    <x v="10"/>
    <x v="83"/>
    <x v="147"/>
    <x v="76"/>
    <x v="172"/>
    <x v="36"/>
    <x v="40"/>
    <x v="0"/>
    <x v="0"/>
  </r>
  <r>
    <x v="16"/>
    <x v="0"/>
    <x v="0"/>
    <x v="2"/>
    <x v="16"/>
    <x v="16"/>
    <x v="44"/>
    <x v="44"/>
    <x v="44"/>
    <x v="44"/>
    <x v="10"/>
    <x v="83"/>
    <x v="147"/>
    <x v="73"/>
    <x v="9"/>
    <x v="45"/>
    <x v="56"/>
    <x v="0"/>
    <x v="0"/>
  </r>
  <r>
    <x v="16"/>
    <x v="0"/>
    <x v="0"/>
    <x v="2"/>
    <x v="16"/>
    <x v="16"/>
    <x v="16"/>
    <x v="16"/>
    <x v="16"/>
    <x v="16"/>
    <x v="10"/>
    <x v="83"/>
    <x v="147"/>
    <x v="77"/>
    <x v="94"/>
    <x v="43"/>
    <x v="111"/>
    <x v="0"/>
    <x v="0"/>
  </r>
  <r>
    <x v="16"/>
    <x v="0"/>
    <x v="0"/>
    <x v="2"/>
    <x v="16"/>
    <x v="16"/>
    <x v="7"/>
    <x v="7"/>
    <x v="7"/>
    <x v="7"/>
    <x v="10"/>
    <x v="83"/>
    <x v="147"/>
    <x v="67"/>
    <x v="171"/>
    <x v="49"/>
    <x v="47"/>
    <x v="0"/>
    <x v="0"/>
  </r>
  <r>
    <x v="16"/>
    <x v="0"/>
    <x v="0"/>
    <x v="2"/>
    <x v="16"/>
    <x v="16"/>
    <x v="45"/>
    <x v="45"/>
    <x v="45"/>
    <x v="45"/>
    <x v="10"/>
    <x v="83"/>
    <x v="147"/>
    <x v="73"/>
    <x v="9"/>
    <x v="45"/>
    <x v="56"/>
    <x v="0"/>
    <x v="0"/>
  </r>
  <r>
    <x v="16"/>
    <x v="0"/>
    <x v="0"/>
    <x v="2"/>
    <x v="16"/>
    <x v="16"/>
    <x v="36"/>
    <x v="36"/>
    <x v="36"/>
    <x v="36"/>
    <x v="10"/>
    <x v="83"/>
    <x v="147"/>
    <x v="73"/>
    <x v="9"/>
    <x v="45"/>
    <x v="56"/>
    <x v="0"/>
    <x v="0"/>
  </r>
  <r>
    <x v="16"/>
    <x v="0"/>
    <x v="0"/>
    <x v="2"/>
    <x v="16"/>
    <x v="16"/>
    <x v="1"/>
    <x v="1"/>
    <x v="1"/>
    <x v="1"/>
    <x v="10"/>
    <x v="83"/>
    <x v="147"/>
    <x v="73"/>
    <x v="9"/>
    <x v="45"/>
    <x v="56"/>
    <x v="0"/>
    <x v="0"/>
  </r>
  <r>
    <x v="16"/>
    <x v="0"/>
    <x v="0"/>
    <x v="2"/>
    <x v="16"/>
    <x v="16"/>
    <x v="14"/>
    <x v="14"/>
    <x v="14"/>
    <x v="14"/>
    <x v="10"/>
    <x v="83"/>
    <x v="147"/>
    <x v="73"/>
    <x v="9"/>
    <x v="45"/>
    <x v="56"/>
    <x v="0"/>
    <x v="0"/>
  </r>
  <r>
    <x v="16"/>
    <x v="0"/>
    <x v="0"/>
    <x v="2"/>
    <x v="16"/>
    <x v="16"/>
    <x v="70"/>
    <x v="70"/>
    <x v="70"/>
    <x v="70"/>
    <x v="10"/>
    <x v="83"/>
    <x v="147"/>
    <x v="77"/>
    <x v="94"/>
    <x v="43"/>
    <x v="111"/>
    <x v="0"/>
    <x v="0"/>
  </r>
  <r>
    <x v="17"/>
    <x v="0"/>
    <x v="0"/>
    <x v="2"/>
    <x v="17"/>
    <x v="17"/>
    <x v="1"/>
    <x v="1"/>
    <x v="1"/>
    <x v="1"/>
    <x v="0"/>
    <x v="75"/>
    <x v="148"/>
    <x v="64"/>
    <x v="174"/>
    <x v="45"/>
    <x v="56"/>
    <x v="0"/>
    <x v="0"/>
  </r>
  <r>
    <x v="17"/>
    <x v="0"/>
    <x v="0"/>
    <x v="2"/>
    <x v="17"/>
    <x v="17"/>
    <x v="0"/>
    <x v="0"/>
    <x v="0"/>
    <x v="0"/>
    <x v="1"/>
    <x v="85"/>
    <x v="149"/>
    <x v="28"/>
    <x v="175"/>
    <x v="45"/>
    <x v="56"/>
    <x v="0"/>
    <x v="0"/>
  </r>
  <r>
    <x v="17"/>
    <x v="0"/>
    <x v="0"/>
    <x v="2"/>
    <x v="17"/>
    <x v="17"/>
    <x v="27"/>
    <x v="27"/>
    <x v="27"/>
    <x v="27"/>
    <x v="2"/>
    <x v="78"/>
    <x v="150"/>
    <x v="67"/>
    <x v="166"/>
    <x v="35"/>
    <x v="114"/>
    <x v="0"/>
    <x v="0"/>
  </r>
  <r>
    <x v="17"/>
    <x v="0"/>
    <x v="0"/>
    <x v="2"/>
    <x v="17"/>
    <x v="17"/>
    <x v="17"/>
    <x v="17"/>
    <x v="17"/>
    <x v="17"/>
    <x v="3"/>
    <x v="79"/>
    <x v="75"/>
    <x v="74"/>
    <x v="164"/>
    <x v="43"/>
    <x v="115"/>
    <x v="0"/>
    <x v="0"/>
  </r>
  <r>
    <x v="17"/>
    <x v="0"/>
    <x v="0"/>
    <x v="2"/>
    <x v="17"/>
    <x v="17"/>
    <x v="38"/>
    <x v="38"/>
    <x v="38"/>
    <x v="38"/>
    <x v="19"/>
    <x v="80"/>
    <x v="151"/>
    <x v="74"/>
    <x v="164"/>
    <x v="36"/>
    <x v="116"/>
    <x v="0"/>
    <x v="0"/>
  </r>
  <r>
    <x v="17"/>
    <x v="0"/>
    <x v="0"/>
    <x v="2"/>
    <x v="17"/>
    <x v="17"/>
    <x v="11"/>
    <x v="11"/>
    <x v="11"/>
    <x v="11"/>
    <x v="4"/>
    <x v="81"/>
    <x v="152"/>
    <x v="77"/>
    <x v="94"/>
    <x v="25"/>
    <x v="117"/>
    <x v="0"/>
    <x v="0"/>
  </r>
  <r>
    <x v="17"/>
    <x v="0"/>
    <x v="0"/>
    <x v="2"/>
    <x v="17"/>
    <x v="17"/>
    <x v="7"/>
    <x v="7"/>
    <x v="7"/>
    <x v="7"/>
    <x v="4"/>
    <x v="81"/>
    <x v="152"/>
    <x v="74"/>
    <x v="164"/>
    <x v="49"/>
    <x v="118"/>
    <x v="0"/>
    <x v="0"/>
  </r>
  <r>
    <x v="17"/>
    <x v="0"/>
    <x v="0"/>
    <x v="2"/>
    <x v="17"/>
    <x v="17"/>
    <x v="15"/>
    <x v="15"/>
    <x v="15"/>
    <x v="15"/>
    <x v="6"/>
    <x v="82"/>
    <x v="105"/>
    <x v="74"/>
    <x v="164"/>
    <x v="45"/>
    <x v="56"/>
    <x v="0"/>
    <x v="0"/>
  </r>
  <r>
    <x v="17"/>
    <x v="0"/>
    <x v="0"/>
    <x v="2"/>
    <x v="17"/>
    <x v="17"/>
    <x v="48"/>
    <x v="48"/>
    <x v="48"/>
    <x v="48"/>
    <x v="6"/>
    <x v="82"/>
    <x v="105"/>
    <x v="74"/>
    <x v="164"/>
    <x v="45"/>
    <x v="56"/>
    <x v="0"/>
    <x v="0"/>
  </r>
  <r>
    <x v="17"/>
    <x v="0"/>
    <x v="0"/>
    <x v="2"/>
    <x v="17"/>
    <x v="17"/>
    <x v="42"/>
    <x v="42"/>
    <x v="42"/>
    <x v="42"/>
    <x v="6"/>
    <x v="82"/>
    <x v="105"/>
    <x v="74"/>
    <x v="164"/>
    <x v="45"/>
    <x v="56"/>
    <x v="0"/>
    <x v="0"/>
  </r>
  <r>
    <x v="17"/>
    <x v="0"/>
    <x v="0"/>
    <x v="2"/>
    <x v="17"/>
    <x v="17"/>
    <x v="8"/>
    <x v="8"/>
    <x v="8"/>
    <x v="8"/>
    <x v="6"/>
    <x v="82"/>
    <x v="105"/>
    <x v="67"/>
    <x v="166"/>
    <x v="36"/>
    <x v="116"/>
    <x v="0"/>
    <x v="0"/>
  </r>
  <r>
    <x v="17"/>
    <x v="0"/>
    <x v="0"/>
    <x v="2"/>
    <x v="17"/>
    <x v="17"/>
    <x v="26"/>
    <x v="26"/>
    <x v="26"/>
    <x v="26"/>
    <x v="10"/>
    <x v="83"/>
    <x v="153"/>
    <x v="76"/>
    <x v="167"/>
    <x v="36"/>
    <x v="116"/>
    <x v="0"/>
    <x v="0"/>
  </r>
  <r>
    <x v="17"/>
    <x v="0"/>
    <x v="0"/>
    <x v="2"/>
    <x v="17"/>
    <x v="17"/>
    <x v="41"/>
    <x v="41"/>
    <x v="41"/>
    <x v="41"/>
    <x v="10"/>
    <x v="83"/>
    <x v="153"/>
    <x v="76"/>
    <x v="167"/>
    <x v="36"/>
    <x v="116"/>
    <x v="0"/>
    <x v="0"/>
  </r>
  <r>
    <x v="17"/>
    <x v="0"/>
    <x v="0"/>
    <x v="2"/>
    <x v="17"/>
    <x v="17"/>
    <x v="56"/>
    <x v="56"/>
    <x v="56"/>
    <x v="56"/>
    <x v="10"/>
    <x v="83"/>
    <x v="153"/>
    <x v="76"/>
    <x v="167"/>
    <x v="36"/>
    <x v="116"/>
    <x v="0"/>
    <x v="0"/>
  </r>
  <r>
    <x v="17"/>
    <x v="0"/>
    <x v="0"/>
    <x v="2"/>
    <x v="17"/>
    <x v="17"/>
    <x v="44"/>
    <x v="44"/>
    <x v="44"/>
    <x v="44"/>
    <x v="10"/>
    <x v="83"/>
    <x v="153"/>
    <x v="67"/>
    <x v="166"/>
    <x v="49"/>
    <x v="118"/>
    <x v="0"/>
    <x v="0"/>
  </r>
  <r>
    <x v="17"/>
    <x v="0"/>
    <x v="0"/>
    <x v="2"/>
    <x v="17"/>
    <x v="17"/>
    <x v="28"/>
    <x v="28"/>
    <x v="28"/>
    <x v="28"/>
    <x v="10"/>
    <x v="83"/>
    <x v="153"/>
    <x v="73"/>
    <x v="168"/>
    <x v="45"/>
    <x v="56"/>
    <x v="0"/>
    <x v="0"/>
  </r>
  <r>
    <x v="17"/>
    <x v="0"/>
    <x v="0"/>
    <x v="2"/>
    <x v="17"/>
    <x v="17"/>
    <x v="57"/>
    <x v="57"/>
    <x v="57"/>
    <x v="57"/>
    <x v="15"/>
    <x v="84"/>
    <x v="14"/>
    <x v="67"/>
    <x v="166"/>
    <x v="45"/>
    <x v="56"/>
    <x v="0"/>
    <x v="0"/>
  </r>
  <r>
    <x v="17"/>
    <x v="0"/>
    <x v="0"/>
    <x v="2"/>
    <x v="17"/>
    <x v="17"/>
    <x v="25"/>
    <x v="25"/>
    <x v="25"/>
    <x v="25"/>
    <x v="15"/>
    <x v="84"/>
    <x v="14"/>
    <x v="76"/>
    <x v="167"/>
    <x v="49"/>
    <x v="118"/>
    <x v="0"/>
    <x v="0"/>
  </r>
  <r>
    <x v="17"/>
    <x v="0"/>
    <x v="0"/>
    <x v="2"/>
    <x v="17"/>
    <x v="17"/>
    <x v="29"/>
    <x v="29"/>
    <x v="29"/>
    <x v="29"/>
    <x v="15"/>
    <x v="84"/>
    <x v="14"/>
    <x v="77"/>
    <x v="94"/>
    <x v="49"/>
    <x v="118"/>
    <x v="2"/>
    <x v="8"/>
  </r>
  <r>
    <x v="17"/>
    <x v="0"/>
    <x v="0"/>
    <x v="2"/>
    <x v="17"/>
    <x v="17"/>
    <x v="10"/>
    <x v="10"/>
    <x v="10"/>
    <x v="10"/>
    <x v="15"/>
    <x v="84"/>
    <x v="14"/>
    <x v="76"/>
    <x v="167"/>
    <x v="49"/>
    <x v="118"/>
    <x v="0"/>
    <x v="0"/>
  </r>
  <r>
    <x v="17"/>
    <x v="0"/>
    <x v="0"/>
    <x v="2"/>
    <x v="17"/>
    <x v="17"/>
    <x v="19"/>
    <x v="19"/>
    <x v="19"/>
    <x v="19"/>
    <x v="15"/>
    <x v="84"/>
    <x v="14"/>
    <x v="76"/>
    <x v="167"/>
    <x v="49"/>
    <x v="118"/>
    <x v="0"/>
    <x v="0"/>
  </r>
  <r>
    <x v="17"/>
    <x v="0"/>
    <x v="0"/>
    <x v="2"/>
    <x v="17"/>
    <x v="17"/>
    <x v="3"/>
    <x v="3"/>
    <x v="3"/>
    <x v="3"/>
    <x v="15"/>
    <x v="84"/>
    <x v="14"/>
    <x v="76"/>
    <x v="167"/>
    <x v="49"/>
    <x v="118"/>
    <x v="0"/>
    <x v="0"/>
  </r>
  <r>
    <x v="17"/>
    <x v="0"/>
    <x v="0"/>
    <x v="2"/>
    <x v="17"/>
    <x v="17"/>
    <x v="50"/>
    <x v="50"/>
    <x v="50"/>
    <x v="50"/>
    <x v="15"/>
    <x v="84"/>
    <x v="14"/>
    <x v="67"/>
    <x v="166"/>
    <x v="45"/>
    <x v="56"/>
    <x v="0"/>
    <x v="0"/>
  </r>
  <r>
    <x v="17"/>
    <x v="0"/>
    <x v="0"/>
    <x v="2"/>
    <x v="17"/>
    <x v="17"/>
    <x v="36"/>
    <x v="36"/>
    <x v="36"/>
    <x v="36"/>
    <x v="15"/>
    <x v="84"/>
    <x v="14"/>
    <x v="67"/>
    <x v="166"/>
    <x v="45"/>
    <x v="56"/>
    <x v="0"/>
    <x v="0"/>
  </r>
  <r>
    <x v="17"/>
    <x v="0"/>
    <x v="0"/>
    <x v="2"/>
    <x v="17"/>
    <x v="17"/>
    <x v="13"/>
    <x v="13"/>
    <x v="13"/>
    <x v="13"/>
    <x v="15"/>
    <x v="84"/>
    <x v="14"/>
    <x v="67"/>
    <x v="166"/>
    <x v="45"/>
    <x v="56"/>
    <x v="0"/>
    <x v="0"/>
  </r>
  <r>
    <x v="17"/>
    <x v="0"/>
    <x v="0"/>
    <x v="2"/>
    <x v="17"/>
    <x v="17"/>
    <x v="70"/>
    <x v="70"/>
    <x v="70"/>
    <x v="70"/>
    <x v="15"/>
    <x v="84"/>
    <x v="14"/>
    <x v="77"/>
    <x v="94"/>
    <x v="36"/>
    <x v="116"/>
    <x v="0"/>
    <x v="0"/>
  </r>
  <r>
    <x v="18"/>
    <x v="0"/>
    <x v="0"/>
    <x v="2"/>
    <x v="18"/>
    <x v="18"/>
    <x v="0"/>
    <x v="0"/>
    <x v="0"/>
    <x v="0"/>
    <x v="0"/>
    <x v="85"/>
    <x v="154"/>
    <x v="28"/>
    <x v="176"/>
    <x v="45"/>
    <x v="56"/>
    <x v="0"/>
    <x v="6"/>
  </r>
  <r>
    <x v="18"/>
    <x v="0"/>
    <x v="0"/>
    <x v="2"/>
    <x v="18"/>
    <x v="18"/>
    <x v="36"/>
    <x v="36"/>
    <x v="36"/>
    <x v="36"/>
    <x v="1"/>
    <x v="79"/>
    <x v="155"/>
    <x v="75"/>
    <x v="177"/>
    <x v="49"/>
    <x v="119"/>
    <x v="0"/>
    <x v="6"/>
  </r>
  <r>
    <x v="18"/>
    <x v="0"/>
    <x v="0"/>
    <x v="2"/>
    <x v="18"/>
    <x v="18"/>
    <x v="7"/>
    <x v="7"/>
    <x v="7"/>
    <x v="7"/>
    <x v="2"/>
    <x v="81"/>
    <x v="156"/>
    <x v="74"/>
    <x v="178"/>
    <x v="49"/>
    <x v="119"/>
    <x v="0"/>
    <x v="6"/>
  </r>
  <r>
    <x v="18"/>
    <x v="0"/>
    <x v="0"/>
    <x v="2"/>
    <x v="18"/>
    <x v="18"/>
    <x v="1"/>
    <x v="1"/>
    <x v="1"/>
    <x v="1"/>
    <x v="2"/>
    <x v="81"/>
    <x v="156"/>
    <x v="72"/>
    <x v="179"/>
    <x v="45"/>
    <x v="56"/>
    <x v="0"/>
    <x v="6"/>
  </r>
  <r>
    <x v="18"/>
    <x v="0"/>
    <x v="0"/>
    <x v="2"/>
    <x v="18"/>
    <x v="18"/>
    <x v="17"/>
    <x v="17"/>
    <x v="17"/>
    <x v="17"/>
    <x v="19"/>
    <x v="82"/>
    <x v="157"/>
    <x v="74"/>
    <x v="178"/>
    <x v="45"/>
    <x v="56"/>
    <x v="0"/>
    <x v="6"/>
  </r>
  <r>
    <x v="18"/>
    <x v="0"/>
    <x v="0"/>
    <x v="2"/>
    <x v="18"/>
    <x v="18"/>
    <x v="11"/>
    <x v="11"/>
    <x v="11"/>
    <x v="11"/>
    <x v="4"/>
    <x v="83"/>
    <x v="158"/>
    <x v="77"/>
    <x v="94"/>
    <x v="43"/>
    <x v="120"/>
    <x v="0"/>
    <x v="6"/>
  </r>
  <r>
    <x v="18"/>
    <x v="0"/>
    <x v="0"/>
    <x v="2"/>
    <x v="18"/>
    <x v="18"/>
    <x v="10"/>
    <x v="10"/>
    <x v="10"/>
    <x v="10"/>
    <x v="4"/>
    <x v="83"/>
    <x v="158"/>
    <x v="73"/>
    <x v="97"/>
    <x v="45"/>
    <x v="56"/>
    <x v="0"/>
    <x v="6"/>
  </r>
  <r>
    <x v="18"/>
    <x v="0"/>
    <x v="0"/>
    <x v="2"/>
    <x v="18"/>
    <x v="18"/>
    <x v="62"/>
    <x v="62"/>
    <x v="62"/>
    <x v="62"/>
    <x v="4"/>
    <x v="83"/>
    <x v="158"/>
    <x v="73"/>
    <x v="97"/>
    <x v="45"/>
    <x v="56"/>
    <x v="0"/>
    <x v="6"/>
  </r>
  <r>
    <x v="18"/>
    <x v="0"/>
    <x v="0"/>
    <x v="2"/>
    <x v="18"/>
    <x v="18"/>
    <x v="33"/>
    <x v="33"/>
    <x v="33"/>
    <x v="33"/>
    <x v="7"/>
    <x v="84"/>
    <x v="59"/>
    <x v="67"/>
    <x v="180"/>
    <x v="45"/>
    <x v="56"/>
    <x v="0"/>
    <x v="6"/>
  </r>
  <r>
    <x v="18"/>
    <x v="0"/>
    <x v="0"/>
    <x v="2"/>
    <x v="18"/>
    <x v="18"/>
    <x v="47"/>
    <x v="47"/>
    <x v="47"/>
    <x v="47"/>
    <x v="7"/>
    <x v="84"/>
    <x v="59"/>
    <x v="76"/>
    <x v="181"/>
    <x v="49"/>
    <x v="119"/>
    <x v="0"/>
    <x v="6"/>
  </r>
  <r>
    <x v="18"/>
    <x v="0"/>
    <x v="0"/>
    <x v="2"/>
    <x v="18"/>
    <x v="18"/>
    <x v="43"/>
    <x v="43"/>
    <x v="43"/>
    <x v="43"/>
    <x v="7"/>
    <x v="84"/>
    <x v="59"/>
    <x v="77"/>
    <x v="94"/>
    <x v="36"/>
    <x v="115"/>
    <x v="0"/>
    <x v="6"/>
  </r>
  <r>
    <x v="18"/>
    <x v="0"/>
    <x v="0"/>
    <x v="2"/>
    <x v="18"/>
    <x v="18"/>
    <x v="44"/>
    <x v="44"/>
    <x v="44"/>
    <x v="44"/>
    <x v="7"/>
    <x v="84"/>
    <x v="59"/>
    <x v="76"/>
    <x v="181"/>
    <x v="49"/>
    <x v="119"/>
    <x v="0"/>
    <x v="6"/>
  </r>
  <r>
    <x v="18"/>
    <x v="0"/>
    <x v="0"/>
    <x v="2"/>
    <x v="18"/>
    <x v="18"/>
    <x v="27"/>
    <x v="27"/>
    <x v="27"/>
    <x v="27"/>
    <x v="7"/>
    <x v="84"/>
    <x v="59"/>
    <x v="76"/>
    <x v="181"/>
    <x v="49"/>
    <x v="119"/>
    <x v="0"/>
    <x v="6"/>
  </r>
  <r>
    <x v="18"/>
    <x v="0"/>
    <x v="0"/>
    <x v="2"/>
    <x v="18"/>
    <x v="18"/>
    <x v="3"/>
    <x v="3"/>
    <x v="3"/>
    <x v="3"/>
    <x v="7"/>
    <x v="84"/>
    <x v="59"/>
    <x v="67"/>
    <x v="180"/>
    <x v="45"/>
    <x v="56"/>
    <x v="0"/>
    <x v="6"/>
  </r>
  <r>
    <x v="18"/>
    <x v="0"/>
    <x v="0"/>
    <x v="2"/>
    <x v="18"/>
    <x v="18"/>
    <x v="72"/>
    <x v="72"/>
    <x v="72"/>
    <x v="72"/>
    <x v="7"/>
    <x v="84"/>
    <x v="59"/>
    <x v="77"/>
    <x v="94"/>
    <x v="36"/>
    <x v="115"/>
    <x v="0"/>
    <x v="6"/>
  </r>
  <r>
    <x v="18"/>
    <x v="0"/>
    <x v="0"/>
    <x v="2"/>
    <x v="18"/>
    <x v="18"/>
    <x v="18"/>
    <x v="18"/>
    <x v="18"/>
    <x v="18"/>
    <x v="7"/>
    <x v="84"/>
    <x v="59"/>
    <x v="67"/>
    <x v="180"/>
    <x v="45"/>
    <x v="56"/>
    <x v="0"/>
    <x v="6"/>
  </r>
  <r>
    <x v="18"/>
    <x v="0"/>
    <x v="0"/>
    <x v="2"/>
    <x v="18"/>
    <x v="18"/>
    <x v="73"/>
    <x v="73"/>
    <x v="73"/>
    <x v="73"/>
    <x v="7"/>
    <x v="84"/>
    <x v="59"/>
    <x v="67"/>
    <x v="180"/>
    <x v="45"/>
    <x v="56"/>
    <x v="0"/>
    <x v="6"/>
  </r>
  <r>
    <x v="18"/>
    <x v="0"/>
    <x v="0"/>
    <x v="2"/>
    <x v="18"/>
    <x v="18"/>
    <x v="15"/>
    <x v="15"/>
    <x v="15"/>
    <x v="15"/>
    <x v="16"/>
    <x v="90"/>
    <x v="159"/>
    <x v="76"/>
    <x v="181"/>
    <x v="45"/>
    <x v="56"/>
    <x v="0"/>
    <x v="6"/>
  </r>
  <r>
    <x v="18"/>
    <x v="0"/>
    <x v="0"/>
    <x v="2"/>
    <x v="18"/>
    <x v="18"/>
    <x v="74"/>
    <x v="74"/>
    <x v="74"/>
    <x v="74"/>
    <x v="16"/>
    <x v="90"/>
    <x v="159"/>
    <x v="76"/>
    <x v="181"/>
    <x v="45"/>
    <x v="56"/>
    <x v="0"/>
    <x v="6"/>
  </r>
  <r>
    <x v="18"/>
    <x v="0"/>
    <x v="0"/>
    <x v="2"/>
    <x v="18"/>
    <x v="18"/>
    <x v="42"/>
    <x v="42"/>
    <x v="42"/>
    <x v="42"/>
    <x v="16"/>
    <x v="90"/>
    <x v="159"/>
    <x v="76"/>
    <x v="181"/>
    <x v="45"/>
    <x v="56"/>
    <x v="0"/>
    <x v="6"/>
  </r>
  <r>
    <x v="18"/>
    <x v="0"/>
    <x v="0"/>
    <x v="2"/>
    <x v="18"/>
    <x v="18"/>
    <x v="54"/>
    <x v="54"/>
    <x v="54"/>
    <x v="54"/>
    <x v="16"/>
    <x v="90"/>
    <x v="159"/>
    <x v="76"/>
    <x v="181"/>
    <x v="45"/>
    <x v="56"/>
    <x v="0"/>
    <x v="6"/>
  </r>
  <r>
    <x v="18"/>
    <x v="0"/>
    <x v="0"/>
    <x v="2"/>
    <x v="18"/>
    <x v="18"/>
    <x v="25"/>
    <x v="25"/>
    <x v="25"/>
    <x v="25"/>
    <x v="16"/>
    <x v="90"/>
    <x v="159"/>
    <x v="76"/>
    <x v="181"/>
    <x v="45"/>
    <x v="56"/>
    <x v="0"/>
    <x v="6"/>
  </r>
  <r>
    <x v="18"/>
    <x v="0"/>
    <x v="0"/>
    <x v="2"/>
    <x v="18"/>
    <x v="18"/>
    <x v="75"/>
    <x v="75"/>
    <x v="75"/>
    <x v="75"/>
    <x v="16"/>
    <x v="90"/>
    <x v="159"/>
    <x v="77"/>
    <x v="94"/>
    <x v="49"/>
    <x v="119"/>
    <x v="0"/>
    <x v="6"/>
  </r>
  <r>
    <x v="18"/>
    <x v="0"/>
    <x v="0"/>
    <x v="2"/>
    <x v="18"/>
    <x v="18"/>
    <x v="76"/>
    <x v="76"/>
    <x v="76"/>
    <x v="76"/>
    <x v="16"/>
    <x v="90"/>
    <x v="159"/>
    <x v="76"/>
    <x v="181"/>
    <x v="45"/>
    <x v="56"/>
    <x v="0"/>
    <x v="6"/>
  </r>
  <r>
    <x v="18"/>
    <x v="0"/>
    <x v="0"/>
    <x v="2"/>
    <x v="18"/>
    <x v="18"/>
    <x v="77"/>
    <x v="77"/>
    <x v="77"/>
    <x v="77"/>
    <x v="16"/>
    <x v="90"/>
    <x v="159"/>
    <x v="77"/>
    <x v="94"/>
    <x v="49"/>
    <x v="119"/>
    <x v="0"/>
    <x v="6"/>
  </r>
  <r>
    <x v="18"/>
    <x v="0"/>
    <x v="0"/>
    <x v="2"/>
    <x v="18"/>
    <x v="18"/>
    <x v="41"/>
    <x v="41"/>
    <x v="41"/>
    <x v="41"/>
    <x v="16"/>
    <x v="90"/>
    <x v="159"/>
    <x v="77"/>
    <x v="94"/>
    <x v="49"/>
    <x v="119"/>
    <x v="0"/>
    <x v="6"/>
  </r>
  <r>
    <x v="18"/>
    <x v="0"/>
    <x v="0"/>
    <x v="2"/>
    <x v="18"/>
    <x v="18"/>
    <x v="37"/>
    <x v="37"/>
    <x v="37"/>
    <x v="37"/>
    <x v="16"/>
    <x v="90"/>
    <x v="159"/>
    <x v="77"/>
    <x v="94"/>
    <x v="49"/>
    <x v="119"/>
    <x v="0"/>
    <x v="6"/>
  </r>
  <r>
    <x v="18"/>
    <x v="0"/>
    <x v="0"/>
    <x v="2"/>
    <x v="18"/>
    <x v="18"/>
    <x v="78"/>
    <x v="78"/>
    <x v="78"/>
    <x v="78"/>
    <x v="16"/>
    <x v="90"/>
    <x v="159"/>
    <x v="77"/>
    <x v="94"/>
    <x v="49"/>
    <x v="119"/>
    <x v="0"/>
    <x v="6"/>
  </r>
  <r>
    <x v="18"/>
    <x v="0"/>
    <x v="0"/>
    <x v="2"/>
    <x v="18"/>
    <x v="18"/>
    <x v="79"/>
    <x v="79"/>
    <x v="79"/>
    <x v="79"/>
    <x v="16"/>
    <x v="90"/>
    <x v="159"/>
    <x v="77"/>
    <x v="94"/>
    <x v="49"/>
    <x v="119"/>
    <x v="0"/>
    <x v="6"/>
  </r>
  <r>
    <x v="18"/>
    <x v="0"/>
    <x v="0"/>
    <x v="2"/>
    <x v="18"/>
    <x v="18"/>
    <x v="80"/>
    <x v="80"/>
    <x v="80"/>
    <x v="80"/>
    <x v="16"/>
    <x v="90"/>
    <x v="159"/>
    <x v="77"/>
    <x v="94"/>
    <x v="49"/>
    <x v="119"/>
    <x v="0"/>
    <x v="6"/>
  </r>
  <r>
    <x v="18"/>
    <x v="0"/>
    <x v="0"/>
    <x v="2"/>
    <x v="18"/>
    <x v="18"/>
    <x v="81"/>
    <x v="81"/>
    <x v="81"/>
    <x v="81"/>
    <x v="16"/>
    <x v="90"/>
    <x v="159"/>
    <x v="77"/>
    <x v="94"/>
    <x v="49"/>
    <x v="119"/>
    <x v="0"/>
    <x v="6"/>
  </r>
  <r>
    <x v="18"/>
    <x v="0"/>
    <x v="0"/>
    <x v="2"/>
    <x v="18"/>
    <x v="18"/>
    <x v="82"/>
    <x v="82"/>
    <x v="82"/>
    <x v="82"/>
    <x v="16"/>
    <x v="90"/>
    <x v="159"/>
    <x v="77"/>
    <x v="94"/>
    <x v="49"/>
    <x v="119"/>
    <x v="0"/>
    <x v="6"/>
  </r>
  <r>
    <x v="18"/>
    <x v="0"/>
    <x v="0"/>
    <x v="2"/>
    <x v="18"/>
    <x v="18"/>
    <x v="83"/>
    <x v="83"/>
    <x v="83"/>
    <x v="83"/>
    <x v="16"/>
    <x v="90"/>
    <x v="159"/>
    <x v="76"/>
    <x v="181"/>
    <x v="45"/>
    <x v="56"/>
    <x v="0"/>
    <x v="6"/>
  </r>
  <r>
    <x v="18"/>
    <x v="0"/>
    <x v="0"/>
    <x v="2"/>
    <x v="18"/>
    <x v="18"/>
    <x v="84"/>
    <x v="84"/>
    <x v="84"/>
    <x v="84"/>
    <x v="16"/>
    <x v="90"/>
    <x v="159"/>
    <x v="77"/>
    <x v="94"/>
    <x v="49"/>
    <x v="119"/>
    <x v="0"/>
    <x v="6"/>
  </r>
  <r>
    <x v="18"/>
    <x v="0"/>
    <x v="0"/>
    <x v="2"/>
    <x v="18"/>
    <x v="18"/>
    <x v="85"/>
    <x v="85"/>
    <x v="85"/>
    <x v="85"/>
    <x v="16"/>
    <x v="90"/>
    <x v="159"/>
    <x v="77"/>
    <x v="94"/>
    <x v="49"/>
    <x v="119"/>
    <x v="0"/>
    <x v="6"/>
  </r>
  <r>
    <x v="18"/>
    <x v="0"/>
    <x v="0"/>
    <x v="2"/>
    <x v="18"/>
    <x v="18"/>
    <x v="49"/>
    <x v="49"/>
    <x v="49"/>
    <x v="49"/>
    <x v="16"/>
    <x v="90"/>
    <x v="159"/>
    <x v="76"/>
    <x v="181"/>
    <x v="45"/>
    <x v="56"/>
    <x v="0"/>
    <x v="6"/>
  </r>
  <r>
    <x v="18"/>
    <x v="0"/>
    <x v="0"/>
    <x v="2"/>
    <x v="18"/>
    <x v="18"/>
    <x v="86"/>
    <x v="86"/>
    <x v="86"/>
    <x v="86"/>
    <x v="16"/>
    <x v="90"/>
    <x v="159"/>
    <x v="76"/>
    <x v="181"/>
    <x v="45"/>
    <x v="56"/>
    <x v="0"/>
    <x v="6"/>
  </r>
  <r>
    <x v="18"/>
    <x v="0"/>
    <x v="0"/>
    <x v="2"/>
    <x v="18"/>
    <x v="18"/>
    <x v="87"/>
    <x v="87"/>
    <x v="87"/>
    <x v="87"/>
    <x v="16"/>
    <x v="90"/>
    <x v="159"/>
    <x v="77"/>
    <x v="94"/>
    <x v="49"/>
    <x v="119"/>
    <x v="0"/>
    <x v="6"/>
  </r>
  <r>
    <x v="18"/>
    <x v="0"/>
    <x v="0"/>
    <x v="2"/>
    <x v="18"/>
    <x v="18"/>
    <x v="88"/>
    <x v="88"/>
    <x v="88"/>
    <x v="88"/>
    <x v="16"/>
    <x v="90"/>
    <x v="159"/>
    <x v="76"/>
    <x v="181"/>
    <x v="45"/>
    <x v="56"/>
    <x v="0"/>
    <x v="6"/>
  </r>
  <r>
    <x v="18"/>
    <x v="0"/>
    <x v="0"/>
    <x v="2"/>
    <x v="18"/>
    <x v="18"/>
    <x v="89"/>
    <x v="89"/>
    <x v="89"/>
    <x v="89"/>
    <x v="16"/>
    <x v="90"/>
    <x v="159"/>
    <x v="76"/>
    <x v="181"/>
    <x v="45"/>
    <x v="56"/>
    <x v="0"/>
    <x v="6"/>
  </r>
  <r>
    <x v="18"/>
    <x v="0"/>
    <x v="0"/>
    <x v="2"/>
    <x v="18"/>
    <x v="18"/>
    <x v="56"/>
    <x v="56"/>
    <x v="56"/>
    <x v="56"/>
    <x v="16"/>
    <x v="90"/>
    <x v="159"/>
    <x v="76"/>
    <x v="181"/>
    <x v="45"/>
    <x v="56"/>
    <x v="0"/>
    <x v="6"/>
  </r>
  <r>
    <x v="18"/>
    <x v="0"/>
    <x v="0"/>
    <x v="2"/>
    <x v="18"/>
    <x v="18"/>
    <x v="90"/>
    <x v="90"/>
    <x v="90"/>
    <x v="90"/>
    <x v="16"/>
    <x v="90"/>
    <x v="159"/>
    <x v="77"/>
    <x v="94"/>
    <x v="49"/>
    <x v="119"/>
    <x v="0"/>
    <x v="6"/>
  </r>
  <r>
    <x v="18"/>
    <x v="0"/>
    <x v="0"/>
    <x v="2"/>
    <x v="18"/>
    <x v="18"/>
    <x v="53"/>
    <x v="53"/>
    <x v="53"/>
    <x v="53"/>
    <x v="16"/>
    <x v="90"/>
    <x v="159"/>
    <x v="77"/>
    <x v="94"/>
    <x v="49"/>
    <x v="119"/>
    <x v="0"/>
    <x v="6"/>
  </r>
  <r>
    <x v="18"/>
    <x v="0"/>
    <x v="0"/>
    <x v="2"/>
    <x v="18"/>
    <x v="18"/>
    <x v="16"/>
    <x v="16"/>
    <x v="16"/>
    <x v="16"/>
    <x v="16"/>
    <x v="90"/>
    <x v="159"/>
    <x v="77"/>
    <x v="94"/>
    <x v="49"/>
    <x v="119"/>
    <x v="0"/>
    <x v="6"/>
  </r>
  <r>
    <x v="18"/>
    <x v="0"/>
    <x v="0"/>
    <x v="2"/>
    <x v="18"/>
    <x v="18"/>
    <x v="19"/>
    <x v="19"/>
    <x v="19"/>
    <x v="19"/>
    <x v="16"/>
    <x v="90"/>
    <x v="159"/>
    <x v="76"/>
    <x v="181"/>
    <x v="45"/>
    <x v="56"/>
    <x v="0"/>
    <x v="6"/>
  </r>
  <r>
    <x v="18"/>
    <x v="0"/>
    <x v="0"/>
    <x v="2"/>
    <x v="18"/>
    <x v="18"/>
    <x v="61"/>
    <x v="61"/>
    <x v="61"/>
    <x v="61"/>
    <x v="16"/>
    <x v="90"/>
    <x v="159"/>
    <x v="76"/>
    <x v="181"/>
    <x v="45"/>
    <x v="56"/>
    <x v="0"/>
    <x v="6"/>
  </r>
  <r>
    <x v="18"/>
    <x v="0"/>
    <x v="0"/>
    <x v="2"/>
    <x v="18"/>
    <x v="18"/>
    <x v="8"/>
    <x v="8"/>
    <x v="8"/>
    <x v="8"/>
    <x v="16"/>
    <x v="90"/>
    <x v="159"/>
    <x v="77"/>
    <x v="94"/>
    <x v="49"/>
    <x v="119"/>
    <x v="0"/>
    <x v="6"/>
  </r>
  <r>
    <x v="18"/>
    <x v="0"/>
    <x v="0"/>
    <x v="2"/>
    <x v="18"/>
    <x v="18"/>
    <x v="38"/>
    <x v="38"/>
    <x v="38"/>
    <x v="38"/>
    <x v="16"/>
    <x v="90"/>
    <x v="159"/>
    <x v="77"/>
    <x v="94"/>
    <x v="49"/>
    <x v="119"/>
    <x v="0"/>
    <x v="6"/>
  </r>
  <r>
    <x v="18"/>
    <x v="0"/>
    <x v="0"/>
    <x v="2"/>
    <x v="18"/>
    <x v="18"/>
    <x v="91"/>
    <x v="91"/>
    <x v="91"/>
    <x v="91"/>
    <x v="16"/>
    <x v="90"/>
    <x v="159"/>
    <x v="76"/>
    <x v="181"/>
    <x v="45"/>
    <x v="56"/>
    <x v="0"/>
    <x v="6"/>
  </r>
  <r>
    <x v="18"/>
    <x v="0"/>
    <x v="0"/>
    <x v="2"/>
    <x v="18"/>
    <x v="18"/>
    <x v="4"/>
    <x v="4"/>
    <x v="4"/>
    <x v="4"/>
    <x v="16"/>
    <x v="90"/>
    <x v="159"/>
    <x v="77"/>
    <x v="94"/>
    <x v="49"/>
    <x v="119"/>
    <x v="0"/>
    <x v="6"/>
  </r>
  <r>
    <x v="18"/>
    <x v="0"/>
    <x v="0"/>
    <x v="2"/>
    <x v="18"/>
    <x v="18"/>
    <x v="20"/>
    <x v="20"/>
    <x v="20"/>
    <x v="20"/>
    <x v="16"/>
    <x v="90"/>
    <x v="159"/>
    <x v="76"/>
    <x v="181"/>
    <x v="45"/>
    <x v="56"/>
    <x v="0"/>
    <x v="6"/>
  </r>
  <r>
    <x v="18"/>
    <x v="0"/>
    <x v="0"/>
    <x v="2"/>
    <x v="18"/>
    <x v="18"/>
    <x v="92"/>
    <x v="92"/>
    <x v="92"/>
    <x v="92"/>
    <x v="16"/>
    <x v="90"/>
    <x v="159"/>
    <x v="77"/>
    <x v="94"/>
    <x v="49"/>
    <x v="119"/>
    <x v="0"/>
    <x v="6"/>
  </r>
  <r>
    <x v="18"/>
    <x v="0"/>
    <x v="0"/>
    <x v="2"/>
    <x v="18"/>
    <x v="18"/>
    <x v="50"/>
    <x v="50"/>
    <x v="50"/>
    <x v="50"/>
    <x v="16"/>
    <x v="90"/>
    <x v="159"/>
    <x v="76"/>
    <x v="181"/>
    <x v="45"/>
    <x v="56"/>
    <x v="0"/>
    <x v="6"/>
  </r>
  <r>
    <x v="18"/>
    <x v="0"/>
    <x v="0"/>
    <x v="2"/>
    <x v="18"/>
    <x v="18"/>
    <x v="93"/>
    <x v="93"/>
    <x v="93"/>
    <x v="93"/>
    <x v="16"/>
    <x v="90"/>
    <x v="159"/>
    <x v="76"/>
    <x v="181"/>
    <x v="45"/>
    <x v="56"/>
    <x v="0"/>
    <x v="6"/>
  </r>
  <r>
    <x v="18"/>
    <x v="0"/>
    <x v="0"/>
    <x v="2"/>
    <x v="18"/>
    <x v="18"/>
    <x v="30"/>
    <x v="30"/>
    <x v="30"/>
    <x v="30"/>
    <x v="16"/>
    <x v="90"/>
    <x v="159"/>
    <x v="77"/>
    <x v="94"/>
    <x v="49"/>
    <x v="119"/>
    <x v="0"/>
    <x v="6"/>
  </r>
  <r>
    <x v="18"/>
    <x v="0"/>
    <x v="0"/>
    <x v="2"/>
    <x v="18"/>
    <x v="18"/>
    <x v="12"/>
    <x v="12"/>
    <x v="12"/>
    <x v="12"/>
    <x v="16"/>
    <x v="90"/>
    <x v="159"/>
    <x v="76"/>
    <x v="181"/>
    <x v="45"/>
    <x v="56"/>
    <x v="0"/>
    <x v="6"/>
  </r>
  <r>
    <x v="18"/>
    <x v="0"/>
    <x v="0"/>
    <x v="2"/>
    <x v="18"/>
    <x v="18"/>
    <x v="94"/>
    <x v="94"/>
    <x v="94"/>
    <x v="94"/>
    <x v="16"/>
    <x v="90"/>
    <x v="159"/>
    <x v="76"/>
    <x v="181"/>
    <x v="45"/>
    <x v="56"/>
    <x v="0"/>
    <x v="6"/>
  </r>
  <r>
    <x v="18"/>
    <x v="0"/>
    <x v="0"/>
    <x v="2"/>
    <x v="18"/>
    <x v="18"/>
    <x v="13"/>
    <x v="13"/>
    <x v="13"/>
    <x v="13"/>
    <x v="16"/>
    <x v="90"/>
    <x v="159"/>
    <x v="76"/>
    <x v="181"/>
    <x v="45"/>
    <x v="56"/>
    <x v="0"/>
    <x v="6"/>
  </r>
  <r>
    <x v="18"/>
    <x v="0"/>
    <x v="0"/>
    <x v="2"/>
    <x v="18"/>
    <x v="18"/>
    <x v="65"/>
    <x v="65"/>
    <x v="65"/>
    <x v="65"/>
    <x v="16"/>
    <x v="90"/>
    <x v="159"/>
    <x v="76"/>
    <x v="181"/>
    <x v="45"/>
    <x v="56"/>
    <x v="0"/>
    <x v="6"/>
  </r>
  <r>
    <x v="18"/>
    <x v="0"/>
    <x v="0"/>
    <x v="2"/>
    <x v="18"/>
    <x v="18"/>
    <x v="14"/>
    <x v="14"/>
    <x v="14"/>
    <x v="14"/>
    <x v="16"/>
    <x v="90"/>
    <x v="159"/>
    <x v="76"/>
    <x v="181"/>
    <x v="45"/>
    <x v="56"/>
    <x v="0"/>
    <x v="6"/>
  </r>
  <r>
    <x v="18"/>
    <x v="0"/>
    <x v="0"/>
    <x v="2"/>
    <x v="18"/>
    <x v="18"/>
    <x v="95"/>
    <x v="95"/>
    <x v="95"/>
    <x v="95"/>
    <x v="16"/>
    <x v="90"/>
    <x v="159"/>
    <x v="76"/>
    <x v="181"/>
    <x v="45"/>
    <x v="56"/>
    <x v="0"/>
    <x v="6"/>
  </r>
  <r>
    <x v="19"/>
    <x v="0"/>
    <x v="0"/>
    <x v="2"/>
    <x v="19"/>
    <x v="19"/>
    <x v="42"/>
    <x v="42"/>
    <x v="42"/>
    <x v="42"/>
    <x v="0"/>
    <x v="82"/>
    <x v="160"/>
    <x v="74"/>
    <x v="182"/>
    <x v="45"/>
    <x v="56"/>
    <x v="0"/>
    <x v="0"/>
  </r>
  <r>
    <x v="19"/>
    <x v="0"/>
    <x v="0"/>
    <x v="2"/>
    <x v="19"/>
    <x v="19"/>
    <x v="0"/>
    <x v="0"/>
    <x v="0"/>
    <x v="0"/>
    <x v="0"/>
    <x v="82"/>
    <x v="160"/>
    <x v="73"/>
    <x v="183"/>
    <x v="49"/>
    <x v="121"/>
    <x v="0"/>
    <x v="0"/>
  </r>
  <r>
    <x v="19"/>
    <x v="0"/>
    <x v="0"/>
    <x v="2"/>
    <x v="19"/>
    <x v="19"/>
    <x v="15"/>
    <x v="15"/>
    <x v="15"/>
    <x v="15"/>
    <x v="2"/>
    <x v="83"/>
    <x v="161"/>
    <x v="73"/>
    <x v="183"/>
    <x v="45"/>
    <x v="56"/>
    <x v="0"/>
    <x v="0"/>
  </r>
  <r>
    <x v="19"/>
    <x v="0"/>
    <x v="0"/>
    <x v="2"/>
    <x v="19"/>
    <x v="19"/>
    <x v="57"/>
    <x v="57"/>
    <x v="57"/>
    <x v="57"/>
    <x v="2"/>
    <x v="83"/>
    <x v="161"/>
    <x v="67"/>
    <x v="184"/>
    <x v="49"/>
    <x v="121"/>
    <x v="0"/>
    <x v="0"/>
  </r>
  <r>
    <x v="19"/>
    <x v="0"/>
    <x v="0"/>
    <x v="2"/>
    <x v="19"/>
    <x v="19"/>
    <x v="96"/>
    <x v="96"/>
    <x v="96"/>
    <x v="96"/>
    <x v="2"/>
    <x v="83"/>
    <x v="161"/>
    <x v="77"/>
    <x v="94"/>
    <x v="43"/>
    <x v="122"/>
    <x v="0"/>
    <x v="0"/>
  </r>
  <r>
    <x v="19"/>
    <x v="0"/>
    <x v="0"/>
    <x v="2"/>
    <x v="19"/>
    <x v="19"/>
    <x v="97"/>
    <x v="97"/>
    <x v="97"/>
    <x v="97"/>
    <x v="2"/>
    <x v="83"/>
    <x v="161"/>
    <x v="73"/>
    <x v="183"/>
    <x v="45"/>
    <x v="56"/>
    <x v="0"/>
    <x v="0"/>
  </r>
  <r>
    <x v="19"/>
    <x v="0"/>
    <x v="0"/>
    <x v="2"/>
    <x v="19"/>
    <x v="19"/>
    <x v="33"/>
    <x v="33"/>
    <x v="33"/>
    <x v="33"/>
    <x v="5"/>
    <x v="84"/>
    <x v="162"/>
    <x v="67"/>
    <x v="184"/>
    <x v="45"/>
    <x v="56"/>
    <x v="0"/>
    <x v="0"/>
  </r>
  <r>
    <x v="19"/>
    <x v="0"/>
    <x v="0"/>
    <x v="2"/>
    <x v="19"/>
    <x v="19"/>
    <x v="54"/>
    <x v="54"/>
    <x v="54"/>
    <x v="54"/>
    <x v="5"/>
    <x v="84"/>
    <x v="162"/>
    <x v="67"/>
    <x v="184"/>
    <x v="45"/>
    <x v="56"/>
    <x v="0"/>
    <x v="0"/>
  </r>
  <r>
    <x v="19"/>
    <x v="0"/>
    <x v="0"/>
    <x v="2"/>
    <x v="19"/>
    <x v="19"/>
    <x v="98"/>
    <x v="98"/>
    <x v="98"/>
    <x v="98"/>
    <x v="5"/>
    <x v="84"/>
    <x v="162"/>
    <x v="77"/>
    <x v="94"/>
    <x v="36"/>
    <x v="123"/>
    <x v="0"/>
    <x v="0"/>
  </r>
  <r>
    <x v="19"/>
    <x v="0"/>
    <x v="0"/>
    <x v="2"/>
    <x v="19"/>
    <x v="19"/>
    <x v="44"/>
    <x v="44"/>
    <x v="44"/>
    <x v="44"/>
    <x v="5"/>
    <x v="84"/>
    <x v="162"/>
    <x v="77"/>
    <x v="94"/>
    <x v="49"/>
    <x v="121"/>
    <x v="2"/>
    <x v="7"/>
  </r>
  <r>
    <x v="19"/>
    <x v="0"/>
    <x v="0"/>
    <x v="2"/>
    <x v="19"/>
    <x v="19"/>
    <x v="7"/>
    <x v="7"/>
    <x v="7"/>
    <x v="7"/>
    <x v="5"/>
    <x v="84"/>
    <x v="162"/>
    <x v="77"/>
    <x v="94"/>
    <x v="36"/>
    <x v="123"/>
    <x v="0"/>
    <x v="0"/>
  </r>
  <r>
    <x v="19"/>
    <x v="0"/>
    <x v="0"/>
    <x v="2"/>
    <x v="19"/>
    <x v="19"/>
    <x v="8"/>
    <x v="8"/>
    <x v="8"/>
    <x v="8"/>
    <x v="5"/>
    <x v="84"/>
    <x v="162"/>
    <x v="76"/>
    <x v="185"/>
    <x v="49"/>
    <x v="121"/>
    <x v="0"/>
    <x v="0"/>
  </r>
  <r>
    <x v="19"/>
    <x v="0"/>
    <x v="0"/>
    <x v="2"/>
    <x v="19"/>
    <x v="19"/>
    <x v="27"/>
    <x v="27"/>
    <x v="27"/>
    <x v="27"/>
    <x v="5"/>
    <x v="84"/>
    <x v="162"/>
    <x v="77"/>
    <x v="94"/>
    <x v="36"/>
    <x v="123"/>
    <x v="0"/>
    <x v="0"/>
  </r>
  <r>
    <x v="19"/>
    <x v="0"/>
    <x v="0"/>
    <x v="2"/>
    <x v="19"/>
    <x v="19"/>
    <x v="3"/>
    <x v="3"/>
    <x v="3"/>
    <x v="3"/>
    <x v="5"/>
    <x v="84"/>
    <x v="162"/>
    <x v="76"/>
    <x v="185"/>
    <x v="49"/>
    <x v="121"/>
    <x v="0"/>
    <x v="0"/>
  </r>
  <r>
    <x v="19"/>
    <x v="0"/>
    <x v="0"/>
    <x v="2"/>
    <x v="19"/>
    <x v="19"/>
    <x v="30"/>
    <x v="30"/>
    <x v="30"/>
    <x v="30"/>
    <x v="5"/>
    <x v="84"/>
    <x v="162"/>
    <x v="76"/>
    <x v="185"/>
    <x v="49"/>
    <x v="121"/>
    <x v="0"/>
    <x v="0"/>
  </r>
  <r>
    <x v="19"/>
    <x v="0"/>
    <x v="0"/>
    <x v="2"/>
    <x v="19"/>
    <x v="19"/>
    <x v="13"/>
    <x v="13"/>
    <x v="13"/>
    <x v="13"/>
    <x v="5"/>
    <x v="84"/>
    <x v="162"/>
    <x v="67"/>
    <x v="184"/>
    <x v="45"/>
    <x v="56"/>
    <x v="0"/>
    <x v="0"/>
  </r>
  <r>
    <x v="19"/>
    <x v="0"/>
    <x v="0"/>
    <x v="2"/>
    <x v="19"/>
    <x v="19"/>
    <x v="1"/>
    <x v="1"/>
    <x v="1"/>
    <x v="1"/>
    <x v="5"/>
    <x v="84"/>
    <x v="162"/>
    <x v="67"/>
    <x v="184"/>
    <x v="45"/>
    <x v="56"/>
    <x v="0"/>
    <x v="0"/>
  </r>
  <r>
    <x v="19"/>
    <x v="0"/>
    <x v="0"/>
    <x v="2"/>
    <x v="19"/>
    <x v="19"/>
    <x v="11"/>
    <x v="11"/>
    <x v="11"/>
    <x v="11"/>
    <x v="16"/>
    <x v="90"/>
    <x v="13"/>
    <x v="76"/>
    <x v="185"/>
    <x v="45"/>
    <x v="56"/>
    <x v="0"/>
    <x v="0"/>
  </r>
  <r>
    <x v="19"/>
    <x v="0"/>
    <x v="0"/>
    <x v="2"/>
    <x v="19"/>
    <x v="19"/>
    <x v="48"/>
    <x v="48"/>
    <x v="48"/>
    <x v="48"/>
    <x v="16"/>
    <x v="90"/>
    <x v="13"/>
    <x v="76"/>
    <x v="185"/>
    <x v="45"/>
    <x v="56"/>
    <x v="0"/>
    <x v="0"/>
  </r>
  <r>
    <x v="19"/>
    <x v="0"/>
    <x v="0"/>
    <x v="2"/>
    <x v="19"/>
    <x v="19"/>
    <x v="74"/>
    <x v="74"/>
    <x v="74"/>
    <x v="74"/>
    <x v="16"/>
    <x v="90"/>
    <x v="13"/>
    <x v="76"/>
    <x v="185"/>
    <x v="45"/>
    <x v="56"/>
    <x v="0"/>
    <x v="0"/>
  </r>
  <r>
    <x v="19"/>
    <x v="0"/>
    <x v="0"/>
    <x v="2"/>
    <x v="19"/>
    <x v="19"/>
    <x v="26"/>
    <x v="26"/>
    <x v="26"/>
    <x v="26"/>
    <x v="16"/>
    <x v="90"/>
    <x v="13"/>
    <x v="76"/>
    <x v="185"/>
    <x v="45"/>
    <x v="56"/>
    <x v="0"/>
    <x v="0"/>
  </r>
  <r>
    <x v="19"/>
    <x v="0"/>
    <x v="0"/>
    <x v="2"/>
    <x v="19"/>
    <x v="19"/>
    <x v="25"/>
    <x v="25"/>
    <x v="25"/>
    <x v="25"/>
    <x v="16"/>
    <x v="90"/>
    <x v="13"/>
    <x v="77"/>
    <x v="94"/>
    <x v="49"/>
    <x v="121"/>
    <x v="0"/>
    <x v="0"/>
  </r>
  <r>
    <x v="19"/>
    <x v="0"/>
    <x v="0"/>
    <x v="2"/>
    <x v="19"/>
    <x v="19"/>
    <x v="99"/>
    <x v="99"/>
    <x v="99"/>
    <x v="99"/>
    <x v="16"/>
    <x v="90"/>
    <x v="13"/>
    <x v="77"/>
    <x v="94"/>
    <x v="49"/>
    <x v="121"/>
    <x v="0"/>
    <x v="0"/>
  </r>
  <r>
    <x v="19"/>
    <x v="0"/>
    <x v="0"/>
    <x v="2"/>
    <x v="19"/>
    <x v="19"/>
    <x v="100"/>
    <x v="100"/>
    <x v="100"/>
    <x v="100"/>
    <x v="16"/>
    <x v="90"/>
    <x v="13"/>
    <x v="77"/>
    <x v="94"/>
    <x v="49"/>
    <x v="121"/>
    <x v="0"/>
    <x v="0"/>
  </r>
  <r>
    <x v="19"/>
    <x v="0"/>
    <x v="0"/>
    <x v="2"/>
    <x v="19"/>
    <x v="19"/>
    <x v="41"/>
    <x v="41"/>
    <x v="41"/>
    <x v="41"/>
    <x v="16"/>
    <x v="90"/>
    <x v="13"/>
    <x v="77"/>
    <x v="94"/>
    <x v="49"/>
    <x v="121"/>
    <x v="0"/>
    <x v="0"/>
  </r>
  <r>
    <x v="19"/>
    <x v="0"/>
    <x v="0"/>
    <x v="2"/>
    <x v="19"/>
    <x v="19"/>
    <x v="101"/>
    <x v="101"/>
    <x v="101"/>
    <x v="101"/>
    <x v="16"/>
    <x v="90"/>
    <x v="13"/>
    <x v="77"/>
    <x v="94"/>
    <x v="49"/>
    <x v="121"/>
    <x v="0"/>
    <x v="0"/>
  </r>
  <r>
    <x v="19"/>
    <x v="0"/>
    <x v="0"/>
    <x v="2"/>
    <x v="19"/>
    <x v="19"/>
    <x v="102"/>
    <x v="102"/>
    <x v="102"/>
    <x v="102"/>
    <x v="16"/>
    <x v="90"/>
    <x v="13"/>
    <x v="76"/>
    <x v="185"/>
    <x v="45"/>
    <x v="56"/>
    <x v="0"/>
    <x v="0"/>
  </r>
  <r>
    <x v="19"/>
    <x v="0"/>
    <x v="0"/>
    <x v="2"/>
    <x v="19"/>
    <x v="19"/>
    <x v="10"/>
    <x v="10"/>
    <x v="10"/>
    <x v="10"/>
    <x v="16"/>
    <x v="90"/>
    <x v="13"/>
    <x v="76"/>
    <x v="185"/>
    <x v="45"/>
    <x v="56"/>
    <x v="0"/>
    <x v="0"/>
  </r>
  <r>
    <x v="19"/>
    <x v="0"/>
    <x v="0"/>
    <x v="2"/>
    <x v="19"/>
    <x v="19"/>
    <x v="28"/>
    <x v="28"/>
    <x v="28"/>
    <x v="28"/>
    <x v="16"/>
    <x v="90"/>
    <x v="13"/>
    <x v="76"/>
    <x v="185"/>
    <x v="45"/>
    <x v="56"/>
    <x v="0"/>
    <x v="0"/>
  </r>
  <r>
    <x v="19"/>
    <x v="0"/>
    <x v="0"/>
    <x v="2"/>
    <x v="19"/>
    <x v="19"/>
    <x v="16"/>
    <x v="16"/>
    <x v="16"/>
    <x v="16"/>
    <x v="16"/>
    <x v="90"/>
    <x v="13"/>
    <x v="76"/>
    <x v="185"/>
    <x v="45"/>
    <x v="56"/>
    <x v="0"/>
    <x v="0"/>
  </r>
  <r>
    <x v="19"/>
    <x v="0"/>
    <x v="0"/>
    <x v="2"/>
    <x v="19"/>
    <x v="19"/>
    <x v="19"/>
    <x v="19"/>
    <x v="19"/>
    <x v="19"/>
    <x v="16"/>
    <x v="90"/>
    <x v="13"/>
    <x v="76"/>
    <x v="185"/>
    <x v="45"/>
    <x v="56"/>
    <x v="0"/>
    <x v="0"/>
  </r>
  <r>
    <x v="19"/>
    <x v="0"/>
    <x v="0"/>
    <x v="2"/>
    <x v="19"/>
    <x v="19"/>
    <x v="45"/>
    <x v="45"/>
    <x v="45"/>
    <x v="45"/>
    <x v="16"/>
    <x v="90"/>
    <x v="13"/>
    <x v="76"/>
    <x v="185"/>
    <x v="45"/>
    <x v="56"/>
    <x v="0"/>
    <x v="0"/>
  </r>
  <r>
    <x v="19"/>
    <x v="0"/>
    <x v="0"/>
    <x v="2"/>
    <x v="19"/>
    <x v="19"/>
    <x v="103"/>
    <x v="103"/>
    <x v="103"/>
    <x v="103"/>
    <x v="16"/>
    <x v="90"/>
    <x v="13"/>
    <x v="77"/>
    <x v="94"/>
    <x v="49"/>
    <x v="121"/>
    <x v="0"/>
    <x v="0"/>
  </r>
  <r>
    <x v="19"/>
    <x v="0"/>
    <x v="0"/>
    <x v="2"/>
    <x v="19"/>
    <x v="19"/>
    <x v="92"/>
    <x v="92"/>
    <x v="92"/>
    <x v="92"/>
    <x v="16"/>
    <x v="90"/>
    <x v="13"/>
    <x v="77"/>
    <x v="94"/>
    <x v="49"/>
    <x v="121"/>
    <x v="0"/>
    <x v="0"/>
  </r>
  <r>
    <x v="19"/>
    <x v="0"/>
    <x v="0"/>
    <x v="2"/>
    <x v="19"/>
    <x v="19"/>
    <x v="50"/>
    <x v="50"/>
    <x v="50"/>
    <x v="50"/>
    <x v="16"/>
    <x v="90"/>
    <x v="13"/>
    <x v="76"/>
    <x v="185"/>
    <x v="45"/>
    <x v="56"/>
    <x v="0"/>
    <x v="0"/>
  </r>
  <r>
    <x v="19"/>
    <x v="0"/>
    <x v="0"/>
    <x v="2"/>
    <x v="19"/>
    <x v="19"/>
    <x v="21"/>
    <x v="21"/>
    <x v="21"/>
    <x v="21"/>
    <x v="16"/>
    <x v="90"/>
    <x v="13"/>
    <x v="76"/>
    <x v="185"/>
    <x v="45"/>
    <x v="56"/>
    <x v="0"/>
    <x v="0"/>
  </r>
  <r>
    <x v="19"/>
    <x v="0"/>
    <x v="0"/>
    <x v="2"/>
    <x v="19"/>
    <x v="19"/>
    <x v="36"/>
    <x v="36"/>
    <x v="36"/>
    <x v="36"/>
    <x v="16"/>
    <x v="90"/>
    <x v="13"/>
    <x v="76"/>
    <x v="185"/>
    <x v="45"/>
    <x v="56"/>
    <x v="0"/>
    <x v="0"/>
  </r>
  <r>
    <x v="19"/>
    <x v="0"/>
    <x v="0"/>
    <x v="2"/>
    <x v="19"/>
    <x v="19"/>
    <x v="104"/>
    <x v="104"/>
    <x v="104"/>
    <x v="104"/>
    <x v="16"/>
    <x v="90"/>
    <x v="13"/>
    <x v="76"/>
    <x v="185"/>
    <x v="45"/>
    <x v="56"/>
    <x v="0"/>
    <x v="0"/>
  </r>
  <r>
    <x v="19"/>
    <x v="0"/>
    <x v="0"/>
    <x v="2"/>
    <x v="19"/>
    <x v="19"/>
    <x v="6"/>
    <x v="6"/>
    <x v="6"/>
    <x v="6"/>
    <x v="16"/>
    <x v="90"/>
    <x v="13"/>
    <x v="77"/>
    <x v="94"/>
    <x v="49"/>
    <x v="121"/>
    <x v="0"/>
    <x v="0"/>
  </r>
  <r>
    <x v="19"/>
    <x v="0"/>
    <x v="0"/>
    <x v="2"/>
    <x v="19"/>
    <x v="19"/>
    <x v="65"/>
    <x v="65"/>
    <x v="65"/>
    <x v="65"/>
    <x v="16"/>
    <x v="90"/>
    <x v="13"/>
    <x v="76"/>
    <x v="185"/>
    <x v="45"/>
    <x v="56"/>
    <x v="0"/>
    <x v="0"/>
  </r>
  <r>
    <x v="19"/>
    <x v="0"/>
    <x v="0"/>
    <x v="2"/>
    <x v="19"/>
    <x v="19"/>
    <x v="23"/>
    <x v="23"/>
    <x v="23"/>
    <x v="23"/>
    <x v="16"/>
    <x v="90"/>
    <x v="13"/>
    <x v="76"/>
    <x v="185"/>
    <x v="45"/>
    <x v="56"/>
    <x v="0"/>
    <x v="0"/>
  </r>
  <r>
    <x v="19"/>
    <x v="0"/>
    <x v="0"/>
    <x v="2"/>
    <x v="19"/>
    <x v="19"/>
    <x v="105"/>
    <x v="105"/>
    <x v="105"/>
    <x v="105"/>
    <x v="16"/>
    <x v="90"/>
    <x v="13"/>
    <x v="76"/>
    <x v="185"/>
    <x v="45"/>
    <x v="56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vt_L" cacheId="462" applyNumberFormats="0" applyBorderFormats="0" applyFontFormats="0" applyPatternFormats="0" applyAlignmentFormats="0" applyWidthHeightFormats="1" dataCaption="値" updatedVersion="5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321" firstHeaderRow="0" firstDataRow="1" firstDataCol="1"/>
  <pivotFields count="18">
    <pivotField showAll="0"/>
    <pivotField showAll="0"/>
    <pivotField showAll="0"/>
    <pivotField showAll="0"/>
    <pivotField showAll="0"/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2">
    <field x="5"/>
    <field x="9"/>
  </rowFields>
  <rowItems count="32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0" baseField="0" baseItem="0" numFmtId="176"/>
    <dataField name="総数／構成比" fld="11" baseField="0" baseItem="0" numFmtId="177"/>
    <dataField name="個人／事業所数" fld="12" baseField="0" baseItem="0" numFmtId="176"/>
    <dataField name="個人／構成比" fld="13" baseField="0" baseItem="0" numFmtId="177"/>
    <dataField name="法人／事業所数" fld="14" baseField="0" baseItem="0" numFmtId="176"/>
    <dataField name="法人／構成比" fld="15" baseField="0" baseItem="0" numFmtId="177"/>
    <dataField name="法人以外の団体／事業所数" fld="16" baseField="0" baseItem="0" numFmtId="176"/>
  </dataFields>
  <formats count="18">
    <format dxfId="335">
      <pivotArea field="5" type="button" dataOnly="0" labelOnly="1" outline="0" axis="axisRow" fieldPosition="0"/>
    </format>
    <format dxfId="334">
      <pivotArea outline="0" fieldPosition="0">
        <references count="1">
          <reference field="4294967294" count="1">
            <x v="0"/>
          </reference>
        </references>
      </pivotArea>
    </format>
    <format dxfId="333">
      <pivotArea outline="0" fieldPosition="0">
        <references count="1">
          <reference field="4294967294" count="1">
            <x v="1"/>
          </reference>
        </references>
      </pivotArea>
    </format>
    <format dxfId="332">
      <pivotArea outline="0" fieldPosition="0">
        <references count="1">
          <reference field="4294967294" count="1">
            <x v="2"/>
          </reference>
        </references>
      </pivotArea>
    </format>
    <format dxfId="331">
      <pivotArea outline="0" fieldPosition="0">
        <references count="1">
          <reference field="4294967294" count="1">
            <x v="3"/>
          </reference>
        </references>
      </pivotArea>
    </format>
    <format dxfId="330">
      <pivotArea outline="0" fieldPosition="0">
        <references count="1">
          <reference field="4294967294" count="1">
            <x v="4"/>
          </reference>
        </references>
      </pivotArea>
    </format>
    <format dxfId="329">
      <pivotArea outline="0" fieldPosition="0">
        <references count="1">
          <reference field="4294967294" count="1">
            <x v="5"/>
          </reference>
        </references>
      </pivotArea>
    </format>
    <format dxfId="328">
      <pivotArea outline="0" fieldPosition="0">
        <references count="1">
          <reference field="4294967294" count="1">
            <x v="6"/>
          </reference>
        </references>
      </pivotArea>
    </format>
    <format dxfId="327">
      <pivotArea field="5" type="button" dataOnly="0" labelOnly="1" outline="0" axis="axisRow" fieldPosition="0"/>
    </format>
    <format dxfId="32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25">
      <pivotArea field="5" type="button" dataOnly="0" labelOnly="1" outline="0" axis="axisRow" fieldPosition="0"/>
    </format>
    <format dxfId="32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23">
      <pivotArea field="5" type="button" dataOnly="0" labelOnly="1" outline="0" axis="axisRow" fieldPosition="0"/>
    </format>
    <format dxfId="32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21">
      <pivotArea field="5" type="button" dataOnly="0" labelOnly="1" outline="0" axis="axisRow" fieldPosition="0"/>
    </format>
    <format dxfId="32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vt_M" cacheId="463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521" firstHeaderRow="0" firstDataRow="1" firstDataCol="2"/>
  <pivotFields count="19">
    <pivotField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20">
        <item x="5"/>
        <item x="4"/>
        <item x="14"/>
        <item x="15"/>
        <item x="13"/>
        <item x="16"/>
        <item x="3"/>
        <item x="0"/>
        <item x="1"/>
        <item x="11"/>
        <item x="9"/>
        <item x="10"/>
        <item x="12"/>
        <item x="19"/>
        <item x="17"/>
        <item x="18"/>
        <item x="6"/>
        <item x="7"/>
        <item x="8"/>
        <item x="2"/>
      </items>
    </pivotField>
    <pivotField axis="axisRow" showAll="0" insertBlankRow="1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showAll="0" defaultSubtotal="0">
      <items count="61">
        <item x="5"/>
        <item x="6"/>
        <item x="10"/>
        <item x="23"/>
        <item x="38"/>
        <item x="37"/>
        <item x="39"/>
        <item x="36"/>
        <item x="49"/>
        <item x="56"/>
        <item x="27"/>
        <item x="30"/>
        <item x="42"/>
        <item x="28"/>
        <item x="40"/>
        <item x="29"/>
        <item x="31"/>
        <item x="51"/>
        <item x="60"/>
        <item x="43"/>
        <item x="50"/>
        <item x="57"/>
        <item x="52"/>
        <item x="53"/>
        <item x="32"/>
        <item x="41"/>
        <item x="58"/>
        <item x="44"/>
        <item x="45"/>
        <item x="54"/>
        <item x="59"/>
        <item x="21"/>
        <item x="15"/>
        <item x="17"/>
        <item x="14"/>
        <item x="55"/>
        <item x="7"/>
        <item x="4"/>
        <item x="8"/>
        <item x="2"/>
        <item x="25"/>
        <item x="22"/>
        <item x="20"/>
        <item x="3"/>
        <item x="47"/>
        <item x="12"/>
        <item x="13"/>
        <item x="26"/>
        <item x="1"/>
        <item x="48"/>
        <item x="0"/>
        <item x="19"/>
        <item x="33"/>
        <item x="9"/>
        <item x="11"/>
        <item x="16"/>
        <item x="34"/>
        <item x="18"/>
        <item x="35"/>
        <item x="46"/>
        <item x="24"/>
      </items>
    </pivotField>
    <pivotField showAll="0" defaultSubtotal="0">
      <items count="61">
        <item x="5"/>
        <item x="6"/>
        <item x="10"/>
        <item x="23"/>
        <item x="38"/>
        <item x="37"/>
        <item x="39"/>
        <item x="36"/>
        <item x="49"/>
        <item x="56"/>
        <item x="27"/>
        <item x="30"/>
        <item x="42"/>
        <item x="28"/>
        <item x="40"/>
        <item x="29"/>
        <item x="31"/>
        <item x="51"/>
        <item x="60"/>
        <item x="43"/>
        <item x="50"/>
        <item x="52"/>
        <item x="57"/>
        <item x="53"/>
        <item x="32"/>
        <item x="41"/>
        <item x="58"/>
        <item x="44"/>
        <item x="45"/>
        <item x="54"/>
        <item x="59"/>
        <item x="21"/>
        <item x="15"/>
        <item x="17"/>
        <item x="14"/>
        <item x="55"/>
        <item x="7"/>
        <item x="4"/>
        <item x="8"/>
        <item x="2"/>
        <item x="25"/>
        <item x="22"/>
        <item x="20"/>
        <item x="3"/>
        <item x="47"/>
        <item x="12"/>
        <item x="13"/>
        <item x="26"/>
        <item x="1"/>
        <item x="48"/>
        <item x="0"/>
        <item x="19"/>
        <item x="33"/>
        <item x="9"/>
        <item x="11"/>
        <item x="16"/>
        <item x="34"/>
        <item x="18"/>
        <item x="35"/>
        <item x="46"/>
        <item x="24"/>
      </items>
    </pivotField>
    <pivotField showAll="0" defaultSubtotal="0">
      <items count="61">
        <item x="14"/>
        <item x="9"/>
        <item x="24"/>
        <item x="2"/>
        <item x="19"/>
        <item x="51"/>
        <item x="42"/>
        <item x="11"/>
        <item x="1"/>
        <item x="21"/>
        <item x="4"/>
        <item x="38"/>
        <item x="44"/>
        <item x="57"/>
        <item x="49"/>
        <item x="36"/>
        <item x="54"/>
        <item x="55"/>
        <item x="17"/>
        <item x="8"/>
        <item x="35"/>
        <item x="13"/>
        <item x="30"/>
        <item x="15"/>
        <item x="33"/>
        <item x="48"/>
        <item x="18"/>
        <item x="16"/>
        <item x="26"/>
        <item x="52"/>
        <item x="7"/>
        <item x="46"/>
        <item x="6"/>
        <item x="23"/>
        <item x="60"/>
        <item x="28"/>
        <item x="56"/>
        <item x="10"/>
        <item x="12"/>
        <item x="0"/>
        <item x="59"/>
        <item x="37"/>
        <item x="58"/>
        <item x="5"/>
        <item x="43"/>
        <item x="53"/>
        <item x="29"/>
        <item x="40"/>
        <item x="41"/>
        <item x="32"/>
        <item x="34"/>
        <item x="20"/>
        <item x="3"/>
        <item x="47"/>
        <item x="22"/>
        <item x="50"/>
        <item x="25"/>
        <item x="39"/>
        <item x="31"/>
        <item x="45"/>
        <item x="27"/>
      </items>
    </pivotField>
    <pivotField axis="axisRow" showAll="0" defaultSubtotal="0">
      <items count="61">
        <item x="5"/>
        <item x="6"/>
        <item x="10"/>
        <item x="23"/>
        <item x="38"/>
        <item x="37"/>
        <item x="39"/>
        <item x="36"/>
        <item x="49"/>
        <item x="56"/>
        <item x="27"/>
        <item x="30"/>
        <item x="42"/>
        <item x="28"/>
        <item x="40"/>
        <item x="29"/>
        <item x="31"/>
        <item x="51"/>
        <item x="60"/>
        <item x="43"/>
        <item x="50"/>
        <item x="52"/>
        <item x="57"/>
        <item x="53"/>
        <item x="32"/>
        <item x="41"/>
        <item x="58"/>
        <item x="44"/>
        <item x="45"/>
        <item x="54"/>
        <item x="59"/>
        <item x="21"/>
        <item x="15"/>
        <item x="17"/>
        <item x="14"/>
        <item x="55"/>
        <item x="7"/>
        <item x="4"/>
        <item x="8"/>
        <item x="2"/>
        <item x="25"/>
        <item x="22"/>
        <item x="20"/>
        <item x="3"/>
        <item x="47"/>
        <item x="12"/>
        <item x="13"/>
        <item x="26"/>
        <item x="1"/>
        <item x="48"/>
        <item x="0"/>
        <item x="19"/>
        <item x="33"/>
        <item x="9"/>
        <item x="11"/>
        <item x="16"/>
        <item x="34"/>
        <item x="18"/>
        <item x="35"/>
        <item x="46"/>
        <item x="24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9"/>
        <item x="16"/>
        <item x="17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05">
        <item x="91"/>
        <item x="89"/>
        <item x="88"/>
        <item x="87"/>
        <item x="86"/>
        <item x="85"/>
        <item x="84"/>
        <item x="90"/>
        <item x="98"/>
        <item x="94"/>
        <item x="82"/>
        <item x="81"/>
        <item x="102"/>
        <item x="80"/>
        <item x="79"/>
        <item x="93"/>
        <item x="69"/>
        <item x="78"/>
        <item x="77"/>
        <item x="68"/>
        <item x="97"/>
        <item x="67"/>
        <item x="66"/>
        <item x="76"/>
        <item x="75"/>
        <item x="92"/>
        <item x="83"/>
        <item x="74"/>
        <item x="101"/>
        <item x="65"/>
        <item x="73"/>
        <item x="104"/>
        <item x="100"/>
        <item x="64"/>
        <item x="99"/>
        <item x="96"/>
        <item x="63"/>
        <item x="62"/>
        <item x="61"/>
        <item x="103"/>
        <item x="95"/>
        <item x="53"/>
        <item x="52"/>
        <item x="37"/>
        <item x="36"/>
        <item x="51"/>
        <item x="35"/>
        <item x="34"/>
        <item x="60"/>
        <item x="50"/>
        <item x="33"/>
        <item x="59"/>
        <item x="58"/>
        <item x="32"/>
        <item x="57"/>
        <item x="56"/>
        <item x="72"/>
        <item x="71"/>
        <item x="70"/>
        <item x="49"/>
        <item x="31"/>
        <item x="48"/>
        <item x="47"/>
        <item x="30"/>
        <item x="29"/>
        <item x="46"/>
        <item x="45"/>
        <item x="44"/>
        <item x="28"/>
        <item x="43"/>
        <item x="42"/>
        <item x="27"/>
        <item x="26"/>
        <item x="18"/>
        <item x="25"/>
        <item x="17"/>
        <item x="16"/>
        <item x="15"/>
        <item x="14"/>
        <item x="41"/>
        <item x="55"/>
        <item x="24"/>
        <item x="54"/>
        <item x="23"/>
        <item x="13"/>
        <item x="40"/>
        <item x="12"/>
        <item x="11"/>
        <item x="10"/>
        <item x="22"/>
        <item x="21"/>
        <item x="9"/>
        <item x="39"/>
        <item x="38"/>
        <item x="8"/>
        <item x="7"/>
        <item x="6"/>
        <item x="20"/>
        <item x="19"/>
        <item x="5"/>
        <item x="4"/>
        <item x="3"/>
        <item x="2"/>
        <item x="1"/>
        <item x="0"/>
      </items>
    </pivotField>
    <pivotField dataField="1" showAll="0" defaultSubtotal="0">
      <items count="234">
        <item x="216"/>
        <item x="179"/>
        <item x="132"/>
        <item x="146"/>
        <item x="93"/>
        <item x="100"/>
        <item x="122"/>
        <item x="158"/>
        <item x="69"/>
        <item x="189"/>
        <item x="208"/>
        <item x="68"/>
        <item x="16"/>
        <item x="157"/>
        <item x="34"/>
        <item x="121"/>
        <item x="33"/>
        <item x="67"/>
        <item x="15"/>
        <item x="14"/>
        <item x="66"/>
        <item x="32"/>
        <item x="170"/>
        <item x="13"/>
        <item x="83"/>
        <item x="156"/>
        <item x="145"/>
        <item x="50"/>
        <item x="178"/>
        <item x="233"/>
        <item x="31"/>
        <item x="111"/>
        <item x="49"/>
        <item x="30"/>
        <item x="131"/>
        <item x="48"/>
        <item x="47"/>
        <item x="207"/>
        <item x="144"/>
        <item x="65"/>
        <item x="82"/>
        <item x="188"/>
        <item x="92"/>
        <item x="81"/>
        <item x="169"/>
        <item x="225"/>
        <item x="46"/>
        <item x="143"/>
        <item x="64"/>
        <item x="110"/>
        <item x="12"/>
        <item x="45"/>
        <item x="80"/>
        <item x="215"/>
        <item x="29"/>
        <item x="168"/>
        <item x="120"/>
        <item x="177"/>
        <item x="206"/>
        <item x="63"/>
        <item x="11"/>
        <item x="91"/>
        <item x="142"/>
        <item x="62"/>
        <item x="130"/>
        <item x="61"/>
        <item x="28"/>
        <item x="27"/>
        <item x="119"/>
        <item x="79"/>
        <item x="109"/>
        <item x="10"/>
        <item x="141"/>
        <item x="155"/>
        <item x="167"/>
        <item x="9"/>
        <item x="26"/>
        <item x="78"/>
        <item x="205"/>
        <item x="99"/>
        <item x="118"/>
        <item x="44"/>
        <item x="214"/>
        <item x="187"/>
        <item x="224"/>
        <item x="232"/>
        <item x="166"/>
        <item x="77"/>
        <item x="43"/>
        <item x="196"/>
        <item x="8"/>
        <item x="42"/>
        <item x="129"/>
        <item x="60"/>
        <item x="90"/>
        <item x="25"/>
        <item x="24"/>
        <item x="154"/>
        <item x="204"/>
        <item x="41"/>
        <item x="140"/>
        <item x="23"/>
        <item x="76"/>
        <item x="165"/>
        <item x="108"/>
        <item x="7"/>
        <item x="40"/>
        <item x="59"/>
        <item x="39"/>
        <item x="98"/>
        <item x="75"/>
        <item x="195"/>
        <item x="74"/>
        <item x="128"/>
        <item x="186"/>
        <item x="6"/>
        <item x="139"/>
        <item x="58"/>
        <item x="153"/>
        <item x="138"/>
        <item x="164"/>
        <item x="176"/>
        <item x="231"/>
        <item x="203"/>
        <item x="57"/>
        <item x="56"/>
        <item x="194"/>
        <item x="55"/>
        <item x="152"/>
        <item x="54"/>
        <item x="223"/>
        <item x="22"/>
        <item x="213"/>
        <item x="202"/>
        <item x="107"/>
        <item x="5"/>
        <item x="21"/>
        <item x="4"/>
        <item x="89"/>
        <item x="127"/>
        <item x="3"/>
        <item x="201"/>
        <item x="106"/>
        <item x="117"/>
        <item x="38"/>
        <item x="185"/>
        <item x="175"/>
        <item x="222"/>
        <item x="230"/>
        <item x="151"/>
        <item x="105"/>
        <item x="193"/>
        <item x="88"/>
        <item x="150"/>
        <item x="116"/>
        <item x="174"/>
        <item x="163"/>
        <item x="221"/>
        <item x="137"/>
        <item x="192"/>
        <item x="126"/>
        <item x="212"/>
        <item x="162"/>
        <item x="97"/>
        <item x="115"/>
        <item x="73"/>
        <item x="184"/>
        <item x="104"/>
        <item x="87"/>
        <item x="20"/>
        <item x="200"/>
        <item x="220"/>
        <item x="183"/>
        <item x="103"/>
        <item x="19"/>
        <item x="37"/>
        <item x="182"/>
        <item x="136"/>
        <item x="211"/>
        <item x="86"/>
        <item x="161"/>
        <item x="173"/>
        <item x="219"/>
        <item x="229"/>
        <item x="2"/>
        <item x="149"/>
        <item x="114"/>
        <item x="135"/>
        <item x="199"/>
        <item x="53"/>
        <item x="160"/>
        <item x="148"/>
        <item x="172"/>
        <item x="134"/>
        <item x="228"/>
        <item x="191"/>
        <item x="210"/>
        <item x="218"/>
        <item x="159"/>
        <item x="181"/>
        <item x="133"/>
        <item x="96"/>
        <item x="1"/>
        <item x="72"/>
        <item x="113"/>
        <item x="125"/>
        <item x="227"/>
        <item x="71"/>
        <item x="18"/>
        <item x="85"/>
        <item x="17"/>
        <item x="102"/>
        <item x="0"/>
        <item x="36"/>
        <item x="52"/>
        <item x="95"/>
        <item x="35"/>
        <item x="101"/>
        <item x="180"/>
        <item x="124"/>
        <item x="70"/>
        <item x="198"/>
        <item x="84"/>
        <item x="197"/>
        <item x="190"/>
        <item x="217"/>
        <item x="147"/>
        <item x="51"/>
        <item x="123"/>
        <item x="112"/>
        <item x="171"/>
        <item x="226"/>
        <item x="209"/>
        <item x="94"/>
      </items>
    </pivotField>
    <pivotField dataField="1" showAll="0" defaultSubtotal="0">
      <items count="84">
        <item x="65"/>
        <item x="73"/>
        <item x="66"/>
        <item x="16"/>
        <item x="74"/>
        <item x="33"/>
        <item x="50"/>
        <item x="36"/>
        <item x="70"/>
        <item x="52"/>
        <item x="35"/>
        <item x="80"/>
        <item x="63"/>
        <item x="53"/>
        <item x="17"/>
        <item x="78"/>
        <item x="82"/>
        <item x="69"/>
        <item x="77"/>
        <item x="32"/>
        <item x="72"/>
        <item x="79"/>
        <item x="76"/>
        <item x="47"/>
        <item x="68"/>
        <item x="83"/>
        <item x="58"/>
        <item x="71"/>
        <item x="30"/>
        <item x="60"/>
        <item x="15"/>
        <item x="61"/>
        <item x="64"/>
        <item x="51"/>
        <item x="62"/>
        <item x="24"/>
        <item x="34"/>
        <item x="31"/>
        <item x="75"/>
        <item x="41"/>
        <item x="45"/>
        <item x="40"/>
        <item x="59"/>
        <item x="57"/>
        <item x="14"/>
        <item x="81"/>
        <item x="43"/>
        <item x="27"/>
        <item x="49"/>
        <item x="42"/>
        <item x="19"/>
        <item x="44"/>
        <item x="48"/>
        <item x="67"/>
        <item x="56"/>
        <item x="29"/>
        <item x="46"/>
        <item x="26"/>
        <item x="10"/>
        <item x="28"/>
        <item x="18"/>
        <item x="13"/>
        <item x="39"/>
        <item x="25"/>
        <item x="55"/>
        <item x="5"/>
        <item x="22"/>
        <item x="54"/>
        <item x="23"/>
        <item x="12"/>
        <item x="7"/>
        <item x="6"/>
        <item x="8"/>
        <item x="9"/>
        <item x="11"/>
        <item x="38"/>
        <item x="37"/>
        <item x="3"/>
        <item x="4"/>
        <item x="21"/>
        <item x="20"/>
        <item x="2"/>
        <item x="1"/>
        <item x="0"/>
      </items>
    </pivotField>
    <pivotField dataField="1" showAll="0" defaultSubtotal="0">
      <items count="215">
        <item x="70"/>
        <item x="16"/>
        <item x="34"/>
        <item x="17"/>
        <item x="35"/>
        <item x="75"/>
        <item x="38"/>
        <item x="52"/>
        <item x="37"/>
        <item x="156"/>
        <item x="15"/>
        <item x="144"/>
        <item x="87"/>
        <item x="55"/>
        <item x="124"/>
        <item x="56"/>
        <item x="179"/>
        <item x="73"/>
        <item x="14"/>
        <item x="33"/>
        <item x="155"/>
        <item x="112"/>
        <item x="142"/>
        <item x="74"/>
        <item x="166"/>
        <item x="54"/>
        <item x="19"/>
        <item x="199"/>
        <item x="90"/>
        <item x="31"/>
        <item x="189"/>
        <item x="68"/>
        <item x="49"/>
        <item x="71"/>
        <item x="139"/>
        <item x="89"/>
        <item x="95"/>
        <item x="167"/>
        <item x="24"/>
        <item x="36"/>
        <item x="10"/>
        <item x="32"/>
        <item x="121"/>
        <item x="108"/>
        <item x="180"/>
        <item x="18"/>
        <item x="83"/>
        <item x="13"/>
        <item x="72"/>
        <item x="53"/>
        <item x="120"/>
        <item x="196"/>
        <item x="81"/>
        <item x="97"/>
        <item x="57"/>
        <item x="143"/>
        <item x="102"/>
        <item x="84"/>
        <item x="188"/>
        <item x="213"/>
        <item x="111"/>
        <item x="43"/>
        <item x="123"/>
        <item x="131"/>
        <item x="47"/>
        <item x="138"/>
        <item x="5"/>
        <item x="42"/>
        <item x="27"/>
        <item x="88"/>
        <item x="63"/>
        <item x="175"/>
        <item x="164"/>
        <item x="207"/>
        <item x="119"/>
        <item x="148"/>
        <item x="198"/>
        <item x="141"/>
        <item x="85"/>
        <item x="65"/>
        <item x="110"/>
        <item x="45"/>
        <item x="12"/>
        <item x="7"/>
        <item x="153"/>
        <item x="96"/>
        <item x="66"/>
        <item x="140"/>
        <item x="116"/>
        <item x="186"/>
        <item x="69"/>
        <item x="30"/>
        <item x="168"/>
        <item x="26"/>
        <item x="67"/>
        <item x="154"/>
        <item x="82"/>
        <item x="130"/>
        <item x="6"/>
        <item x="8"/>
        <item x="51"/>
        <item x="122"/>
        <item x="197"/>
        <item x="109"/>
        <item x="9"/>
        <item x="11"/>
        <item x="44"/>
        <item x="165"/>
        <item x="46"/>
        <item x="86"/>
        <item x="28"/>
        <item x="206"/>
        <item x="50"/>
        <item x="178"/>
        <item x="29"/>
        <item x="187"/>
        <item x="214"/>
        <item x="136"/>
        <item x="152"/>
        <item x="62"/>
        <item x="129"/>
        <item x="48"/>
        <item x="137"/>
        <item x="64"/>
        <item x="61"/>
        <item x="171"/>
        <item x="3"/>
        <item x="80"/>
        <item x="158"/>
        <item x="151"/>
        <item x="105"/>
        <item x="182"/>
        <item x="25"/>
        <item x="204"/>
        <item x="150"/>
        <item x="194"/>
        <item x="163"/>
        <item x="4"/>
        <item x="149"/>
        <item x="185"/>
        <item x="162"/>
        <item x="193"/>
        <item x="211"/>
        <item x="79"/>
        <item x="169"/>
        <item x="107"/>
        <item x="177"/>
        <item x="205"/>
        <item x="118"/>
        <item x="101"/>
        <item x="159"/>
        <item x="195"/>
        <item x="41"/>
        <item x="93"/>
        <item x="22"/>
        <item x="161"/>
        <item x="134"/>
        <item x="117"/>
        <item x="127"/>
        <item x="23"/>
        <item x="135"/>
        <item x="2"/>
        <item x="184"/>
        <item x="146"/>
        <item x="60"/>
        <item x="106"/>
        <item x="160"/>
        <item x="176"/>
        <item x="174"/>
        <item x="114"/>
        <item x="94"/>
        <item x="201"/>
        <item x="203"/>
        <item x="210"/>
        <item x="78"/>
        <item x="115"/>
        <item x="170"/>
        <item x="183"/>
        <item x="191"/>
        <item x="100"/>
        <item x="147"/>
        <item x="92"/>
        <item x="133"/>
        <item x="212"/>
        <item x="99"/>
        <item x="172"/>
        <item x="192"/>
        <item x="104"/>
        <item x="132"/>
        <item x="209"/>
        <item x="173"/>
        <item x="157"/>
        <item x="128"/>
        <item x="59"/>
        <item x="1"/>
        <item x="98"/>
        <item x="190"/>
        <item x="126"/>
        <item x="21"/>
        <item x="20"/>
        <item x="77"/>
        <item x="0"/>
        <item x="103"/>
        <item x="91"/>
        <item x="181"/>
        <item x="76"/>
        <item x="145"/>
        <item x="40"/>
        <item x="202"/>
        <item x="39"/>
        <item x="113"/>
        <item x="208"/>
        <item x="58"/>
        <item x="125"/>
        <item x="200"/>
      </items>
    </pivotField>
    <pivotField dataField="1" showAll="0" defaultSubtotal="0">
      <items count="76">
        <item x="70"/>
        <item x="67"/>
        <item x="71"/>
        <item x="69"/>
        <item x="60"/>
        <item x="73"/>
        <item x="64"/>
        <item x="63"/>
        <item x="66"/>
        <item x="68"/>
        <item x="72"/>
        <item x="62"/>
        <item x="75"/>
        <item x="52"/>
        <item x="26"/>
        <item x="61"/>
        <item x="59"/>
        <item x="42"/>
        <item x="74"/>
        <item x="65"/>
        <item x="44"/>
        <item x="32"/>
        <item x="57"/>
        <item x="27"/>
        <item x="55"/>
        <item x="56"/>
        <item x="45"/>
        <item x="50"/>
        <item x="47"/>
        <item x="53"/>
        <item x="58"/>
        <item x="11"/>
        <item x="51"/>
        <item x="49"/>
        <item x="18"/>
        <item x="48"/>
        <item x="33"/>
        <item x="40"/>
        <item x="12"/>
        <item x="29"/>
        <item x="35"/>
        <item x="31"/>
        <item x="30"/>
        <item x="54"/>
        <item x="28"/>
        <item x="34"/>
        <item x="46"/>
        <item x="39"/>
        <item x="20"/>
        <item x="41"/>
        <item x="19"/>
        <item x="25"/>
        <item x="24"/>
        <item x="43"/>
        <item x="38"/>
        <item x="9"/>
        <item x="14"/>
        <item x="22"/>
        <item x="13"/>
        <item x="36"/>
        <item x="15"/>
        <item x="37"/>
        <item x="16"/>
        <item x="17"/>
        <item x="21"/>
        <item x="1"/>
        <item x="8"/>
        <item x="23"/>
        <item x="0"/>
        <item x="7"/>
        <item x="6"/>
        <item x="4"/>
        <item x="10"/>
        <item x="3"/>
        <item x="5"/>
        <item x="2"/>
      </items>
    </pivotField>
    <pivotField dataField="1" showAll="0" defaultSubtotal="0">
      <items count="158">
        <item x="85"/>
        <item x="77"/>
        <item x="63"/>
        <item x="28"/>
        <item x="117"/>
        <item x="11"/>
        <item x="55"/>
        <item x="18"/>
        <item x="81"/>
        <item x="103"/>
        <item x="12"/>
        <item x="67"/>
        <item x="45"/>
        <item x="34"/>
        <item x="131"/>
        <item x="29"/>
        <item x="47"/>
        <item x="129"/>
        <item x="147"/>
        <item x="119"/>
        <item x="19"/>
        <item x="92"/>
        <item x="83"/>
        <item x="66"/>
        <item x="48"/>
        <item x="70"/>
        <item x="102"/>
        <item x="9"/>
        <item x="26"/>
        <item x="53"/>
        <item x="113"/>
        <item x="152"/>
        <item x="82"/>
        <item x="50"/>
        <item x="135"/>
        <item x="68"/>
        <item x="35"/>
        <item x="14"/>
        <item x="65"/>
        <item x="36"/>
        <item x="138"/>
        <item x="54"/>
        <item x="13"/>
        <item x="127"/>
        <item x="52"/>
        <item x="15"/>
        <item x="144"/>
        <item x="78"/>
        <item x="118"/>
        <item x="31"/>
        <item x="100"/>
        <item x="33"/>
        <item x="16"/>
        <item x="17"/>
        <item x="51"/>
        <item x="32"/>
        <item x="43"/>
        <item x="86"/>
        <item x="30"/>
        <item x="1"/>
        <item x="132"/>
        <item x="69"/>
        <item x="8"/>
        <item x="21"/>
        <item x="38"/>
        <item x="108"/>
        <item x="61"/>
        <item x="128"/>
        <item x="0"/>
        <item x="37"/>
        <item x="20"/>
        <item x="146"/>
        <item x="27"/>
        <item x="25"/>
        <item x="7"/>
        <item x="49"/>
        <item x="150"/>
        <item x="42"/>
        <item x="75"/>
        <item x="58"/>
        <item x="6"/>
        <item x="154"/>
        <item x="44"/>
        <item x="137"/>
        <item x="4"/>
        <item x="59"/>
        <item x="80"/>
        <item x="95"/>
        <item x="10"/>
        <item x="89"/>
        <item x="97"/>
        <item x="107"/>
        <item x="79"/>
        <item x="122"/>
        <item x="141"/>
        <item x="74"/>
        <item x="46"/>
        <item x="64"/>
        <item x="145"/>
        <item x="136"/>
        <item x="123"/>
        <item x="101"/>
        <item x="76"/>
        <item x="56"/>
        <item x="41"/>
        <item x="62"/>
        <item x="3"/>
        <item x="88"/>
        <item x="116"/>
        <item x="151"/>
        <item x="73"/>
        <item x="126"/>
        <item x="111"/>
        <item x="134"/>
        <item x="23"/>
        <item x="115"/>
        <item x="91"/>
        <item x="140"/>
        <item x="96"/>
        <item x="60"/>
        <item x="72"/>
        <item x="110"/>
        <item x="22"/>
        <item x="157"/>
        <item x="39"/>
        <item x="125"/>
        <item x="93"/>
        <item x="40"/>
        <item x="153"/>
        <item x="5"/>
        <item x="142"/>
        <item x="2"/>
        <item x="57"/>
        <item x="121"/>
        <item x="24"/>
        <item x="84"/>
        <item x="71"/>
        <item x="112"/>
        <item x="105"/>
        <item x="130"/>
        <item x="149"/>
        <item x="98"/>
        <item x="156"/>
        <item x="114"/>
        <item x="94"/>
        <item x="106"/>
        <item x="143"/>
        <item x="87"/>
        <item x="99"/>
        <item x="120"/>
        <item x="155"/>
        <item x="109"/>
        <item x="133"/>
        <item x="90"/>
        <item x="139"/>
        <item x="104"/>
        <item x="148"/>
        <item x="124"/>
      </items>
    </pivotField>
    <pivotField dataField="1" showAll="0" defaultSubtotal="0">
      <items count="8">
        <item x="1"/>
        <item x="5"/>
        <item x="6"/>
        <item x="2"/>
        <item x="0"/>
        <item x="3"/>
        <item x="7"/>
        <item x="4"/>
      </items>
    </pivotField>
    <pivotField showAll="0" defaultSubtotal="0">
      <items count="15">
        <item x="1"/>
        <item x="5"/>
        <item x="2"/>
        <item x="0"/>
        <item x="3"/>
        <item x="6"/>
        <item x="9"/>
        <item x="4"/>
        <item x="14"/>
        <item x="8"/>
        <item x="10"/>
        <item x="7"/>
        <item x="11"/>
        <item x="13"/>
        <item x="12"/>
      </items>
    </pivotField>
  </pivotFields>
  <rowFields count="3">
    <field x="5"/>
    <field x="10"/>
    <field x="9"/>
  </rowFields>
  <rowItems count="520">
    <i>
      <x/>
    </i>
    <i r="1">
      <x/>
      <x v="50"/>
    </i>
    <i r="1">
      <x v="1"/>
      <x v="48"/>
    </i>
    <i r="1">
      <x v="2"/>
      <x v="39"/>
    </i>
    <i r="1">
      <x v="3"/>
      <x v="43"/>
    </i>
    <i r="1">
      <x v="4"/>
      <x v="37"/>
    </i>
    <i r="1">
      <x v="5"/>
      <x/>
    </i>
    <i r="1">
      <x v="6"/>
      <x v="1"/>
    </i>
    <i r="1">
      <x v="7"/>
      <x v="36"/>
    </i>
    <i r="1">
      <x v="8"/>
      <x v="38"/>
    </i>
    <i r="1">
      <x v="9"/>
      <x v="53"/>
    </i>
    <i r="1">
      <x v="10"/>
      <x v="2"/>
    </i>
    <i r="1">
      <x v="11"/>
      <x v="54"/>
    </i>
    <i r="1">
      <x v="12"/>
      <x v="45"/>
    </i>
    <i r="1">
      <x v="13"/>
      <x v="46"/>
    </i>
    <i r="1">
      <x v="14"/>
      <x v="34"/>
    </i>
    <i r="1">
      <x v="15"/>
      <x v="32"/>
    </i>
    <i r="2">
      <x v="55"/>
    </i>
    <i r="1">
      <x v="17"/>
      <x v="33"/>
    </i>
    <i r="1">
      <x v="18"/>
      <x v="57"/>
    </i>
    <i r="1">
      <x v="19"/>
      <x v="51"/>
    </i>
    <i t="blank">
      <x/>
    </i>
    <i>
      <x v="1"/>
    </i>
    <i r="1">
      <x/>
      <x v="50"/>
    </i>
    <i r="1">
      <x v="1"/>
      <x v="48"/>
    </i>
    <i r="1">
      <x v="2"/>
      <x v="39"/>
    </i>
    <i r="1">
      <x v="3"/>
      <x v="43"/>
    </i>
    <i r="1">
      <x v="4"/>
      <x/>
    </i>
    <i r="1">
      <x v="5"/>
      <x v="37"/>
    </i>
    <i r="1">
      <x v="6"/>
      <x v="38"/>
    </i>
    <i r="1">
      <x v="7"/>
      <x v="1"/>
    </i>
    <i r="2">
      <x v="53"/>
    </i>
    <i r="1">
      <x v="9"/>
      <x v="36"/>
    </i>
    <i r="1">
      <x v="10"/>
      <x v="54"/>
    </i>
    <i r="1">
      <x v="11"/>
      <x v="45"/>
    </i>
    <i r="1">
      <x v="12"/>
      <x v="2"/>
    </i>
    <i r="1">
      <x v="13"/>
      <x v="46"/>
    </i>
    <i r="1">
      <x v="14"/>
      <x v="34"/>
    </i>
    <i r="1">
      <x v="15"/>
      <x v="55"/>
    </i>
    <i r="1">
      <x v="16"/>
      <x v="33"/>
    </i>
    <i r="1">
      <x v="17"/>
      <x v="57"/>
    </i>
    <i r="1">
      <x v="18"/>
      <x v="32"/>
    </i>
    <i r="1">
      <x v="19"/>
      <x v="42"/>
    </i>
    <i t="blank">
      <x v="1"/>
    </i>
    <i>
      <x v="2"/>
    </i>
    <i r="1">
      <x/>
      <x v="50"/>
    </i>
    <i r="1">
      <x v="1"/>
      <x v="48"/>
    </i>
    <i r="1">
      <x v="2"/>
      <x v="39"/>
    </i>
    <i r="1">
      <x v="3"/>
      <x v="43"/>
    </i>
    <i r="1">
      <x v="4"/>
      <x/>
    </i>
    <i r="1">
      <x v="5"/>
      <x v="37"/>
    </i>
    <i r="1">
      <x v="6"/>
      <x v="36"/>
    </i>
    <i r="1">
      <x v="7"/>
      <x v="38"/>
    </i>
    <i r="1">
      <x v="8"/>
      <x v="1"/>
    </i>
    <i r="1">
      <x v="9"/>
      <x v="54"/>
    </i>
    <i r="1">
      <x v="10"/>
      <x v="2"/>
    </i>
    <i r="1">
      <x v="11"/>
      <x v="45"/>
    </i>
    <i r="2">
      <x v="53"/>
    </i>
    <i r="1">
      <x v="13"/>
      <x v="33"/>
    </i>
    <i r="1">
      <x v="14"/>
      <x v="46"/>
    </i>
    <i r="1">
      <x v="15"/>
      <x v="34"/>
    </i>
    <i r="1">
      <x v="16"/>
      <x v="32"/>
    </i>
    <i r="1">
      <x v="17"/>
      <x v="31"/>
    </i>
    <i r="2">
      <x v="51"/>
    </i>
    <i r="1">
      <x v="19"/>
      <x v="41"/>
    </i>
    <i r="2">
      <x v="57"/>
    </i>
    <i t="blank">
      <x v="2"/>
    </i>
    <i>
      <x v="3"/>
    </i>
    <i r="1">
      <x/>
      <x v="48"/>
    </i>
    <i r="1">
      <x v="1"/>
      <x v="50"/>
    </i>
    <i r="1">
      <x v="2"/>
      <x v="39"/>
    </i>
    <i r="1">
      <x v="3"/>
      <x v="37"/>
    </i>
    <i r="1">
      <x v="4"/>
      <x v="36"/>
    </i>
    <i r="1">
      <x v="5"/>
      <x/>
    </i>
    <i r="1">
      <x v="6"/>
      <x v="43"/>
    </i>
    <i r="1">
      <x v="7"/>
      <x v="1"/>
    </i>
    <i r="1">
      <x v="8"/>
      <x v="38"/>
    </i>
    <i r="1">
      <x v="9"/>
      <x v="53"/>
    </i>
    <i r="1">
      <x v="10"/>
      <x v="2"/>
    </i>
    <i r="1">
      <x v="11"/>
      <x v="54"/>
    </i>
    <i r="1">
      <x v="12"/>
      <x v="45"/>
    </i>
    <i r="1">
      <x v="13"/>
      <x v="55"/>
    </i>
    <i r="1">
      <x v="14"/>
      <x v="46"/>
    </i>
    <i r="1">
      <x v="15"/>
      <x v="34"/>
    </i>
    <i r="2">
      <x v="57"/>
    </i>
    <i r="1">
      <x v="17"/>
      <x v="41"/>
    </i>
    <i r="1">
      <x v="18"/>
      <x v="51"/>
    </i>
    <i r="1">
      <x v="19"/>
      <x v="3"/>
    </i>
    <i r="2">
      <x v="60"/>
    </i>
    <i t="blank">
      <x v="3"/>
    </i>
    <i>
      <x v="4"/>
    </i>
    <i r="1">
      <x/>
      <x v="50"/>
    </i>
    <i r="1">
      <x v="1"/>
      <x v="48"/>
    </i>
    <i r="1">
      <x v="2"/>
      <x v="39"/>
    </i>
    <i r="1">
      <x v="3"/>
      <x v="37"/>
    </i>
    <i r="1">
      <x v="4"/>
      <x v="53"/>
    </i>
    <i r="1">
      <x v="5"/>
      <x/>
    </i>
    <i r="1">
      <x v="6"/>
      <x v="36"/>
    </i>
    <i r="1">
      <x v="7"/>
      <x v="2"/>
    </i>
    <i r="1">
      <x v="8"/>
      <x v="1"/>
    </i>
    <i r="1">
      <x v="9"/>
      <x v="31"/>
    </i>
    <i r="2">
      <x v="38"/>
    </i>
    <i r="1">
      <x v="11"/>
      <x v="54"/>
    </i>
    <i r="1">
      <x v="12"/>
      <x v="43"/>
    </i>
    <i r="2">
      <x v="46"/>
    </i>
    <i r="1">
      <x v="14"/>
      <x v="32"/>
    </i>
    <i r="1">
      <x v="15"/>
      <x v="3"/>
    </i>
    <i r="1">
      <x v="16"/>
      <x v="45"/>
    </i>
    <i r="1">
      <x v="17"/>
      <x v="40"/>
    </i>
    <i r="1">
      <x v="18"/>
      <x v="51"/>
    </i>
    <i r="1">
      <x v="19"/>
      <x v="34"/>
    </i>
    <i t="blank">
      <x v="4"/>
    </i>
    <i>
      <x v="5"/>
    </i>
    <i r="1">
      <x/>
      <x v="50"/>
    </i>
    <i r="1">
      <x v="1"/>
      <x v="37"/>
    </i>
    <i r="1">
      <x v="2"/>
      <x v="39"/>
    </i>
    <i r="1">
      <x v="3"/>
      <x v="48"/>
    </i>
    <i r="1">
      <x v="4"/>
      <x v="47"/>
    </i>
    <i r="1">
      <x v="5"/>
      <x/>
    </i>
    <i r="1">
      <x v="6"/>
      <x v="1"/>
    </i>
    <i r="2">
      <x v="36"/>
    </i>
    <i r="2">
      <x v="53"/>
    </i>
    <i r="1">
      <x v="9"/>
      <x v="2"/>
    </i>
    <i r="1">
      <x v="10"/>
      <x v="40"/>
    </i>
    <i r="1">
      <x v="11"/>
      <x v="10"/>
    </i>
    <i r="2">
      <x v="31"/>
    </i>
    <i r="2">
      <x v="34"/>
    </i>
    <i r="2">
      <x v="38"/>
    </i>
    <i r="2">
      <x v="54"/>
    </i>
    <i r="1">
      <x v="16"/>
      <x v="13"/>
    </i>
    <i r="2">
      <x v="15"/>
    </i>
    <i r="2">
      <x v="55"/>
    </i>
    <i r="1">
      <x v="19"/>
      <x v="11"/>
    </i>
    <i r="2">
      <x v="16"/>
    </i>
    <i r="2">
      <x v="24"/>
    </i>
    <i r="2">
      <x v="33"/>
    </i>
    <i r="2">
      <x v="42"/>
    </i>
    <i r="2">
      <x v="51"/>
    </i>
    <i r="2">
      <x v="52"/>
    </i>
    <i r="2">
      <x v="56"/>
    </i>
    <i r="2">
      <x v="57"/>
    </i>
    <i r="2">
      <x v="58"/>
    </i>
    <i t="blank">
      <x v="5"/>
    </i>
    <i>
      <x v="6"/>
    </i>
    <i r="1">
      <x/>
      <x v="39"/>
    </i>
    <i r="1">
      <x v="1"/>
      <x v="37"/>
    </i>
    <i r="1">
      <x v="2"/>
      <x v="50"/>
    </i>
    <i r="1">
      <x v="3"/>
      <x v="36"/>
    </i>
    <i r="2">
      <x v="48"/>
    </i>
    <i r="1">
      <x v="5"/>
      <x/>
    </i>
    <i r="1">
      <x v="6"/>
      <x v="2"/>
    </i>
    <i r="1">
      <x v="7"/>
      <x v="1"/>
    </i>
    <i r="2">
      <x v="7"/>
    </i>
    <i r="2">
      <x v="11"/>
    </i>
    <i r="2">
      <x v="38"/>
    </i>
    <i r="2">
      <x v="47"/>
    </i>
    <i r="2">
      <x v="53"/>
    </i>
    <i r="1">
      <x v="13"/>
      <x v="3"/>
    </i>
    <i r="2">
      <x v="5"/>
    </i>
    <i r="2">
      <x v="43"/>
    </i>
    <i r="2">
      <x v="54"/>
    </i>
    <i r="2">
      <x v="57"/>
    </i>
    <i r="1">
      <x v="18"/>
      <x v="4"/>
    </i>
    <i r="2">
      <x v="6"/>
    </i>
    <i r="2">
      <x v="14"/>
    </i>
    <i r="2">
      <x v="25"/>
    </i>
    <i r="2">
      <x v="32"/>
    </i>
    <i r="2">
      <x v="41"/>
    </i>
    <i r="2">
      <x v="45"/>
    </i>
    <i t="blank">
      <x v="6"/>
    </i>
    <i>
      <x v="7"/>
    </i>
    <i r="1">
      <x/>
      <x v="50"/>
    </i>
    <i r="1">
      <x v="1"/>
      <x v="39"/>
    </i>
    <i r="1">
      <x v="2"/>
      <x/>
    </i>
    <i r="1">
      <x v="3"/>
      <x v="37"/>
    </i>
    <i r="1">
      <x v="4"/>
      <x v="1"/>
    </i>
    <i r="1">
      <x v="5"/>
      <x v="6"/>
    </i>
    <i r="1">
      <x v="6"/>
      <x v="36"/>
    </i>
    <i r="1">
      <x v="7"/>
      <x v="48"/>
    </i>
    <i r="1">
      <x v="8"/>
      <x v="11"/>
    </i>
    <i r="2">
      <x v="38"/>
    </i>
    <i r="1">
      <x v="10"/>
      <x v="15"/>
    </i>
    <i r="2">
      <x v="32"/>
    </i>
    <i r="2">
      <x v="43"/>
    </i>
    <i r="2">
      <x v="57"/>
    </i>
    <i r="2">
      <x v="60"/>
    </i>
    <i r="1">
      <x v="15"/>
      <x v="2"/>
    </i>
    <i r="2">
      <x v="25"/>
    </i>
    <i r="2">
      <x v="40"/>
    </i>
    <i r="2">
      <x v="54"/>
    </i>
    <i r="2">
      <x v="55"/>
    </i>
    <i r="2">
      <x v="58"/>
    </i>
    <i t="blank">
      <x v="7"/>
    </i>
    <i>
      <x v="8"/>
    </i>
    <i r="1">
      <x/>
      <x v="50"/>
    </i>
    <i r="1">
      <x v="1"/>
      <x v="39"/>
    </i>
    <i r="1">
      <x v="2"/>
      <x v="37"/>
    </i>
    <i r="1">
      <x v="3"/>
      <x/>
    </i>
    <i r="1">
      <x v="4"/>
      <x v="1"/>
    </i>
    <i r="1">
      <x v="5"/>
      <x v="48"/>
    </i>
    <i r="1">
      <x v="6"/>
      <x v="2"/>
    </i>
    <i r="2">
      <x v="38"/>
    </i>
    <i r="1">
      <x v="8"/>
      <x v="46"/>
    </i>
    <i r="2">
      <x v="53"/>
    </i>
    <i r="1">
      <x v="10"/>
      <x v="6"/>
    </i>
    <i r="2">
      <x v="45"/>
    </i>
    <i r="1">
      <x v="12"/>
      <x v="36"/>
    </i>
    <i r="2">
      <x v="43"/>
    </i>
    <i r="1">
      <x v="14"/>
      <x v="57"/>
    </i>
    <i r="1">
      <x v="15"/>
      <x v="15"/>
    </i>
    <i r="2">
      <x v="32"/>
    </i>
    <i r="2">
      <x v="47"/>
    </i>
    <i r="1">
      <x v="18"/>
      <x v="5"/>
    </i>
    <i r="2">
      <x v="10"/>
    </i>
    <i r="2">
      <x v="12"/>
    </i>
    <i r="2">
      <x v="33"/>
    </i>
    <i r="2">
      <x v="34"/>
    </i>
    <i r="2">
      <x v="54"/>
    </i>
    <i t="blank">
      <x v="8"/>
    </i>
    <i>
      <x v="9"/>
    </i>
    <i r="1">
      <x/>
      <x v="43"/>
    </i>
    <i r="1">
      <x v="1"/>
      <x v="48"/>
    </i>
    <i r="1">
      <x v="2"/>
      <x v="39"/>
    </i>
    <i r="1">
      <x v="3"/>
      <x v="50"/>
    </i>
    <i r="1">
      <x v="4"/>
      <x v="37"/>
    </i>
    <i r="1">
      <x v="5"/>
      <x/>
    </i>
    <i r="1">
      <x v="6"/>
      <x v="1"/>
    </i>
    <i r="1">
      <x v="7"/>
      <x v="38"/>
    </i>
    <i r="2">
      <x v="47"/>
    </i>
    <i r="1">
      <x v="9"/>
      <x v="2"/>
    </i>
    <i r="2">
      <x v="46"/>
    </i>
    <i r="2">
      <x v="53"/>
    </i>
    <i r="2">
      <x v="54"/>
    </i>
    <i r="1">
      <x v="13"/>
      <x v="41"/>
    </i>
    <i r="1">
      <x v="14"/>
      <x v="4"/>
    </i>
    <i r="2">
      <x v="6"/>
    </i>
    <i r="2">
      <x v="10"/>
    </i>
    <i r="2">
      <x v="19"/>
    </i>
    <i r="2">
      <x v="24"/>
    </i>
    <i r="2">
      <x v="27"/>
    </i>
    <i r="2">
      <x v="28"/>
    </i>
    <i r="2">
      <x v="32"/>
    </i>
    <i r="2">
      <x v="33"/>
    </i>
    <i r="2">
      <x v="52"/>
    </i>
    <i r="2">
      <x v="55"/>
    </i>
    <i r="2">
      <x v="57"/>
    </i>
    <i r="2">
      <x v="59"/>
    </i>
    <i t="blank">
      <x v="9"/>
    </i>
    <i>
      <x v="10"/>
    </i>
    <i r="1">
      <x/>
      <x v="50"/>
    </i>
    <i r="1">
      <x v="1"/>
      <x v="37"/>
    </i>
    <i r="1">
      <x v="2"/>
      <x/>
    </i>
    <i r="1">
      <x v="3"/>
      <x v="39"/>
    </i>
    <i r="1">
      <x v="4"/>
      <x v="43"/>
    </i>
    <i r="2">
      <x v="48"/>
    </i>
    <i r="1">
      <x v="6"/>
      <x v="38"/>
    </i>
    <i r="1">
      <x v="7"/>
      <x v="53"/>
    </i>
    <i r="1">
      <x v="8"/>
      <x v="2"/>
    </i>
    <i r="1">
      <x v="9"/>
      <x v="1"/>
    </i>
    <i r="1">
      <x v="10"/>
      <x v="36"/>
    </i>
    <i r="1">
      <x v="11"/>
      <x v="34"/>
    </i>
    <i r="2">
      <x v="54"/>
    </i>
    <i r="1">
      <x v="13"/>
      <x v="45"/>
    </i>
    <i r="1">
      <x v="14"/>
      <x v="5"/>
    </i>
    <i r="2">
      <x v="47"/>
    </i>
    <i r="2">
      <x v="57"/>
    </i>
    <i r="1">
      <x v="17"/>
      <x v="3"/>
    </i>
    <i r="2">
      <x v="46"/>
    </i>
    <i r="1">
      <x v="19"/>
      <x v="6"/>
    </i>
    <i r="2">
      <x v="11"/>
    </i>
    <i r="2">
      <x v="25"/>
    </i>
    <i r="2">
      <x v="32"/>
    </i>
    <i r="2">
      <x v="40"/>
    </i>
    <i r="2">
      <x v="51"/>
    </i>
    <i r="2">
      <x v="56"/>
    </i>
    <i r="2">
      <x v="58"/>
    </i>
    <i t="blank">
      <x v="10"/>
    </i>
    <i>
      <x v="11"/>
    </i>
    <i r="1">
      <x/>
      <x v="50"/>
    </i>
    <i r="1">
      <x v="1"/>
      <x v="39"/>
    </i>
    <i r="1">
      <x v="2"/>
      <x v="48"/>
    </i>
    <i r="1">
      <x v="3"/>
      <x/>
    </i>
    <i r="2">
      <x v="37"/>
    </i>
    <i r="1">
      <x v="5"/>
      <x v="1"/>
    </i>
    <i r="1">
      <x v="6"/>
      <x v="43"/>
    </i>
    <i r="1">
      <x v="7"/>
      <x v="38"/>
    </i>
    <i r="1">
      <x v="8"/>
      <x v="46"/>
    </i>
    <i r="1">
      <x v="9"/>
      <x v="3"/>
    </i>
    <i r="1">
      <x v="10"/>
      <x v="2"/>
    </i>
    <i r="2">
      <x v="53"/>
    </i>
    <i r="2">
      <x v="54"/>
    </i>
    <i r="1">
      <x v="13"/>
      <x v="36"/>
    </i>
    <i r="1">
      <x v="14"/>
      <x v="45"/>
    </i>
    <i r="2">
      <x v="51"/>
    </i>
    <i r="1">
      <x v="16"/>
      <x v="31"/>
    </i>
    <i r="2">
      <x v="33"/>
    </i>
    <i r="2">
      <x v="40"/>
    </i>
    <i r="1">
      <x v="19"/>
      <x v="32"/>
    </i>
    <i r="2">
      <x v="44"/>
    </i>
    <i r="2">
      <x v="55"/>
    </i>
    <i r="2">
      <x v="58"/>
    </i>
    <i r="2">
      <x v="60"/>
    </i>
    <i t="blank">
      <x v="11"/>
    </i>
    <i>
      <x v="12"/>
    </i>
    <i r="1">
      <x/>
      <x v="50"/>
    </i>
    <i r="1">
      <x v="1"/>
      <x/>
    </i>
    <i r="1">
      <x v="2"/>
      <x v="39"/>
    </i>
    <i r="1">
      <x v="3"/>
      <x v="1"/>
    </i>
    <i r="1">
      <x v="4"/>
      <x v="37"/>
    </i>
    <i r="1">
      <x v="5"/>
      <x v="38"/>
    </i>
    <i r="1">
      <x v="6"/>
      <x v="53"/>
    </i>
    <i r="1">
      <x v="7"/>
      <x v="48"/>
    </i>
    <i r="1">
      <x v="8"/>
      <x v="2"/>
    </i>
    <i r="2">
      <x v="36"/>
    </i>
    <i r="1">
      <x v="10"/>
      <x v="32"/>
    </i>
    <i r="1">
      <x v="11"/>
      <x v="54"/>
    </i>
    <i r="1">
      <x v="12"/>
      <x v="11"/>
    </i>
    <i r="2">
      <x v="46"/>
    </i>
    <i r="2">
      <x v="57"/>
    </i>
    <i r="1">
      <x v="15"/>
      <x v="52"/>
    </i>
    <i r="1">
      <x v="16"/>
      <x v="5"/>
    </i>
    <i r="2">
      <x v="43"/>
    </i>
    <i r="2">
      <x v="44"/>
    </i>
    <i r="1">
      <x v="19"/>
      <x v="3"/>
    </i>
    <i r="2">
      <x v="45"/>
    </i>
    <i t="blank">
      <x v="12"/>
    </i>
    <i>
      <x v="13"/>
    </i>
    <i r="1">
      <x/>
      <x v="36"/>
    </i>
    <i r="1">
      <x v="1"/>
      <x v="39"/>
    </i>
    <i r="1">
      <x v="2"/>
      <x/>
    </i>
    <i r="1">
      <x v="3"/>
      <x v="1"/>
    </i>
    <i r="2">
      <x v="43"/>
    </i>
    <i r="1">
      <x v="5"/>
      <x v="37"/>
    </i>
    <i r="2">
      <x v="50"/>
    </i>
    <i r="1">
      <x v="7"/>
      <x v="2"/>
    </i>
    <i r="2">
      <x v="38"/>
    </i>
    <i r="2">
      <x v="46"/>
    </i>
    <i r="2">
      <x v="48"/>
    </i>
    <i r="1">
      <x v="11"/>
      <x v="53"/>
    </i>
    <i r="1">
      <x v="12"/>
      <x v="11"/>
    </i>
    <i r="2">
      <x v="32"/>
    </i>
    <i r="2">
      <x v="57"/>
    </i>
    <i r="1">
      <x v="15"/>
      <x v="41"/>
    </i>
    <i r="2">
      <x v="49"/>
    </i>
    <i r="2">
      <x v="51"/>
    </i>
    <i r="2">
      <x v="54"/>
    </i>
    <i r="1">
      <x v="19"/>
      <x v="7"/>
    </i>
    <i r="2">
      <x v="8"/>
    </i>
    <i r="2">
      <x v="20"/>
    </i>
    <i r="2">
      <x v="33"/>
    </i>
    <i r="2">
      <x v="45"/>
    </i>
    <i r="2">
      <x v="47"/>
    </i>
    <i r="2">
      <x v="56"/>
    </i>
    <i t="blank">
      <x v="13"/>
    </i>
    <i>
      <x v="14"/>
    </i>
    <i r="1">
      <x/>
      <x v="39"/>
    </i>
    <i r="1">
      <x v="1"/>
      <x v="50"/>
    </i>
    <i r="1">
      <x v="2"/>
      <x v="48"/>
    </i>
    <i r="1">
      <x v="3"/>
      <x/>
    </i>
    <i r="1">
      <x v="4"/>
      <x v="1"/>
    </i>
    <i r="2">
      <x v="37"/>
    </i>
    <i r="1">
      <x v="6"/>
      <x v="47"/>
    </i>
    <i r="1">
      <x v="7"/>
      <x v="38"/>
    </i>
    <i r="1">
      <x v="8"/>
      <x v="36"/>
    </i>
    <i r="1">
      <x v="9"/>
      <x v="53"/>
    </i>
    <i r="1">
      <x v="10"/>
      <x v="2"/>
    </i>
    <i r="1">
      <x v="11"/>
      <x v="3"/>
    </i>
    <i r="2">
      <x v="44"/>
    </i>
    <i r="2">
      <x v="46"/>
    </i>
    <i r="2">
      <x v="49"/>
    </i>
    <i r="2">
      <x v="54"/>
    </i>
    <i r="1">
      <x v="16"/>
      <x v="17"/>
    </i>
    <i r="2">
      <x v="31"/>
    </i>
    <i r="1">
      <x v="18"/>
      <x v="43"/>
    </i>
    <i r="2">
      <x v="52"/>
    </i>
    <i t="blank">
      <x v="14"/>
    </i>
    <i>
      <x v="15"/>
    </i>
    <i r="1">
      <x/>
      <x v="50"/>
    </i>
    <i r="1">
      <x v="1"/>
      <x/>
    </i>
    <i r="2">
      <x v="1"/>
    </i>
    <i r="1">
      <x v="3"/>
      <x v="48"/>
    </i>
    <i r="1">
      <x v="4"/>
      <x v="39"/>
    </i>
    <i r="1">
      <x v="5"/>
      <x v="2"/>
    </i>
    <i r="1">
      <x v="6"/>
      <x v="36"/>
    </i>
    <i r="2">
      <x v="46"/>
    </i>
    <i r="2">
      <x v="53"/>
    </i>
    <i r="1">
      <x v="9"/>
      <x v="37"/>
    </i>
    <i r="2">
      <x v="38"/>
    </i>
    <i r="1">
      <x v="11"/>
      <x v="3"/>
    </i>
    <i r="2">
      <x v="51"/>
    </i>
    <i r="2">
      <x v="55"/>
    </i>
    <i r="1">
      <x v="14"/>
      <x v="6"/>
    </i>
    <i r="2">
      <x v="13"/>
    </i>
    <i r="2">
      <x v="21"/>
    </i>
    <i r="2">
      <x v="40"/>
    </i>
    <i r="2">
      <x v="45"/>
    </i>
    <i r="2">
      <x v="54"/>
    </i>
    <i t="blank">
      <x v="15"/>
    </i>
    <i>
      <x v="16"/>
    </i>
    <i r="1">
      <x/>
      <x v="47"/>
    </i>
    <i r="1">
      <x v="1"/>
      <x v="39"/>
    </i>
    <i r="1">
      <x v="2"/>
      <x v="50"/>
    </i>
    <i r="1">
      <x v="3"/>
      <x/>
    </i>
    <i r="1">
      <x v="4"/>
      <x v="37"/>
    </i>
    <i r="1">
      <x v="5"/>
      <x v="1"/>
    </i>
    <i r="1">
      <x v="6"/>
      <x v="48"/>
    </i>
    <i r="1">
      <x v="7"/>
      <x v="2"/>
    </i>
    <i r="1">
      <x v="8"/>
      <x v="38"/>
    </i>
    <i r="2">
      <x v="46"/>
    </i>
    <i r="2">
      <x v="53"/>
    </i>
    <i r="1">
      <x v="11"/>
      <x v="36"/>
    </i>
    <i r="2">
      <x v="49"/>
    </i>
    <i r="1">
      <x v="13"/>
      <x v="3"/>
    </i>
    <i r="2">
      <x v="10"/>
    </i>
    <i r="2">
      <x v="51"/>
    </i>
    <i r="2">
      <x v="55"/>
    </i>
    <i r="1">
      <x v="17"/>
      <x v="4"/>
    </i>
    <i r="2">
      <x v="17"/>
    </i>
    <i r="2">
      <x v="31"/>
    </i>
    <i r="2">
      <x v="45"/>
    </i>
    <i r="2">
      <x v="52"/>
    </i>
    <i r="2">
      <x v="54"/>
    </i>
    <i r="2">
      <x v="57"/>
    </i>
    <i r="2">
      <x v="60"/>
    </i>
    <i t="blank">
      <x v="16"/>
    </i>
    <i>
      <x v="17"/>
    </i>
    <i r="1">
      <x/>
      <x v="39"/>
    </i>
    <i r="2">
      <x v="50"/>
    </i>
    <i r="1">
      <x v="2"/>
      <x v="37"/>
    </i>
    <i r="1">
      <x v="3"/>
      <x/>
    </i>
    <i r="1">
      <x v="4"/>
      <x v="1"/>
    </i>
    <i r="1">
      <x v="5"/>
      <x v="38"/>
    </i>
    <i r="1">
      <x v="6"/>
      <x v="48"/>
    </i>
    <i r="1">
      <x v="7"/>
      <x v="2"/>
    </i>
    <i r="1">
      <x v="8"/>
      <x v="6"/>
    </i>
    <i r="1">
      <x v="9"/>
      <x v="32"/>
    </i>
    <i r="2">
      <x v="36"/>
    </i>
    <i r="2">
      <x v="55"/>
    </i>
    <i r="1">
      <x v="12"/>
      <x v="31"/>
    </i>
    <i r="2">
      <x v="43"/>
    </i>
    <i r="2">
      <x v="45"/>
    </i>
    <i r="2">
      <x v="46"/>
    </i>
    <i r="2">
      <x v="47"/>
    </i>
    <i r="1">
      <x v="17"/>
      <x v="3"/>
    </i>
    <i r="2">
      <x v="10"/>
    </i>
    <i r="2">
      <x v="11"/>
    </i>
    <i r="2">
      <x v="15"/>
    </i>
    <i r="2">
      <x v="23"/>
    </i>
    <i r="2">
      <x v="24"/>
    </i>
    <i r="2">
      <x v="25"/>
    </i>
    <i r="2">
      <x v="29"/>
    </i>
    <i r="2">
      <x v="35"/>
    </i>
    <i r="2">
      <x v="40"/>
    </i>
    <i r="2">
      <x v="44"/>
    </i>
    <i r="2">
      <x v="51"/>
    </i>
    <i r="2">
      <x v="56"/>
    </i>
    <i r="2">
      <x v="59"/>
    </i>
    <i t="blank">
      <x v="17"/>
    </i>
    <i>
      <x v="18"/>
    </i>
    <i r="1">
      <x/>
      <x v="50"/>
    </i>
    <i r="1">
      <x v="1"/>
      <x v="39"/>
    </i>
    <i r="1">
      <x v="2"/>
      <x v="48"/>
    </i>
    <i r="1">
      <x v="3"/>
      <x/>
    </i>
    <i r="1">
      <x v="4"/>
      <x v="37"/>
    </i>
    <i r="1">
      <x v="5"/>
      <x v="38"/>
    </i>
    <i r="1">
      <x v="6"/>
      <x v="36"/>
    </i>
    <i r="1">
      <x v="7"/>
      <x v="1"/>
    </i>
    <i r="2">
      <x v="3"/>
    </i>
    <i r="2">
      <x v="53"/>
    </i>
    <i r="1">
      <x v="10"/>
      <x v="25"/>
    </i>
    <i r="2">
      <x v="40"/>
    </i>
    <i r="2">
      <x v="43"/>
    </i>
    <i r="2">
      <x v="45"/>
    </i>
    <i r="2">
      <x v="54"/>
    </i>
    <i r="1">
      <x v="15"/>
      <x v="2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5"/>
    </i>
    <i r="2">
      <x v="17"/>
    </i>
    <i r="2">
      <x v="22"/>
    </i>
    <i r="2">
      <x v="24"/>
    </i>
    <i r="2">
      <x v="26"/>
    </i>
    <i r="2">
      <x v="30"/>
    </i>
    <i r="2">
      <x v="31"/>
    </i>
    <i r="2">
      <x v="32"/>
    </i>
    <i r="2">
      <x v="33"/>
    </i>
    <i r="2">
      <x v="34"/>
    </i>
    <i r="2">
      <x v="44"/>
    </i>
    <i r="2">
      <x v="47"/>
    </i>
    <i r="2">
      <x v="51"/>
    </i>
    <i r="2">
      <x v="58"/>
    </i>
    <i t="blank">
      <x v="18"/>
    </i>
    <i>
      <x v="19"/>
    </i>
    <i r="1">
      <x/>
      <x v="1"/>
    </i>
    <i r="1">
      <x v="1"/>
      <x v="50"/>
    </i>
    <i r="1">
      <x v="2"/>
      <x v="37"/>
    </i>
    <i r="2">
      <x v="39"/>
    </i>
    <i r="1">
      <x v="4"/>
      <x/>
    </i>
    <i r="1">
      <x v="5"/>
      <x v="4"/>
    </i>
    <i r="1">
      <x v="6"/>
      <x v="10"/>
    </i>
    <i r="2">
      <x v="38"/>
    </i>
    <i r="2">
      <x v="48"/>
    </i>
    <i r="1">
      <x v="9"/>
      <x v="2"/>
    </i>
    <i r="2">
      <x v="47"/>
    </i>
    <i r="1">
      <x v="11"/>
      <x v="6"/>
    </i>
    <i r="2">
      <x v="18"/>
    </i>
    <i r="2">
      <x v="19"/>
    </i>
    <i r="2">
      <x v="36"/>
    </i>
    <i r="2">
      <x v="43"/>
    </i>
    <i r="2">
      <x v="44"/>
    </i>
    <i r="2">
      <x v="45"/>
    </i>
    <i r="2">
      <x v="46"/>
    </i>
    <i r="2">
      <x v="51"/>
    </i>
    <i r="2">
      <x v="57"/>
    </i>
    <i r="2">
      <x v="58"/>
    </i>
    <i t="blank">
      <x v="19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317">
      <pivotArea field="5" type="button" dataOnly="0" labelOnly="1" outline="0" axis="axisRow" fieldPosition="0"/>
    </format>
    <format dxfId="316">
      <pivotArea outline="0" fieldPosition="0">
        <references count="1">
          <reference field="4294967294" count="1">
            <x v="0"/>
          </reference>
        </references>
      </pivotArea>
    </format>
    <format dxfId="315">
      <pivotArea outline="0" fieldPosition="0">
        <references count="1">
          <reference field="4294967294" count="1">
            <x v="1"/>
          </reference>
        </references>
      </pivotArea>
    </format>
    <format dxfId="314">
      <pivotArea outline="0" fieldPosition="0">
        <references count="1">
          <reference field="4294967294" count="1">
            <x v="2"/>
          </reference>
        </references>
      </pivotArea>
    </format>
    <format dxfId="313">
      <pivotArea outline="0" fieldPosition="0">
        <references count="1">
          <reference field="4294967294" count="1">
            <x v="3"/>
          </reference>
        </references>
      </pivotArea>
    </format>
    <format dxfId="312">
      <pivotArea outline="0" fieldPosition="0">
        <references count="1">
          <reference field="4294967294" count="1">
            <x v="4"/>
          </reference>
        </references>
      </pivotArea>
    </format>
    <format dxfId="311">
      <pivotArea outline="0" fieldPosition="0">
        <references count="1">
          <reference field="4294967294" count="1">
            <x v="5"/>
          </reference>
        </references>
      </pivotArea>
    </format>
    <format dxfId="310">
      <pivotArea outline="0" fieldPosition="0">
        <references count="1">
          <reference field="4294967294" count="1">
            <x v="6"/>
          </reference>
        </references>
      </pivotArea>
    </format>
    <format dxfId="309">
      <pivotArea field="5" type="button" dataOnly="0" labelOnly="1" outline="0" axis="axisRow" fieldPosition="0"/>
    </format>
    <format dxfId="30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7">
      <pivotArea field="5" type="button" dataOnly="0" labelOnly="1" outline="0" axis="axisRow" fieldPosition="0"/>
    </format>
    <format dxfId="30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5">
      <pivotArea field="5" type="button" dataOnly="0" labelOnly="1" outline="0" axis="axisRow" fieldPosition="0"/>
    </format>
    <format dxfId="30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3">
      <pivotArea field="5" type="button" dataOnly="0" labelOnly="1" outline="0" axis="axisRow" fieldPosition="0"/>
    </format>
    <format dxfId="30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9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vt_S" cacheId="464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558" firstHeaderRow="0" firstDataRow="1" firstDataCol="2"/>
  <pivotFields count="19">
    <pivotField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20">
        <item x="5"/>
        <item x="4"/>
        <item x="14"/>
        <item x="15"/>
        <item x="13"/>
        <item x="16"/>
        <item x="3"/>
        <item x="0"/>
        <item x="1"/>
        <item x="11"/>
        <item x="9"/>
        <item x="10"/>
        <item x="12"/>
        <item x="19"/>
        <item x="17"/>
        <item x="18"/>
        <item x="6"/>
        <item x="7"/>
        <item x="8"/>
        <item x="2"/>
      </items>
    </pivotField>
    <pivotField axis="axisRow" showAll="0" insertBlankRow="1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showAll="0" defaultSubtotal="0">
      <items count="106">
        <item x="11"/>
        <item x="33"/>
        <item x="15"/>
        <item x="47"/>
        <item x="48"/>
        <item x="74"/>
        <item x="66"/>
        <item x="42"/>
        <item x="54"/>
        <item x="67"/>
        <item x="57"/>
        <item x="58"/>
        <item x="26"/>
        <item x="25"/>
        <item x="59"/>
        <item x="60"/>
        <item x="75"/>
        <item x="76"/>
        <item x="77"/>
        <item x="98"/>
        <item x="99"/>
        <item x="100"/>
        <item x="41"/>
        <item x="37"/>
        <item x="78"/>
        <item x="79"/>
        <item x="96"/>
        <item x="32"/>
        <item x="80"/>
        <item x="39"/>
        <item x="55"/>
        <item x="81"/>
        <item x="82"/>
        <item x="83"/>
        <item x="101"/>
        <item x="102"/>
        <item x="84"/>
        <item x="68"/>
        <item x="85"/>
        <item x="49"/>
        <item x="86"/>
        <item x="87"/>
        <item x="88"/>
        <item x="29"/>
        <item x="89"/>
        <item x="56"/>
        <item x="90"/>
        <item x="53"/>
        <item x="40"/>
        <item x="10"/>
        <item x="43"/>
        <item x="44"/>
        <item x="97"/>
        <item x="34"/>
        <item x="17"/>
        <item x="28"/>
        <item x="16"/>
        <item x="7"/>
        <item x="19"/>
        <item x="45"/>
        <item x="61"/>
        <item x="8"/>
        <item x="51"/>
        <item x="27"/>
        <item x="38"/>
        <item x="62"/>
        <item x="91"/>
        <item x="3"/>
        <item x="31"/>
        <item x="72"/>
        <item x="24"/>
        <item x="22"/>
        <item x="4"/>
        <item x="20"/>
        <item x="103"/>
        <item x="92"/>
        <item x="50"/>
        <item x="93"/>
        <item x="21"/>
        <item x="52"/>
        <item x="30"/>
        <item x="35"/>
        <item x="71"/>
        <item x="36"/>
        <item x="5"/>
        <item x="104"/>
        <item x="69"/>
        <item x="12"/>
        <item x="2"/>
        <item x="6"/>
        <item x="94"/>
        <item x="63"/>
        <item x="13"/>
        <item x="1"/>
        <item x="0"/>
        <item x="64"/>
        <item x="65"/>
        <item x="18"/>
        <item x="14"/>
        <item x="73"/>
        <item x="9"/>
        <item x="70"/>
        <item x="23"/>
        <item x="95"/>
        <item x="105"/>
        <item x="46"/>
      </items>
    </pivotField>
    <pivotField showAll="0" defaultSubtotal="0">
      <items count="106">
        <item x="11"/>
        <item x="33"/>
        <item x="15"/>
        <item x="47"/>
        <item x="48"/>
        <item x="74"/>
        <item x="66"/>
        <item x="42"/>
        <item x="54"/>
        <item x="67"/>
        <item x="57"/>
        <item x="58"/>
        <item x="26"/>
        <item x="25"/>
        <item x="59"/>
        <item x="60"/>
        <item x="75"/>
        <item x="76"/>
        <item x="77"/>
        <item x="98"/>
        <item x="99"/>
        <item x="100"/>
        <item x="41"/>
        <item x="37"/>
        <item x="78"/>
        <item x="79"/>
        <item x="96"/>
        <item x="32"/>
        <item x="80"/>
        <item x="39"/>
        <item x="55"/>
        <item x="81"/>
        <item x="82"/>
        <item x="83"/>
        <item x="101"/>
        <item x="102"/>
        <item x="68"/>
        <item x="84"/>
        <item x="85"/>
        <item x="49"/>
        <item x="86"/>
        <item x="87"/>
        <item x="88"/>
        <item x="29"/>
        <item x="89"/>
        <item x="56"/>
        <item x="90"/>
        <item x="53"/>
        <item x="40"/>
        <item x="10"/>
        <item x="43"/>
        <item x="44"/>
        <item x="97"/>
        <item x="34"/>
        <item x="17"/>
        <item x="28"/>
        <item x="16"/>
        <item x="7"/>
        <item x="19"/>
        <item x="45"/>
        <item x="61"/>
        <item x="8"/>
        <item x="51"/>
        <item x="27"/>
        <item x="38"/>
        <item x="62"/>
        <item x="91"/>
        <item x="3"/>
        <item x="31"/>
        <item x="72"/>
        <item x="24"/>
        <item x="22"/>
        <item x="4"/>
        <item x="20"/>
        <item x="103"/>
        <item x="92"/>
        <item x="50"/>
        <item x="93"/>
        <item x="21"/>
        <item x="52"/>
        <item x="30"/>
        <item x="35"/>
        <item x="71"/>
        <item x="36"/>
        <item x="5"/>
        <item x="104"/>
        <item x="69"/>
        <item x="12"/>
        <item x="2"/>
        <item x="6"/>
        <item x="94"/>
        <item x="63"/>
        <item x="13"/>
        <item x="1"/>
        <item x="0"/>
        <item x="64"/>
        <item x="65"/>
        <item x="18"/>
        <item x="14"/>
        <item x="73"/>
        <item x="9"/>
        <item x="70"/>
        <item x="23"/>
        <item x="95"/>
        <item x="105"/>
        <item x="46"/>
      </items>
    </pivotField>
    <pivotField showAll="0" defaultSubtotal="0">
      <items count="106">
        <item x="83"/>
        <item x="61"/>
        <item x="69"/>
        <item x="62"/>
        <item x="96"/>
        <item x="94"/>
        <item x="16"/>
        <item x="105"/>
        <item x="71"/>
        <item x="43"/>
        <item x="58"/>
        <item x="77"/>
        <item x="60"/>
        <item x="64"/>
        <item x="72"/>
        <item x="104"/>
        <item x="68"/>
        <item x="74"/>
        <item x="2"/>
        <item x="8"/>
        <item x="49"/>
        <item x="84"/>
        <item x="45"/>
        <item x="28"/>
        <item x="86"/>
        <item x="44"/>
        <item x="18"/>
        <item x="25"/>
        <item x="85"/>
        <item x="35"/>
        <item x="19"/>
        <item x="59"/>
        <item x="95"/>
        <item x="6"/>
        <item x="14"/>
        <item x="81"/>
        <item x="37"/>
        <item x="55"/>
        <item x="47"/>
        <item x="33"/>
        <item x="56"/>
        <item x="40"/>
        <item x="50"/>
        <item x="93"/>
        <item x="80"/>
        <item x="42"/>
        <item x="90"/>
        <item x="92"/>
        <item x="82"/>
        <item x="73"/>
        <item x="7"/>
        <item x="23"/>
        <item x="91"/>
        <item x="52"/>
        <item x="17"/>
        <item x="12"/>
        <item x="99"/>
        <item x="38"/>
        <item x="57"/>
        <item x="70"/>
        <item x="101"/>
        <item x="36"/>
        <item x="89"/>
        <item x="88"/>
        <item x="98"/>
        <item x="41"/>
        <item x="100"/>
        <item x="5"/>
        <item x="13"/>
        <item x="34"/>
        <item x="87"/>
        <item x="53"/>
        <item x="46"/>
        <item x="3"/>
        <item x="65"/>
        <item x="4"/>
        <item x="48"/>
        <item x="20"/>
        <item x="75"/>
        <item x="31"/>
        <item x="66"/>
        <item x="26"/>
        <item x="102"/>
        <item x="67"/>
        <item x="21"/>
        <item x="11"/>
        <item x="32"/>
        <item x="76"/>
        <item x="27"/>
        <item x="51"/>
        <item x="29"/>
        <item x="63"/>
        <item x="54"/>
        <item x="0"/>
        <item x="103"/>
        <item x="22"/>
        <item x="10"/>
        <item x="24"/>
        <item x="79"/>
        <item x="78"/>
        <item x="15"/>
        <item x="97"/>
        <item x="39"/>
        <item x="1"/>
        <item x="30"/>
        <item x="9"/>
      </items>
    </pivotField>
    <pivotField axis="axisRow" showAll="0" defaultSubtotal="0">
      <items count="106">
        <item x="11"/>
        <item x="33"/>
        <item x="15"/>
        <item x="47"/>
        <item x="48"/>
        <item x="74"/>
        <item x="66"/>
        <item x="42"/>
        <item x="54"/>
        <item x="67"/>
        <item x="57"/>
        <item x="58"/>
        <item x="26"/>
        <item x="25"/>
        <item x="59"/>
        <item x="60"/>
        <item x="75"/>
        <item x="76"/>
        <item x="77"/>
        <item x="98"/>
        <item x="99"/>
        <item x="100"/>
        <item x="41"/>
        <item x="37"/>
        <item x="78"/>
        <item x="79"/>
        <item x="96"/>
        <item x="32"/>
        <item x="80"/>
        <item x="39"/>
        <item x="55"/>
        <item x="81"/>
        <item x="82"/>
        <item x="83"/>
        <item x="101"/>
        <item x="102"/>
        <item x="68"/>
        <item x="84"/>
        <item x="85"/>
        <item x="49"/>
        <item x="86"/>
        <item x="87"/>
        <item x="88"/>
        <item x="29"/>
        <item x="89"/>
        <item x="56"/>
        <item x="90"/>
        <item x="53"/>
        <item x="40"/>
        <item x="10"/>
        <item x="43"/>
        <item x="44"/>
        <item x="97"/>
        <item x="34"/>
        <item x="17"/>
        <item x="28"/>
        <item x="16"/>
        <item x="7"/>
        <item x="19"/>
        <item x="45"/>
        <item x="61"/>
        <item x="8"/>
        <item x="51"/>
        <item x="27"/>
        <item x="38"/>
        <item x="62"/>
        <item x="91"/>
        <item x="3"/>
        <item x="31"/>
        <item x="72"/>
        <item x="24"/>
        <item x="22"/>
        <item x="4"/>
        <item x="20"/>
        <item x="103"/>
        <item x="92"/>
        <item x="50"/>
        <item x="93"/>
        <item x="21"/>
        <item x="52"/>
        <item x="30"/>
        <item x="35"/>
        <item x="71"/>
        <item x="36"/>
        <item x="5"/>
        <item x="104"/>
        <item x="69"/>
        <item x="12"/>
        <item x="2"/>
        <item x="6"/>
        <item x="94"/>
        <item x="63"/>
        <item x="13"/>
        <item x="1"/>
        <item x="0"/>
        <item x="64"/>
        <item x="65"/>
        <item x="18"/>
        <item x="14"/>
        <item x="73"/>
        <item x="9"/>
        <item x="70"/>
        <item x="23"/>
        <item x="95"/>
        <item x="105"/>
        <item x="46"/>
      </items>
    </pivotField>
    <pivotField axis="axisRow" outline="0" showAll="0" defaultSubtotal="0">
      <items count="20">
        <item x="0"/>
        <item x="1"/>
        <item x="2"/>
        <item x="3"/>
        <item x="19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91">
        <item x="90"/>
        <item x="84"/>
        <item x="83"/>
        <item x="82"/>
        <item x="81"/>
        <item x="80"/>
        <item x="79"/>
        <item x="78"/>
        <item x="85"/>
        <item x="77"/>
        <item x="76"/>
        <item x="75"/>
        <item x="74"/>
        <item x="73"/>
        <item x="72"/>
        <item x="71"/>
        <item x="70"/>
        <item x="87"/>
        <item x="69"/>
        <item x="66"/>
        <item x="65"/>
        <item x="64"/>
        <item x="89"/>
        <item x="63"/>
        <item x="68"/>
        <item x="86"/>
        <item x="62"/>
        <item x="61"/>
        <item x="88"/>
        <item x="60"/>
        <item x="59"/>
        <item x="58"/>
        <item x="57"/>
        <item x="51"/>
        <item x="50"/>
        <item x="56"/>
        <item x="49"/>
        <item x="55"/>
        <item x="48"/>
        <item x="67"/>
        <item x="47"/>
        <item x="54"/>
        <item x="46"/>
        <item x="36"/>
        <item x="45"/>
        <item x="35"/>
        <item x="44"/>
        <item x="34"/>
        <item x="33"/>
        <item x="43"/>
        <item x="32"/>
        <item x="31"/>
        <item x="30"/>
        <item x="29"/>
        <item x="42"/>
        <item x="41"/>
        <item x="28"/>
        <item x="53"/>
        <item x="27"/>
        <item x="26"/>
        <item x="25"/>
        <item x="52"/>
        <item x="40"/>
        <item x="24"/>
        <item x="39"/>
        <item x="38"/>
        <item x="23"/>
        <item x="22"/>
        <item x="18"/>
        <item x="17"/>
        <item x="16"/>
        <item x="15"/>
        <item x="14"/>
        <item x="13"/>
        <item x="21"/>
        <item x="12"/>
        <item x="20"/>
        <item x="11"/>
        <item x="10"/>
        <item x="9"/>
        <item x="8"/>
        <item x="7"/>
        <item x="6"/>
        <item x="37"/>
        <item x="5"/>
        <item x="19"/>
        <item x="4"/>
        <item x="3"/>
        <item x="2"/>
        <item x="1"/>
        <item x="0"/>
      </items>
    </pivotField>
    <pivotField dataField="1" showAll="0" defaultSubtotal="0">
      <items count="163">
        <item x="159"/>
        <item x="49"/>
        <item x="48"/>
        <item x="73"/>
        <item x="64"/>
        <item x="47"/>
        <item x="33"/>
        <item x="63"/>
        <item x="46"/>
        <item x="32"/>
        <item x="81"/>
        <item x="16"/>
        <item x="15"/>
        <item x="14"/>
        <item x="45"/>
        <item x="31"/>
        <item x="130"/>
        <item x="13"/>
        <item x="12"/>
        <item x="72"/>
        <item x="11"/>
        <item x="30"/>
        <item x="91"/>
        <item x="62"/>
        <item x="29"/>
        <item x="10"/>
        <item x="28"/>
        <item x="27"/>
        <item x="44"/>
        <item x="116"/>
        <item x="9"/>
        <item x="147"/>
        <item x="108"/>
        <item x="8"/>
        <item x="26"/>
        <item x="7"/>
        <item x="61"/>
        <item x="137"/>
        <item x="80"/>
        <item x="60"/>
        <item x="6"/>
        <item x="43"/>
        <item x="115"/>
        <item x="124"/>
        <item x="25"/>
        <item x="24"/>
        <item x="59"/>
        <item x="42"/>
        <item x="107"/>
        <item x="90"/>
        <item x="23"/>
        <item x="58"/>
        <item x="5"/>
        <item x="153"/>
        <item x="136"/>
        <item x="123"/>
        <item x="41"/>
        <item x="129"/>
        <item x="146"/>
        <item x="71"/>
        <item x="40"/>
        <item x="79"/>
        <item x="106"/>
        <item x="57"/>
        <item x="22"/>
        <item x="39"/>
        <item x="4"/>
        <item x="114"/>
        <item x="56"/>
        <item x="122"/>
        <item x="97"/>
        <item x="70"/>
        <item x="135"/>
        <item x="89"/>
        <item x="38"/>
        <item x="113"/>
        <item x="69"/>
        <item x="121"/>
        <item x="78"/>
        <item x="68"/>
        <item x="55"/>
        <item x="145"/>
        <item x="21"/>
        <item x="96"/>
        <item x="112"/>
        <item x="105"/>
        <item x="54"/>
        <item x="3"/>
        <item x="158"/>
        <item x="162"/>
        <item x="120"/>
        <item x="37"/>
        <item x="141"/>
        <item x="102"/>
        <item x="36"/>
        <item x="77"/>
        <item x="53"/>
        <item x="35"/>
        <item x="119"/>
        <item x="111"/>
        <item x="144"/>
        <item x="2"/>
        <item x="20"/>
        <item x="95"/>
        <item x="152"/>
        <item x="134"/>
        <item x="67"/>
        <item x="76"/>
        <item x="128"/>
        <item x="1"/>
        <item x="84"/>
        <item x="118"/>
        <item x="140"/>
        <item x="52"/>
        <item x="157"/>
        <item x="101"/>
        <item x="133"/>
        <item x="104"/>
        <item x="94"/>
        <item x="88"/>
        <item x="19"/>
        <item x="151"/>
        <item x="18"/>
        <item x="127"/>
        <item x="161"/>
        <item x="87"/>
        <item x="66"/>
        <item x="83"/>
        <item x="132"/>
        <item x="156"/>
        <item x="93"/>
        <item x="75"/>
        <item x="86"/>
        <item x="126"/>
        <item x="51"/>
        <item x="139"/>
        <item x="103"/>
        <item x="100"/>
        <item x="82"/>
        <item x="110"/>
        <item x="150"/>
        <item x="131"/>
        <item x="160"/>
        <item x="117"/>
        <item x="85"/>
        <item x="99"/>
        <item x="50"/>
        <item x="149"/>
        <item x="17"/>
        <item x="143"/>
        <item x="65"/>
        <item x="0"/>
        <item x="155"/>
        <item x="74"/>
        <item x="34"/>
        <item x="109"/>
        <item x="138"/>
        <item x="148"/>
        <item x="154"/>
        <item x="92"/>
        <item x="142"/>
        <item x="98"/>
        <item x="125"/>
      </items>
    </pivotField>
    <pivotField dataField="1" showAll="0" defaultSubtotal="0">
      <items count="82">
        <item x="77"/>
        <item x="76"/>
        <item x="67"/>
        <item x="73"/>
        <item x="74"/>
        <item x="72"/>
        <item x="75"/>
        <item x="49"/>
        <item x="65"/>
        <item x="28"/>
        <item x="54"/>
        <item x="81"/>
        <item x="64"/>
        <item x="56"/>
        <item x="78"/>
        <item x="38"/>
        <item x="62"/>
        <item x="70"/>
        <item x="71"/>
        <item x="66"/>
        <item x="79"/>
        <item x="80"/>
        <item x="55"/>
        <item x="53"/>
        <item x="61"/>
        <item x="63"/>
        <item x="46"/>
        <item x="34"/>
        <item x="37"/>
        <item x="50"/>
        <item x="47"/>
        <item x="69"/>
        <item x="11"/>
        <item x="59"/>
        <item x="60"/>
        <item x="52"/>
        <item x="33"/>
        <item x="35"/>
        <item x="51"/>
        <item x="48"/>
        <item x="27"/>
        <item x="68"/>
        <item x="29"/>
        <item x="32"/>
        <item x="36"/>
        <item x="58"/>
        <item x="31"/>
        <item x="30"/>
        <item x="45"/>
        <item x="44"/>
        <item x="43"/>
        <item x="26"/>
        <item x="57"/>
        <item x="24"/>
        <item x="42"/>
        <item x="15"/>
        <item x="19"/>
        <item x="25"/>
        <item x="40"/>
        <item x="41"/>
        <item x="13"/>
        <item x="16"/>
        <item x="10"/>
        <item x="8"/>
        <item x="18"/>
        <item x="17"/>
        <item x="22"/>
        <item x="23"/>
        <item x="7"/>
        <item x="14"/>
        <item x="12"/>
        <item x="21"/>
        <item x="9"/>
        <item x="39"/>
        <item x="3"/>
        <item x="6"/>
        <item x="5"/>
        <item x="4"/>
        <item x="20"/>
        <item x="2"/>
        <item x="1"/>
        <item x="0"/>
      </items>
    </pivotField>
    <pivotField dataField="1" showAll="0" defaultSubtotal="0">
      <items count="186">
        <item x="94"/>
        <item x="71"/>
        <item x="28"/>
        <item x="49"/>
        <item x="136"/>
        <item x="131"/>
        <item x="82"/>
        <item x="11"/>
        <item x="54"/>
        <item x="37"/>
        <item x="161"/>
        <item x="56"/>
        <item x="92"/>
        <item x="68"/>
        <item x="103"/>
        <item x="125"/>
        <item x="83"/>
        <item x="145"/>
        <item x="70"/>
        <item x="113"/>
        <item x="172"/>
        <item x="34"/>
        <item x="36"/>
        <item x="81"/>
        <item x="140"/>
        <item x="55"/>
        <item x="167"/>
        <item x="67"/>
        <item x="53"/>
        <item x="15"/>
        <item x="119"/>
        <item x="128"/>
        <item x="19"/>
        <item x="91"/>
        <item x="148"/>
        <item x="46"/>
        <item x="13"/>
        <item x="181"/>
        <item x="108"/>
        <item x="138"/>
        <item x="33"/>
        <item x="16"/>
        <item x="10"/>
        <item x="84"/>
        <item x="65"/>
        <item x="50"/>
        <item x="160"/>
        <item x="8"/>
        <item x="47"/>
        <item x="127"/>
        <item x="27"/>
        <item x="18"/>
        <item x="79"/>
        <item x="69"/>
        <item x="29"/>
        <item x="17"/>
        <item x="112"/>
        <item x="171"/>
        <item x="80"/>
        <item x="89"/>
        <item x="7"/>
        <item x="32"/>
        <item x="52"/>
        <item x="130"/>
        <item x="35"/>
        <item x="98"/>
        <item x="159"/>
        <item x="14"/>
        <item x="166"/>
        <item x="51"/>
        <item x="185"/>
        <item x="105"/>
        <item x="48"/>
        <item x="12"/>
        <item x="63"/>
        <item x="31"/>
        <item x="129"/>
        <item x="30"/>
        <item x="135"/>
        <item x="66"/>
        <item x="93"/>
        <item x="158"/>
        <item x="147"/>
        <item x="42"/>
        <item x="180"/>
        <item x="114"/>
        <item x="139"/>
        <item x="9"/>
        <item x="123"/>
        <item x="64"/>
        <item x="26"/>
        <item x="104"/>
        <item x="143"/>
        <item x="24"/>
        <item x="99"/>
        <item x="75"/>
        <item x="3"/>
        <item x="90"/>
        <item x="126"/>
        <item x="111"/>
        <item x="168"/>
        <item x="6"/>
        <item x="5"/>
        <item x="153"/>
        <item x="4"/>
        <item x="61"/>
        <item x="137"/>
        <item x="74"/>
        <item x="60"/>
        <item x="45"/>
        <item x="124"/>
        <item x="62"/>
        <item x="44"/>
        <item x="110"/>
        <item x="25"/>
        <item x="173"/>
        <item x="78"/>
        <item x="43"/>
        <item x="144"/>
        <item x="76"/>
        <item x="97"/>
        <item x="156"/>
        <item x="164"/>
        <item x="146"/>
        <item x="184"/>
        <item x="88"/>
        <item x="102"/>
        <item x="134"/>
        <item x="77"/>
        <item x="109"/>
        <item x="117"/>
        <item x="41"/>
        <item x="151"/>
        <item x="87"/>
        <item x="96"/>
        <item x="157"/>
        <item x="122"/>
        <item x="2"/>
        <item x="165"/>
        <item x="22"/>
        <item x="178"/>
        <item x="23"/>
        <item x="39"/>
        <item x="40"/>
        <item x="86"/>
        <item x="59"/>
        <item x="118"/>
        <item x="1"/>
        <item x="142"/>
        <item x="95"/>
        <item x="183"/>
        <item x="149"/>
        <item x="154"/>
        <item x="121"/>
        <item x="179"/>
        <item x="21"/>
        <item x="107"/>
        <item x="101"/>
        <item x="163"/>
        <item x="73"/>
        <item x="155"/>
        <item x="120"/>
        <item x="58"/>
        <item x="177"/>
        <item x="116"/>
        <item x="152"/>
        <item x="133"/>
        <item x="182"/>
        <item x="100"/>
        <item x="57"/>
        <item x="141"/>
        <item x="175"/>
        <item x="150"/>
        <item x="85"/>
        <item x="170"/>
        <item x="132"/>
        <item x="20"/>
        <item x="0"/>
        <item x="72"/>
        <item x="162"/>
        <item x="176"/>
        <item x="106"/>
        <item x="38"/>
        <item x="174"/>
        <item x="169"/>
        <item x="115"/>
      </items>
    </pivotField>
    <pivotField dataField="1" showAll="0" defaultSubtotal="0">
      <items count="51">
        <item x="45"/>
        <item x="49"/>
        <item x="36"/>
        <item x="43"/>
        <item x="46"/>
        <item x="25"/>
        <item x="35"/>
        <item x="48"/>
        <item x="20"/>
        <item x="50"/>
        <item x="39"/>
        <item x="26"/>
        <item x="31"/>
        <item x="1"/>
        <item x="37"/>
        <item x="8"/>
        <item x="44"/>
        <item x="47"/>
        <item x="22"/>
        <item x="27"/>
        <item x="19"/>
        <item x="34"/>
        <item x="2"/>
        <item x="11"/>
        <item x="30"/>
        <item x="42"/>
        <item x="13"/>
        <item x="28"/>
        <item x="24"/>
        <item x="40"/>
        <item x="32"/>
        <item x="38"/>
        <item x="29"/>
        <item x="16"/>
        <item x="21"/>
        <item x="33"/>
        <item x="5"/>
        <item x="17"/>
        <item x="41"/>
        <item x="0"/>
        <item x="15"/>
        <item x="23"/>
        <item x="18"/>
        <item x="12"/>
        <item x="6"/>
        <item x="14"/>
        <item x="9"/>
        <item x="4"/>
        <item x="7"/>
        <item x="3"/>
        <item x="10"/>
      </items>
    </pivotField>
    <pivotField dataField="1" showAll="0" defaultSubtotal="0">
      <items count="124">
        <item x="56"/>
        <item x="37"/>
        <item x="1"/>
        <item x="8"/>
        <item x="51"/>
        <item x="36"/>
        <item x="22"/>
        <item x="2"/>
        <item x="11"/>
        <item x="27"/>
        <item x="32"/>
        <item x="13"/>
        <item x="58"/>
        <item x="90"/>
        <item x="20"/>
        <item x="55"/>
        <item x="16"/>
        <item x="38"/>
        <item x="5"/>
        <item x="53"/>
        <item x="17"/>
        <item x="81"/>
        <item x="24"/>
        <item x="28"/>
        <item x="19"/>
        <item x="104"/>
        <item x="65"/>
        <item x="0"/>
        <item x="102"/>
        <item x="41"/>
        <item x="47"/>
        <item x="94"/>
        <item x="15"/>
        <item x="35"/>
        <item x="31"/>
        <item x="50"/>
        <item x="68"/>
        <item x="45"/>
        <item x="70"/>
        <item x="18"/>
        <item x="29"/>
        <item x="12"/>
        <item x="26"/>
        <item x="6"/>
        <item x="33"/>
        <item x="48"/>
        <item x="44"/>
        <item x="66"/>
        <item x="85"/>
        <item x="14"/>
        <item x="43"/>
        <item x="30"/>
        <item x="89"/>
        <item x="118"/>
        <item x="52"/>
        <item x="61"/>
        <item x="9"/>
        <item x="4"/>
        <item x="46"/>
        <item x="106"/>
        <item x="7"/>
        <item x="57"/>
        <item x="23"/>
        <item x="39"/>
        <item x="34"/>
        <item x="86"/>
        <item x="49"/>
        <item x="67"/>
        <item x="3"/>
        <item x="108"/>
        <item x="21"/>
        <item x="101"/>
        <item x="54"/>
        <item x="40"/>
        <item x="63"/>
        <item x="93"/>
        <item x="79"/>
        <item x="59"/>
        <item x="64"/>
        <item x="78"/>
        <item x="69"/>
        <item x="119"/>
        <item x="103"/>
        <item x="62"/>
        <item x="10"/>
        <item x="91"/>
        <item x="42"/>
        <item x="60"/>
        <item x="83"/>
        <item x="98"/>
        <item x="25"/>
        <item x="111"/>
        <item x="116"/>
        <item x="121"/>
        <item x="107"/>
        <item x="75"/>
        <item x="72"/>
        <item x="84"/>
        <item x="87"/>
        <item x="95"/>
        <item x="110"/>
        <item x="112"/>
        <item x="96"/>
        <item x="82"/>
        <item x="77"/>
        <item x="71"/>
        <item x="115"/>
        <item x="100"/>
        <item x="92"/>
        <item x="73"/>
        <item x="99"/>
        <item x="113"/>
        <item x="88"/>
        <item x="123"/>
        <item x="76"/>
        <item x="80"/>
        <item x="120"/>
        <item x="105"/>
        <item x="109"/>
        <item x="117"/>
        <item x="114"/>
        <item x="122"/>
        <item x="74"/>
        <item x="97"/>
      </items>
    </pivotField>
    <pivotField dataField="1" showAll="0" defaultSubtotal="0">
      <items count="3">
        <item x="0"/>
        <item x="2"/>
        <item x="1"/>
      </items>
    </pivotField>
    <pivotField showAll="0" defaultSubtotal="0">
      <items count="9">
        <item x="0"/>
        <item x="2"/>
        <item x="1"/>
        <item x="3"/>
        <item x="4"/>
        <item x="5"/>
        <item x="8"/>
        <item x="7"/>
        <item x="6"/>
      </items>
    </pivotField>
  </pivotFields>
  <rowFields count="3">
    <field x="5"/>
    <field x="10"/>
    <field x="9"/>
  </rowFields>
  <rowItems count="557">
    <i>
      <x/>
    </i>
    <i r="1">
      <x/>
      <x v="94"/>
    </i>
    <i r="1">
      <x v="1"/>
      <x v="93"/>
    </i>
    <i r="1">
      <x v="2"/>
      <x v="88"/>
    </i>
    <i r="1">
      <x v="3"/>
      <x v="67"/>
    </i>
    <i r="2">
      <x v="72"/>
    </i>
    <i r="1">
      <x v="5"/>
      <x v="84"/>
    </i>
    <i r="1">
      <x v="6"/>
      <x v="89"/>
    </i>
    <i r="1">
      <x v="7"/>
      <x v="57"/>
    </i>
    <i r="1">
      <x v="8"/>
      <x v="61"/>
    </i>
    <i r="1">
      <x v="9"/>
      <x v="100"/>
    </i>
    <i r="1">
      <x v="10"/>
      <x v="49"/>
    </i>
    <i r="1">
      <x v="11"/>
      <x/>
    </i>
    <i r="1">
      <x v="12"/>
      <x v="87"/>
    </i>
    <i r="1">
      <x v="13"/>
      <x v="92"/>
    </i>
    <i r="1">
      <x v="14"/>
      <x v="98"/>
    </i>
    <i r="1">
      <x v="15"/>
      <x v="2"/>
    </i>
    <i r="1">
      <x v="16"/>
      <x v="56"/>
    </i>
    <i r="1">
      <x v="17"/>
      <x v="54"/>
    </i>
    <i r="1">
      <x v="18"/>
      <x v="97"/>
    </i>
    <i r="1">
      <x v="19"/>
      <x v="58"/>
    </i>
    <i t="blank">
      <x/>
    </i>
    <i>
      <x v="1"/>
    </i>
    <i r="1">
      <x/>
      <x v="94"/>
    </i>
    <i r="1">
      <x v="1"/>
      <x v="88"/>
    </i>
    <i r="1">
      <x v="2"/>
      <x v="72"/>
    </i>
    <i r="1">
      <x v="3"/>
      <x v="93"/>
    </i>
    <i r="1">
      <x v="4"/>
      <x v="67"/>
    </i>
    <i r="1">
      <x v="5"/>
      <x v="89"/>
    </i>
    <i r="1">
      <x v="6"/>
      <x v="84"/>
    </i>
    <i r="1">
      <x v="7"/>
      <x v="61"/>
    </i>
    <i r="1">
      <x v="8"/>
      <x/>
    </i>
    <i r="1">
      <x v="9"/>
      <x v="57"/>
    </i>
    <i r="2">
      <x v="100"/>
    </i>
    <i r="1">
      <x v="11"/>
      <x v="87"/>
    </i>
    <i r="1">
      <x v="12"/>
      <x v="73"/>
    </i>
    <i r="1">
      <x v="13"/>
      <x v="97"/>
    </i>
    <i r="1">
      <x v="14"/>
      <x v="92"/>
    </i>
    <i r="1">
      <x v="15"/>
      <x v="49"/>
    </i>
    <i r="2">
      <x v="56"/>
    </i>
    <i r="1">
      <x v="17"/>
      <x v="98"/>
    </i>
    <i r="1">
      <x v="18"/>
      <x v="58"/>
    </i>
    <i r="1">
      <x v="19"/>
      <x v="78"/>
    </i>
    <i t="blank">
      <x v="1"/>
    </i>
    <i>
      <x v="2"/>
    </i>
    <i r="1">
      <x/>
      <x v="94"/>
    </i>
    <i r="1">
      <x v="1"/>
      <x v="88"/>
    </i>
    <i r="1">
      <x v="2"/>
      <x v="93"/>
    </i>
    <i r="1">
      <x v="3"/>
      <x v="84"/>
    </i>
    <i r="1">
      <x v="4"/>
      <x v="67"/>
    </i>
    <i r="1">
      <x v="5"/>
      <x v="89"/>
    </i>
    <i r="1">
      <x v="6"/>
      <x v="100"/>
    </i>
    <i r="1">
      <x v="7"/>
      <x v="87"/>
    </i>
    <i r="1">
      <x v="8"/>
      <x v="72"/>
    </i>
    <i r="1">
      <x v="9"/>
      <x v="49"/>
    </i>
    <i r="2">
      <x v="57"/>
    </i>
    <i r="2">
      <x v="71"/>
    </i>
    <i r="1">
      <x v="12"/>
      <x v="61"/>
    </i>
    <i r="1">
      <x v="13"/>
      <x v="92"/>
    </i>
    <i r="1">
      <x v="14"/>
      <x v="98"/>
    </i>
    <i r="2">
      <x v="102"/>
    </i>
    <i r="1">
      <x v="16"/>
      <x v="58"/>
    </i>
    <i r="1">
      <x v="17"/>
      <x v="70"/>
    </i>
    <i r="1">
      <x v="18"/>
      <x v="78"/>
    </i>
    <i r="1">
      <x v="19"/>
      <x v="13"/>
    </i>
    <i r="2">
      <x v="97"/>
    </i>
    <i t="blank">
      <x v="2"/>
    </i>
    <i>
      <x v="3"/>
    </i>
    <i r="1">
      <x/>
      <x v="94"/>
    </i>
    <i r="1">
      <x v="1"/>
      <x v="88"/>
    </i>
    <i r="1">
      <x v="2"/>
      <x v="93"/>
    </i>
    <i r="1">
      <x v="3"/>
      <x v="67"/>
    </i>
    <i r="1">
      <x v="4"/>
      <x v="72"/>
    </i>
    <i r="1">
      <x v="5"/>
      <x v="84"/>
    </i>
    <i r="1">
      <x v="6"/>
      <x v="89"/>
    </i>
    <i r="1">
      <x v="7"/>
      <x v="49"/>
    </i>
    <i r="1">
      <x v="8"/>
      <x v="87"/>
    </i>
    <i r="1">
      <x v="9"/>
      <x v="57"/>
    </i>
    <i r="1">
      <x v="10"/>
      <x v="61"/>
    </i>
    <i r="2">
      <x v="98"/>
    </i>
    <i r="1">
      <x v="12"/>
      <x v="100"/>
    </i>
    <i r="1">
      <x v="13"/>
      <x v="54"/>
    </i>
    <i r="2">
      <x v="92"/>
    </i>
    <i r="1">
      <x v="15"/>
      <x v="78"/>
    </i>
    <i r="2">
      <x v="102"/>
    </i>
    <i r="1">
      <x v="17"/>
      <x v="12"/>
    </i>
    <i r="2">
      <x v="58"/>
    </i>
    <i r="1">
      <x v="19"/>
      <x v="63"/>
    </i>
    <i t="blank">
      <x v="3"/>
    </i>
    <i>
      <x v="4"/>
    </i>
    <i r="1">
      <x/>
      <x v="94"/>
    </i>
    <i r="1">
      <x v="1"/>
      <x v="93"/>
    </i>
    <i r="1">
      <x v="2"/>
      <x v="67"/>
    </i>
    <i r="1">
      <x v="3"/>
      <x v="61"/>
    </i>
    <i r="2">
      <x v="84"/>
    </i>
    <i r="2">
      <x v="88"/>
    </i>
    <i r="1">
      <x v="6"/>
      <x v="97"/>
    </i>
    <i r="1">
      <x v="7"/>
      <x v="55"/>
    </i>
    <i r="1">
      <x v="8"/>
      <x v="89"/>
    </i>
    <i r="1">
      <x v="9"/>
      <x v="56"/>
    </i>
    <i r="1">
      <x v="10"/>
      <x v="100"/>
    </i>
    <i r="1">
      <x v="11"/>
      <x v="92"/>
    </i>
    <i r="1">
      <x v="12"/>
      <x v="43"/>
    </i>
    <i r="1">
      <x v="13"/>
      <x v="54"/>
    </i>
    <i r="2">
      <x v="63"/>
    </i>
    <i r="1">
      <x v="15"/>
      <x v="12"/>
    </i>
    <i r="1">
      <x v="16"/>
      <x v="13"/>
    </i>
    <i r="2">
      <x v="58"/>
    </i>
    <i r="2">
      <x v="72"/>
    </i>
    <i r="2">
      <x v="78"/>
    </i>
    <i r="2">
      <x v="87"/>
    </i>
    <i r="2">
      <x v="98"/>
    </i>
    <i t="blank">
      <x v="4"/>
    </i>
    <i>
      <x v="5"/>
    </i>
    <i r="1">
      <x/>
      <x v="94"/>
    </i>
    <i r="1">
      <x v="1"/>
      <x v="80"/>
    </i>
    <i r="1">
      <x v="2"/>
      <x v="93"/>
    </i>
    <i r="1">
      <x v="3"/>
      <x v="54"/>
    </i>
    <i r="2">
      <x v="55"/>
    </i>
    <i r="2">
      <x v="56"/>
    </i>
    <i r="1">
      <x v="6"/>
      <x v="92"/>
    </i>
    <i r="1">
      <x v="7"/>
      <x v="2"/>
    </i>
    <i r="2">
      <x v="12"/>
    </i>
    <i r="2">
      <x v="63"/>
    </i>
    <i r="2">
      <x v="68"/>
    </i>
    <i r="2">
      <x v="88"/>
    </i>
    <i r="2">
      <x v="98"/>
    </i>
    <i r="1">
      <x v="13"/>
      <x v="27"/>
    </i>
    <i r="2">
      <x v="49"/>
    </i>
    <i r="2">
      <x v="67"/>
    </i>
    <i r="2">
      <x v="84"/>
    </i>
    <i r="1">
      <x v="17"/>
      <x/>
    </i>
    <i r="2">
      <x v="1"/>
    </i>
    <i r="2">
      <x v="53"/>
    </i>
    <i r="2">
      <x v="81"/>
    </i>
    <i r="2">
      <x v="83"/>
    </i>
    <i r="2">
      <x v="89"/>
    </i>
    <i t="blank">
      <x v="5"/>
    </i>
    <i>
      <x v="6"/>
    </i>
    <i r="1">
      <x/>
      <x v="67"/>
    </i>
    <i r="2">
      <x v="93"/>
    </i>
    <i r="1">
      <x v="2"/>
      <x v="54"/>
    </i>
    <i r="2">
      <x v="56"/>
    </i>
    <i r="2">
      <x v="94"/>
    </i>
    <i r="1">
      <x v="5"/>
      <x v="49"/>
    </i>
    <i r="2">
      <x v="63"/>
    </i>
    <i r="2">
      <x v="84"/>
    </i>
    <i r="1">
      <x v="8"/>
      <x v="23"/>
    </i>
    <i r="2">
      <x v="61"/>
    </i>
    <i r="2">
      <x v="64"/>
    </i>
    <i r="1">
      <x v="11"/>
      <x/>
    </i>
    <i r="2">
      <x v="2"/>
    </i>
    <i r="2">
      <x v="12"/>
    </i>
    <i r="2">
      <x v="13"/>
    </i>
    <i r="2">
      <x v="29"/>
    </i>
    <i r="2">
      <x v="48"/>
    </i>
    <i r="2">
      <x v="55"/>
    </i>
    <i r="2">
      <x v="57"/>
    </i>
    <i r="2">
      <x v="73"/>
    </i>
    <i r="2">
      <x v="80"/>
    </i>
    <i r="2">
      <x v="83"/>
    </i>
    <i r="2">
      <x v="97"/>
    </i>
    <i r="2">
      <x v="102"/>
    </i>
    <i t="blank">
      <x v="6"/>
    </i>
    <i>
      <x v="7"/>
    </i>
    <i r="1">
      <x/>
      <x v="94"/>
    </i>
    <i r="1">
      <x v="1"/>
      <x v="93"/>
    </i>
    <i r="1">
      <x v="2"/>
      <x v="67"/>
    </i>
    <i r="1">
      <x v="3"/>
      <x v="22"/>
    </i>
    <i r="1">
      <x v="4"/>
      <x/>
    </i>
    <i r="2">
      <x v="7"/>
    </i>
    <i r="1">
      <x v="6"/>
      <x v="2"/>
    </i>
    <i r="2">
      <x v="50"/>
    </i>
    <i r="2">
      <x v="51"/>
    </i>
    <i r="2">
      <x v="55"/>
    </i>
    <i r="2">
      <x v="58"/>
    </i>
    <i r="2">
      <x v="59"/>
    </i>
    <i r="2">
      <x v="102"/>
    </i>
    <i r="2">
      <x v="105"/>
    </i>
    <i r="1">
      <x v="14"/>
      <x v="1"/>
    </i>
    <i r="2">
      <x v="3"/>
    </i>
    <i r="2">
      <x v="4"/>
    </i>
    <i r="2">
      <x v="39"/>
    </i>
    <i r="2">
      <x v="49"/>
    </i>
    <i r="2">
      <x v="56"/>
    </i>
    <i r="2">
      <x v="64"/>
    </i>
    <i r="2">
      <x v="68"/>
    </i>
    <i r="2">
      <x v="92"/>
    </i>
    <i t="blank">
      <x v="7"/>
    </i>
    <i>
      <x v="8"/>
    </i>
    <i r="1">
      <x/>
      <x v="94"/>
    </i>
    <i r="1">
      <x v="1"/>
      <x v="93"/>
    </i>
    <i r="1">
      <x v="2"/>
      <x/>
    </i>
    <i r="2">
      <x v="67"/>
    </i>
    <i r="1">
      <x v="4"/>
      <x v="54"/>
    </i>
    <i r="1">
      <x v="5"/>
      <x v="12"/>
    </i>
    <i r="2">
      <x v="55"/>
    </i>
    <i r="1">
      <x v="7"/>
      <x v="7"/>
    </i>
    <i r="2">
      <x v="61"/>
    </i>
    <i r="2">
      <x v="78"/>
    </i>
    <i r="1">
      <x v="10"/>
      <x v="22"/>
    </i>
    <i r="2">
      <x v="72"/>
    </i>
    <i r="1">
      <x v="12"/>
      <x v="2"/>
    </i>
    <i r="2">
      <x v="56"/>
    </i>
    <i r="2">
      <x v="59"/>
    </i>
    <i r="2">
      <x v="84"/>
    </i>
    <i r="2">
      <x v="102"/>
    </i>
    <i r="1">
      <x v="17"/>
      <x v="49"/>
    </i>
    <i r="2">
      <x v="57"/>
    </i>
    <i r="2">
      <x v="58"/>
    </i>
    <i r="2">
      <x v="76"/>
    </i>
    <i t="blank">
      <x v="8"/>
    </i>
    <i>
      <x v="9"/>
    </i>
    <i r="1">
      <x/>
      <x v="72"/>
    </i>
    <i r="1">
      <x v="1"/>
      <x v="67"/>
    </i>
    <i r="1">
      <x v="2"/>
      <x v="94"/>
    </i>
    <i r="1">
      <x v="3"/>
      <x v="83"/>
    </i>
    <i r="2">
      <x v="93"/>
    </i>
    <i r="1">
      <x v="5"/>
      <x v="57"/>
    </i>
    <i r="2">
      <x v="80"/>
    </i>
    <i r="2">
      <x v="89"/>
    </i>
    <i r="1">
      <x v="8"/>
      <x v="2"/>
    </i>
    <i r="2">
      <x v="55"/>
    </i>
    <i r="2">
      <x v="62"/>
    </i>
    <i r="2">
      <x v="63"/>
    </i>
    <i r="2">
      <x v="73"/>
    </i>
    <i r="2">
      <x v="84"/>
    </i>
    <i r="1">
      <x v="14"/>
      <x v="1"/>
    </i>
    <i r="2">
      <x v="7"/>
    </i>
    <i r="2">
      <x v="13"/>
    </i>
    <i r="2">
      <x v="51"/>
    </i>
    <i r="2">
      <x v="56"/>
    </i>
    <i r="2">
      <x v="61"/>
    </i>
    <i r="2">
      <x v="70"/>
    </i>
    <i r="2">
      <x v="71"/>
    </i>
    <i r="2">
      <x v="79"/>
    </i>
    <i r="2">
      <x v="87"/>
    </i>
    <i r="2">
      <x v="88"/>
    </i>
    <i r="2">
      <x v="92"/>
    </i>
    <i r="2">
      <x v="97"/>
    </i>
    <i r="2">
      <x v="100"/>
    </i>
    <i t="blank">
      <x v="9"/>
    </i>
    <i>
      <x v="10"/>
    </i>
    <i r="1">
      <x/>
      <x v="72"/>
    </i>
    <i r="1">
      <x v="1"/>
      <x v="94"/>
    </i>
    <i r="1">
      <x v="2"/>
      <x v="54"/>
    </i>
    <i r="2">
      <x v="93"/>
    </i>
    <i r="1">
      <x v="4"/>
      <x v="2"/>
    </i>
    <i r="1">
      <x v="5"/>
      <x v="67"/>
    </i>
    <i r="1">
      <x v="6"/>
      <x/>
    </i>
    <i r="1">
      <x v="7"/>
      <x v="1"/>
    </i>
    <i r="2">
      <x v="56"/>
    </i>
    <i r="2">
      <x v="57"/>
    </i>
    <i r="1">
      <x v="10"/>
      <x v="47"/>
    </i>
    <i r="2">
      <x v="58"/>
    </i>
    <i r="2">
      <x v="97"/>
    </i>
    <i r="2">
      <x v="98"/>
    </i>
    <i r="1">
      <x v="14"/>
      <x v="8"/>
    </i>
    <i r="2">
      <x v="63"/>
    </i>
    <i r="2">
      <x v="102"/>
    </i>
    <i r="1">
      <x v="17"/>
      <x v="3"/>
    </i>
    <i r="2">
      <x v="51"/>
    </i>
    <i r="2">
      <x v="80"/>
    </i>
    <i r="2">
      <x v="83"/>
    </i>
    <i r="2">
      <x v="84"/>
    </i>
    <i t="blank">
      <x v="10"/>
    </i>
    <i>
      <x v="11"/>
    </i>
    <i r="1">
      <x/>
      <x v="94"/>
    </i>
    <i r="1">
      <x v="1"/>
      <x v="93"/>
    </i>
    <i r="1">
      <x v="2"/>
      <x v="88"/>
    </i>
    <i r="1">
      <x v="3"/>
      <x v="67"/>
    </i>
    <i r="1">
      <x v="4"/>
      <x/>
    </i>
    <i r="1">
      <x v="5"/>
      <x v="2"/>
    </i>
    <i r="2">
      <x v="72"/>
    </i>
    <i r="2">
      <x v="84"/>
    </i>
    <i r="1">
      <x v="8"/>
      <x v="12"/>
    </i>
    <i r="2">
      <x v="56"/>
    </i>
    <i r="2">
      <x v="78"/>
    </i>
    <i r="2">
      <x v="100"/>
    </i>
    <i r="1">
      <x v="12"/>
      <x v="54"/>
    </i>
    <i r="2">
      <x v="58"/>
    </i>
    <i r="2">
      <x v="59"/>
    </i>
    <i r="1">
      <x v="15"/>
      <x v="7"/>
    </i>
    <i r="2">
      <x v="57"/>
    </i>
    <i r="2">
      <x v="89"/>
    </i>
    <i r="1">
      <x v="18"/>
      <x v="8"/>
    </i>
    <i r="2">
      <x v="62"/>
    </i>
    <i r="2">
      <x v="73"/>
    </i>
    <i r="2">
      <x v="92"/>
    </i>
    <i r="2">
      <x v="98"/>
    </i>
    <i t="blank">
      <x v="11"/>
    </i>
    <i>
      <x v="12"/>
    </i>
    <i r="1">
      <x/>
      <x v="94"/>
    </i>
    <i r="1">
      <x v="1"/>
      <x v="93"/>
    </i>
    <i r="1">
      <x v="2"/>
      <x v="2"/>
    </i>
    <i r="1">
      <x v="3"/>
      <x v="57"/>
    </i>
    <i r="1">
      <x v="4"/>
      <x v="54"/>
    </i>
    <i r="1">
      <x v="5"/>
      <x v="1"/>
    </i>
    <i r="2">
      <x v="98"/>
    </i>
    <i r="1">
      <x v="7"/>
      <x/>
    </i>
    <i r="1">
      <x v="8"/>
      <x v="58"/>
    </i>
    <i r="2">
      <x v="61"/>
    </i>
    <i r="2">
      <x v="102"/>
    </i>
    <i r="1">
      <x v="11"/>
      <x v="49"/>
    </i>
    <i r="2">
      <x v="100"/>
    </i>
    <i r="1">
      <x v="13"/>
      <x v="7"/>
    </i>
    <i r="2">
      <x v="30"/>
    </i>
    <i r="2">
      <x v="45"/>
    </i>
    <i r="2">
      <x v="56"/>
    </i>
    <i r="2">
      <x v="67"/>
    </i>
    <i r="2">
      <x v="97"/>
    </i>
    <i r="1">
      <x v="19"/>
      <x v="10"/>
    </i>
    <i t="blank">
      <x v="12"/>
    </i>
    <i>
      <x v="13"/>
    </i>
    <i r="1">
      <x/>
      <x v="49"/>
    </i>
    <i r="1">
      <x v="1"/>
      <x v="2"/>
    </i>
    <i r="1">
      <x v="2"/>
      <x v="50"/>
    </i>
    <i r="2">
      <x v="67"/>
    </i>
    <i r="2">
      <x v="72"/>
    </i>
    <i r="1">
      <x v="5"/>
      <x v="11"/>
    </i>
    <i r="2">
      <x v="56"/>
    </i>
    <i r="2">
      <x v="57"/>
    </i>
    <i r="2">
      <x v="94"/>
    </i>
    <i r="2">
      <x v="98"/>
    </i>
    <i r="1">
      <x v="10"/>
      <x v="1"/>
    </i>
    <i r="2">
      <x v="71"/>
    </i>
    <i r="2">
      <x v="79"/>
    </i>
    <i r="2">
      <x v="84"/>
    </i>
    <i r="2">
      <x v="102"/>
    </i>
    <i r="1">
      <x v="15"/>
      <x/>
    </i>
    <i r="2">
      <x v="14"/>
    </i>
    <i r="2">
      <x v="15"/>
    </i>
    <i r="2">
      <x v="30"/>
    </i>
    <i r="2">
      <x v="60"/>
    </i>
    <i r="2">
      <x v="63"/>
    </i>
    <i r="2">
      <x v="65"/>
    </i>
    <i r="2">
      <x v="70"/>
    </i>
    <i r="2">
      <x v="78"/>
    </i>
    <i r="2">
      <x v="89"/>
    </i>
    <i r="2">
      <x v="91"/>
    </i>
    <i r="2">
      <x v="95"/>
    </i>
    <i r="2">
      <x v="96"/>
    </i>
    <i t="blank">
      <x v="13"/>
    </i>
    <i>
      <x v="14"/>
    </i>
    <i r="1">
      <x/>
      <x v="80"/>
    </i>
    <i r="2">
      <x v="94"/>
    </i>
    <i r="1">
      <x v="2"/>
      <x v="93"/>
    </i>
    <i r="1">
      <x v="3"/>
      <x/>
    </i>
    <i r="2">
      <x v="67"/>
    </i>
    <i r="1">
      <x v="5"/>
      <x v="84"/>
    </i>
    <i r="1">
      <x v="6"/>
      <x v="59"/>
    </i>
    <i r="1">
      <x v="7"/>
      <x v="89"/>
    </i>
    <i r="1">
      <x v="8"/>
      <x v="4"/>
    </i>
    <i r="2">
      <x v="49"/>
    </i>
    <i r="2">
      <x v="57"/>
    </i>
    <i r="2">
      <x v="63"/>
    </i>
    <i r="1">
      <x v="12"/>
      <x v="8"/>
    </i>
    <i r="2">
      <x v="54"/>
    </i>
    <i r="2">
      <x v="55"/>
    </i>
    <i r="2">
      <x v="56"/>
    </i>
    <i r="2">
      <x v="61"/>
    </i>
    <i r="1">
      <x v="17"/>
      <x v="1"/>
    </i>
    <i r="2">
      <x v="2"/>
    </i>
    <i r="2">
      <x v="58"/>
    </i>
    <i r="2">
      <x v="83"/>
    </i>
    <i r="2">
      <x v="91"/>
    </i>
    <i r="2">
      <x v="98"/>
    </i>
    <i r="2">
      <x v="100"/>
    </i>
    <i t="blank">
      <x v="14"/>
    </i>
    <i>
      <x v="15"/>
    </i>
    <i r="1">
      <x/>
      <x v="94"/>
    </i>
    <i r="1">
      <x v="1"/>
      <x v="93"/>
    </i>
    <i r="1">
      <x v="2"/>
      <x v="2"/>
    </i>
    <i r="2">
      <x v="4"/>
    </i>
    <i r="1">
      <x v="4"/>
      <x v="1"/>
    </i>
    <i r="2">
      <x v="49"/>
    </i>
    <i r="2">
      <x v="78"/>
    </i>
    <i r="1">
      <x v="7"/>
      <x v="12"/>
    </i>
    <i r="2">
      <x v="13"/>
    </i>
    <i r="2">
      <x v="59"/>
    </i>
    <i r="2">
      <x v="84"/>
    </i>
    <i r="2">
      <x v="97"/>
    </i>
    <i r="1">
      <x v="12"/>
      <x/>
    </i>
    <i r="2">
      <x v="3"/>
    </i>
    <i r="2">
      <x v="6"/>
    </i>
    <i r="2">
      <x v="9"/>
    </i>
    <i r="2">
      <x v="22"/>
    </i>
    <i r="2">
      <x v="36"/>
    </i>
    <i r="2">
      <x v="57"/>
    </i>
    <i r="2">
      <x v="58"/>
    </i>
    <i r="2">
      <x v="61"/>
    </i>
    <i r="2">
      <x v="68"/>
    </i>
    <i r="2">
      <x v="76"/>
    </i>
    <i r="2">
      <x v="86"/>
    </i>
    <i r="2">
      <x v="96"/>
    </i>
    <i r="2">
      <x v="100"/>
    </i>
    <i r="2">
      <x v="101"/>
    </i>
    <i t="blank">
      <x v="15"/>
    </i>
    <i>
      <x v="16"/>
    </i>
    <i r="1">
      <x/>
      <x v="80"/>
    </i>
    <i r="1">
      <x v="1"/>
      <x v="94"/>
    </i>
    <i r="1">
      <x v="2"/>
      <x/>
    </i>
    <i r="2">
      <x v="67"/>
    </i>
    <i r="2">
      <x v="82"/>
    </i>
    <i r="1">
      <x v="5"/>
      <x v="2"/>
    </i>
    <i r="2">
      <x v="61"/>
    </i>
    <i r="1">
      <x v="7"/>
      <x v="64"/>
    </i>
    <i r="2">
      <x v="78"/>
    </i>
    <i r="2">
      <x v="89"/>
    </i>
    <i r="2">
      <x v="91"/>
    </i>
    <i r="1">
      <x v="11"/>
      <x v="7"/>
    </i>
    <i r="2">
      <x v="12"/>
    </i>
    <i r="2">
      <x v="13"/>
    </i>
    <i r="2">
      <x v="51"/>
    </i>
    <i r="2">
      <x v="56"/>
    </i>
    <i r="2">
      <x v="57"/>
    </i>
    <i r="2">
      <x v="59"/>
    </i>
    <i r="2">
      <x v="83"/>
    </i>
    <i r="2">
      <x v="93"/>
    </i>
    <i r="2">
      <x v="98"/>
    </i>
    <i r="2">
      <x v="101"/>
    </i>
    <i t="blank">
      <x v="16"/>
    </i>
    <i>
      <x v="17"/>
    </i>
    <i r="1">
      <x/>
      <x v="93"/>
    </i>
    <i r="1">
      <x v="1"/>
      <x v="94"/>
    </i>
    <i r="1">
      <x v="2"/>
      <x v="63"/>
    </i>
    <i r="1">
      <x v="3"/>
      <x v="54"/>
    </i>
    <i r="1">
      <x v="4"/>
      <x v="64"/>
    </i>
    <i r="1">
      <x v="5"/>
      <x/>
    </i>
    <i r="2">
      <x v="57"/>
    </i>
    <i r="1">
      <x v="7"/>
      <x v="2"/>
    </i>
    <i r="2">
      <x v="4"/>
    </i>
    <i r="2">
      <x v="7"/>
    </i>
    <i r="2">
      <x v="61"/>
    </i>
    <i r="1">
      <x v="11"/>
      <x v="12"/>
    </i>
    <i r="2">
      <x v="22"/>
    </i>
    <i r="2">
      <x v="45"/>
    </i>
    <i r="2">
      <x v="51"/>
    </i>
    <i r="2">
      <x v="55"/>
    </i>
    <i r="1">
      <x v="16"/>
      <x v="10"/>
    </i>
    <i r="2">
      <x v="13"/>
    </i>
    <i r="2">
      <x v="43"/>
    </i>
    <i r="2">
      <x v="49"/>
    </i>
    <i r="2">
      <x v="58"/>
    </i>
    <i r="2">
      <x v="67"/>
    </i>
    <i r="2">
      <x v="76"/>
    </i>
    <i r="2">
      <x v="83"/>
    </i>
    <i r="2">
      <x v="92"/>
    </i>
    <i r="2">
      <x v="101"/>
    </i>
    <i t="blank">
      <x v="17"/>
    </i>
    <i>
      <x v="18"/>
    </i>
    <i r="1">
      <x/>
      <x v="94"/>
    </i>
    <i r="1">
      <x v="1"/>
      <x v="83"/>
    </i>
    <i r="1">
      <x v="2"/>
      <x v="57"/>
    </i>
    <i r="2">
      <x v="93"/>
    </i>
    <i r="1">
      <x v="4"/>
      <x v="54"/>
    </i>
    <i r="1">
      <x v="5"/>
      <x/>
    </i>
    <i r="2">
      <x v="49"/>
    </i>
    <i r="2">
      <x v="65"/>
    </i>
    <i r="1">
      <x v="8"/>
      <x v="1"/>
    </i>
    <i r="2">
      <x v="3"/>
    </i>
    <i r="2">
      <x v="50"/>
    </i>
    <i r="2">
      <x v="51"/>
    </i>
    <i r="2">
      <x v="63"/>
    </i>
    <i r="2">
      <x v="67"/>
    </i>
    <i r="2">
      <x v="69"/>
    </i>
    <i r="2">
      <x v="97"/>
    </i>
    <i r="2">
      <x v="99"/>
    </i>
    <i r="1">
      <x v="17"/>
      <x v="2"/>
    </i>
    <i r="2">
      <x v="5"/>
    </i>
    <i r="2">
      <x v="7"/>
    </i>
    <i r="2">
      <x v="8"/>
    </i>
    <i r="2">
      <x v="13"/>
    </i>
    <i r="2">
      <x v="16"/>
    </i>
    <i r="2">
      <x v="17"/>
    </i>
    <i r="2">
      <x v="18"/>
    </i>
    <i r="2">
      <x v="22"/>
    </i>
    <i r="2">
      <x v="23"/>
    </i>
    <i r="2">
      <x v="24"/>
    </i>
    <i r="2">
      <x v="25"/>
    </i>
    <i r="2">
      <x v="28"/>
    </i>
    <i r="2">
      <x v="31"/>
    </i>
    <i r="2">
      <x v="32"/>
    </i>
    <i r="2">
      <x v="33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4"/>
    </i>
    <i r="2">
      <x v="45"/>
    </i>
    <i r="2">
      <x v="46"/>
    </i>
    <i r="2">
      <x v="47"/>
    </i>
    <i r="2">
      <x v="56"/>
    </i>
    <i r="2">
      <x v="58"/>
    </i>
    <i r="2">
      <x v="60"/>
    </i>
    <i r="2">
      <x v="61"/>
    </i>
    <i r="2">
      <x v="64"/>
    </i>
    <i r="2">
      <x v="66"/>
    </i>
    <i r="2">
      <x v="72"/>
    </i>
    <i r="2">
      <x v="73"/>
    </i>
    <i r="2">
      <x v="75"/>
    </i>
    <i r="2">
      <x v="76"/>
    </i>
    <i r="2">
      <x v="77"/>
    </i>
    <i r="2">
      <x v="80"/>
    </i>
    <i r="2">
      <x v="87"/>
    </i>
    <i r="2">
      <x v="90"/>
    </i>
    <i r="2">
      <x v="92"/>
    </i>
    <i r="2">
      <x v="96"/>
    </i>
    <i r="2">
      <x v="98"/>
    </i>
    <i r="2">
      <x v="103"/>
    </i>
    <i t="blank">
      <x v="18"/>
    </i>
    <i>
      <x v="19"/>
    </i>
    <i r="1">
      <x/>
      <x v="7"/>
    </i>
    <i r="2">
      <x v="94"/>
    </i>
    <i r="1">
      <x v="2"/>
      <x v="2"/>
    </i>
    <i r="2">
      <x v="10"/>
    </i>
    <i r="2">
      <x v="26"/>
    </i>
    <i r="2">
      <x v="52"/>
    </i>
    <i r="1">
      <x v="6"/>
      <x v="1"/>
    </i>
    <i r="2">
      <x v="8"/>
    </i>
    <i r="2">
      <x v="19"/>
    </i>
    <i r="2">
      <x v="51"/>
    </i>
    <i r="2">
      <x v="57"/>
    </i>
    <i r="2">
      <x v="61"/>
    </i>
    <i r="2">
      <x v="63"/>
    </i>
    <i r="2">
      <x v="67"/>
    </i>
    <i r="2">
      <x v="80"/>
    </i>
    <i r="2">
      <x v="92"/>
    </i>
    <i r="2">
      <x v="93"/>
    </i>
    <i r="1">
      <x v="17"/>
      <x/>
    </i>
    <i r="2">
      <x v="4"/>
    </i>
    <i r="2">
      <x v="5"/>
    </i>
    <i r="2">
      <x v="12"/>
    </i>
    <i r="2">
      <x v="13"/>
    </i>
    <i r="2">
      <x v="20"/>
    </i>
    <i r="2">
      <x v="21"/>
    </i>
    <i r="2">
      <x v="22"/>
    </i>
    <i r="2">
      <x v="34"/>
    </i>
    <i r="2">
      <x v="35"/>
    </i>
    <i r="2">
      <x v="49"/>
    </i>
    <i r="2">
      <x v="55"/>
    </i>
    <i r="2">
      <x v="56"/>
    </i>
    <i r="2">
      <x v="58"/>
    </i>
    <i r="2">
      <x v="59"/>
    </i>
    <i r="2">
      <x v="74"/>
    </i>
    <i r="2">
      <x v="75"/>
    </i>
    <i r="2">
      <x v="76"/>
    </i>
    <i r="2">
      <x v="78"/>
    </i>
    <i r="2">
      <x v="83"/>
    </i>
    <i r="2">
      <x v="85"/>
    </i>
    <i r="2">
      <x v="89"/>
    </i>
    <i r="2">
      <x v="96"/>
    </i>
    <i r="2">
      <x v="102"/>
    </i>
    <i r="2">
      <x v="104"/>
    </i>
    <i t="blank">
      <x v="19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298">
      <pivotArea field="5" type="button" dataOnly="0" labelOnly="1" outline="0" axis="axisRow" fieldPosition="0"/>
    </format>
    <format dxfId="297">
      <pivotArea outline="0" fieldPosition="0">
        <references count="1">
          <reference field="4294967294" count="1">
            <x v="0"/>
          </reference>
        </references>
      </pivotArea>
    </format>
    <format dxfId="296">
      <pivotArea outline="0" fieldPosition="0">
        <references count="1">
          <reference field="4294967294" count="1">
            <x v="1"/>
          </reference>
        </references>
      </pivotArea>
    </format>
    <format dxfId="295">
      <pivotArea outline="0" fieldPosition="0">
        <references count="1">
          <reference field="4294967294" count="1">
            <x v="2"/>
          </reference>
        </references>
      </pivotArea>
    </format>
    <format dxfId="294">
      <pivotArea outline="0" fieldPosition="0">
        <references count="1">
          <reference field="4294967294" count="1">
            <x v="3"/>
          </reference>
        </references>
      </pivotArea>
    </format>
    <format dxfId="293">
      <pivotArea outline="0" fieldPosition="0">
        <references count="1">
          <reference field="4294967294" count="1">
            <x v="4"/>
          </reference>
        </references>
      </pivotArea>
    </format>
    <format dxfId="292">
      <pivotArea outline="0" fieldPosition="0">
        <references count="1">
          <reference field="4294967294" count="1">
            <x v="5"/>
          </reference>
        </references>
      </pivotArea>
    </format>
    <format dxfId="291">
      <pivotArea outline="0" fieldPosition="0">
        <references count="1">
          <reference field="4294967294" count="1">
            <x v="6"/>
          </reference>
        </references>
      </pivotArea>
    </format>
    <format dxfId="290">
      <pivotArea field="5" type="button" dataOnly="0" labelOnly="1" outline="0" axis="axisRow" fieldPosition="0"/>
    </format>
    <format dxfId="28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8">
      <pivotArea field="5" type="button" dataOnly="0" labelOnly="1" outline="0" axis="axisRow" fieldPosition="0"/>
    </format>
    <format dxfId="28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6">
      <pivotArea field="5" type="button" dataOnly="0" labelOnly="1" outline="0" axis="axisRow" fieldPosition="0"/>
    </format>
    <format dxfId="28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4">
      <pivotArea field="5" type="button" dataOnly="0" labelOnly="1" outline="0" axis="axisRow" fieldPosition="0"/>
    </format>
    <format dxfId="28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0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TBL_31000" displayName="LTBL_31000" ref="B4:I20" totalsRowCount="1">
  <autoFilter ref="B4:I19"/>
  <tableColumns count="8">
    <tableColumn id="9" name="産業大分類" totalsRowLabel="合計" totalsRowDxfId="279"/>
    <tableColumn id="10" name="総数／事業所数" totalsRowFunction="custom" totalsRowDxfId="278" dataCellStyle="桁区切り">
      <totalsRowFormula>SUM(LTBL_31000[総数／事業所数])</totalsRowFormula>
    </tableColumn>
    <tableColumn id="11" name="総数／構成比" dataDxfId="277"/>
    <tableColumn id="12" name="個人／事業所数" totalsRowFunction="sum" totalsRowDxfId="276" dataCellStyle="桁区切り"/>
    <tableColumn id="13" name="個人／構成比" dataDxfId="275"/>
    <tableColumn id="14" name="法人／事業所数" totalsRowFunction="sum" totalsRowDxfId="274" dataCellStyle="桁区切り"/>
    <tableColumn id="15" name="法人／構成比" dataDxfId="273"/>
    <tableColumn id="16" name="法人以外の団体／事業所数" totalsRowFunction="sum" totalsRowDxfId="272" data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LABTBL_31202" displayName="LABTBL_312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.xml><?xml version="1.0" encoding="utf-8"?>
<table xmlns="http://schemas.openxmlformats.org/spreadsheetml/2006/main" id="11" name="M_TABLE_ti.31202" displayName="M_TABLE_ti.31202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43"/>
    <tableColumn id="12" name="個人／事業所数" dataCellStyle="桁区切り"/>
    <tableColumn id="13" name="個人／構成比" dataDxfId="242"/>
    <tableColumn id="14" name="法人／事業所数" dataCellStyle="桁区切り"/>
    <tableColumn id="15" name="法人／構成比" dataDxfId="24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S_TABLE_ti.31202" displayName="S_TABLE_ti.31202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240"/>
    <tableColumn id="12" name="個人／事業所数" dataCellStyle="桁区切り"/>
    <tableColumn id="13" name="個人／構成比" dataDxfId="239"/>
    <tableColumn id="14" name="法人／事業所数" dataCellStyle="桁区切り"/>
    <tableColumn id="15" name="法人／構成比" dataDxfId="23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LTBL_31203" displayName="LTBL_31203" ref="B4:I20" totalsRowCount="1">
  <autoFilter ref="B4:I19"/>
  <tableColumns count="8">
    <tableColumn id="9" name="産業大分類" totalsRowLabel="合計" totalsRowDxfId="237"/>
    <tableColumn id="10" name="総数／事業所数" totalsRowFunction="custom" totalsRowDxfId="236" dataCellStyle="桁区切り">
      <totalsRowFormula>SUM(LTBL_31203[総数／事業所数])</totalsRowFormula>
    </tableColumn>
    <tableColumn id="11" name="総数／構成比" dataDxfId="235"/>
    <tableColumn id="12" name="個人／事業所数" totalsRowFunction="sum" totalsRowDxfId="234" dataCellStyle="桁区切り"/>
    <tableColumn id="13" name="個人／構成比" dataDxfId="233"/>
    <tableColumn id="14" name="法人／事業所数" totalsRowFunction="sum" totalsRowDxfId="232" dataCellStyle="桁区切り"/>
    <tableColumn id="15" name="法人／構成比" dataDxfId="231"/>
    <tableColumn id="16" name="法人以外の団体／事業所数" totalsRowFunction="sum" totalsRowDxfId="230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LABTBL_31203" displayName="LABTBL_312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.xml><?xml version="1.0" encoding="utf-8"?>
<table xmlns="http://schemas.openxmlformats.org/spreadsheetml/2006/main" id="15" name="M_TABLE_ti.31203" displayName="M_TABLE_ti.31203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29"/>
    <tableColumn id="12" name="個人／事業所数" dataCellStyle="桁区切り"/>
    <tableColumn id="13" name="個人／構成比" dataDxfId="228"/>
    <tableColumn id="14" name="法人／事業所数" dataCellStyle="桁区切り"/>
    <tableColumn id="15" name="法人／構成比" dataDxfId="22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S_TABLE_ti.31203" displayName="S_TABLE_ti.31203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226"/>
    <tableColumn id="12" name="個人／事業所数" dataCellStyle="桁区切り"/>
    <tableColumn id="13" name="個人／構成比" dataDxfId="225"/>
    <tableColumn id="14" name="法人／事業所数" dataCellStyle="桁区切り"/>
    <tableColumn id="15" name="法人／構成比" dataDxfId="22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LTBL_31204" displayName="LTBL_31204" ref="B4:I20" totalsRowCount="1">
  <autoFilter ref="B4:I19"/>
  <tableColumns count="8">
    <tableColumn id="9" name="産業大分類" totalsRowLabel="合計" totalsRowDxfId="223"/>
    <tableColumn id="10" name="総数／事業所数" totalsRowFunction="custom" totalsRowDxfId="222" dataCellStyle="桁区切り">
      <totalsRowFormula>SUM(LTBL_31204[総数／事業所数])</totalsRowFormula>
    </tableColumn>
    <tableColumn id="11" name="総数／構成比" dataDxfId="221"/>
    <tableColumn id="12" name="個人／事業所数" totalsRowFunction="sum" totalsRowDxfId="220" dataCellStyle="桁区切り"/>
    <tableColumn id="13" name="個人／構成比" dataDxfId="219"/>
    <tableColumn id="14" name="法人／事業所数" totalsRowFunction="sum" totalsRowDxfId="218" dataCellStyle="桁区切り"/>
    <tableColumn id="15" name="法人／構成比" dataDxfId="217"/>
    <tableColumn id="16" name="法人以外の団体／事業所数" totalsRowFunction="sum" totalsRowDxfId="216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LABTBL_31204" displayName="LABTBL_312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.xml><?xml version="1.0" encoding="utf-8"?>
<table xmlns="http://schemas.openxmlformats.org/spreadsheetml/2006/main" id="19" name="M_TABLE_ti.31204" displayName="M_TABLE_ti.3120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15"/>
    <tableColumn id="12" name="個人／事業所数" dataCellStyle="桁区切り"/>
    <tableColumn id="13" name="個人／構成比" dataDxfId="214"/>
    <tableColumn id="14" name="法人／事業所数" dataCellStyle="桁区切り"/>
    <tableColumn id="15" name="法人／構成比" dataDxfId="2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LABTBL_31000" displayName="LABTBL_310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id="20" name="S_TABLE_ti.31204" displayName="S_TABLE_ti.31204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212"/>
    <tableColumn id="12" name="個人／事業所数" dataCellStyle="桁区切り"/>
    <tableColumn id="13" name="個人／構成比" dataDxfId="211"/>
    <tableColumn id="14" name="法人／事業所数" dataCellStyle="桁区切り"/>
    <tableColumn id="15" name="法人／構成比" dataDxfId="2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LTBL_31302" displayName="LTBL_31302" ref="B4:I20" totalsRowCount="1">
  <autoFilter ref="B4:I19"/>
  <tableColumns count="8">
    <tableColumn id="9" name="産業大分類" totalsRowLabel="合計" totalsRowDxfId="209"/>
    <tableColumn id="10" name="総数／事業所数" totalsRowFunction="custom" totalsRowDxfId="208" dataCellStyle="桁区切り">
      <totalsRowFormula>SUM(LTBL_31302[総数／事業所数])</totalsRowFormula>
    </tableColumn>
    <tableColumn id="11" name="総数／構成比" dataDxfId="207"/>
    <tableColumn id="12" name="個人／事業所数" totalsRowFunction="sum" totalsRowDxfId="206" dataCellStyle="桁区切り"/>
    <tableColumn id="13" name="個人／構成比" dataDxfId="205"/>
    <tableColumn id="14" name="法人／事業所数" totalsRowFunction="sum" totalsRowDxfId="204" dataCellStyle="桁区切り"/>
    <tableColumn id="15" name="法人／構成比" dataDxfId="203"/>
    <tableColumn id="16" name="法人以外の団体／事業所数" totalsRowFunction="sum" totalsRowDxfId="202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LABTBL_31302" displayName="LABTBL_313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.xml><?xml version="1.0" encoding="utf-8"?>
<table xmlns="http://schemas.openxmlformats.org/spreadsheetml/2006/main" id="23" name="M_TABLE_ti.31302" displayName="M_TABLE_ti.31302" ref="B28:I57" totalsRowShown="0">
  <autoFilter ref="B28:I57"/>
  <tableColumns count="8">
    <tableColumn id="9" name="産業中分類上位２０"/>
    <tableColumn id="10" name="総数／事業所数" dataCellStyle="桁区切り"/>
    <tableColumn id="11" name="総数／構成比" dataDxfId="201"/>
    <tableColumn id="12" name="個人／事業所数" dataCellStyle="桁区切り"/>
    <tableColumn id="13" name="個人／構成比" dataDxfId="200"/>
    <tableColumn id="14" name="法人／事業所数" dataCellStyle="桁区切り"/>
    <tableColumn id="15" name="法人／構成比" dataDxfId="1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S_TABLE_ti.31302" displayName="S_TABLE_ti.31302" ref="B60:I83" totalsRowShown="0">
  <autoFilter ref="B60:I83"/>
  <tableColumns count="8">
    <tableColumn id="9" name="産業小分類上位２０"/>
    <tableColumn id="10" name="総数／事業所数" dataCellStyle="桁区切り"/>
    <tableColumn id="11" name="総数／構成比" dataDxfId="198"/>
    <tableColumn id="12" name="個人／事業所数" dataCellStyle="桁区切り"/>
    <tableColumn id="13" name="個人／構成比" dataDxfId="197"/>
    <tableColumn id="14" name="法人／事業所数" dataCellStyle="桁区切り"/>
    <tableColumn id="15" name="法人／構成比" dataDxfId="1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LTBL_31325" displayName="LTBL_31325" ref="B4:I20" totalsRowCount="1">
  <autoFilter ref="B4:I19"/>
  <tableColumns count="8">
    <tableColumn id="9" name="産業大分類" totalsRowLabel="合計" totalsRowDxfId="195"/>
    <tableColumn id="10" name="総数／事業所数" totalsRowFunction="custom" totalsRowDxfId="194" dataCellStyle="桁区切り">
      <totalsRowFormula>SUM(LTBL_31325[総数／事業所数])</totalsRowFormula>
    </tableColumn>
    <tableColumn id="11" name="総数／構成比" dataDxfId="193"/>
    <tableColumn id="12" name="個人／事業所数" totalsRowFunction="sum" totalsRowDxfId="192" dataCellStyle="桁区切り"/>
    <tableColumn id="13" name="個人／構成比" dataDxfId="191"/>
    <tableColumn id="14" name="法人／事業所数" totalsRowFunction="sum" totalsRowDxfId="190" dataCellStyle="桁区切り"/>
    <tableColumn id="15" name="法人／構成比" dataDxfId="189"/>
    <tableColumn id="16" name="法人以外の団体／事業所数" totalsRowFunction="sum" totalsRowDxfId="188" data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LABTBL_31325" displayName="LABTBL_3132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.xml><?xml version="1.0" encoding="utf-8"?>
<table xmlns="http://schemas.openxmlformats.org/spreadsheetml/2006/main" id="27" name="M_TABLE_ti.31325" displayName="M_TABLE_ti.31325" ref="B28:I53" totalsRowShown="0">
  <autoFilter ref="B28:I53"/>
  <tableColumns count="8">
    <tableColumn id="9" name="産業中分類上位２０"/>
    <tableColumn id="10" name="総数／事業所数" dataCellStyle="桁区切り"/>
    <tableColumn id="11" name="総数／構成比" dataDxfId="187"/>
    <tableColumn id="12" name="個人／事業所数" dataCellStyle="桁区切り"/>
    <tableColumn id="13" name="個人／構成比" dataDxfId="186"/>
    <tableColumn id="14" name="法人／事業所数" dataCellStyle="桁区切り"/>
    <tableColumn id="15" name="法人／構成比" dataDxfId="1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S_TABLE_ti.31325" displayName="S_TABLE_ti.31325" ref="B56:I80" totalsRowShown="0">
  <autoFilter ref="B56:I80"/>
  <tableColumns count="8">
    <tableColumn id="9" name="産業小分類上位２０"/>
    <tableColumn id="10" name="総数／事業所数" dataCellStyle="桁区切り"/>
    <tableColumn id="11" name="総数／構成比" dataDxfId="184"/>
    <tableColumn id="12" name="個人／事業所数" dataCellStyle="桁区切り"/>
    <tableColumn id="13" name="個人／構成比" dataDxfId="183"/>
    <tableColumn id="14" name="法人／事業所数" dataCellStyle="桁区切り"/>
    <tableColumn id="15" name="法人／構成比" dataDxfId="1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LTBL_31328" displayName="LTBL_31328" ref="B4:I20" totalsRowCount="1">
  <autoFilter ref="B4:I19"/>
  <tableColumns count="8">
    <tableColumn id="9" name="産業大分類" totalsRowLabel="合計" totalsRowDxfId="181"/>
    <tableColumn id="10" name="総数／事業所数" totalsRowFunction="custom" totalsRowDxfId="180" dataCellStyle="桁区切り">
      <totalsRowFormula>SUM(LTBL_31328[総数／事業所数])</totalsRowFormula>
    </tableColumn>
    <tableColumn id="11" name="総数／構成比" dataDxfId="179"/>
    <tableColumn id="12" name="個人／事業所数" totalsRowFunction="sum" totalsRowDxfId="178" dataCellStyle="桁区切り"/>
    <tableColumn id="13" name="個人／構成比" dataDxfId="177"/>
    <tableColumn id="14" name="法人／事業所数" totalsRowFunction="sum" totalsRowDxfId="176" dataCellStyle="桁区切り"/>
    <tableColumn id="15" name="法人／構成比" dataDxfId="175"/>
    <tableColumn id="16" name="法人以外の団体／事業所数" totalsRowFunction="sum" totalsRowDxfId="174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M_TABLE_ti.31000" displayName="M_TABLE_ti.310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71"/>
    <tableColumn id="12" name="個人／事業所数" dataCellStyle="桁区切り"/>
    <tableColumn id="13" name="個人／構成比" dataDxfId="270"/>
    <tableColumn id="14" name="法人／事業所数" dataCellStyle="桁区切り"/>
    <tableColumn id="15" name="法人／構成比" dataDxfId="26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LABTBL_31328" displayName="LABTBL_3132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1.xml><?xml version="1.0" encoding="utf-8"?>
<table xmlns="http://schemas.openxmlformats.org/spreadsheetml/2006/main" id="31" name="M_TABLE_ti.31328" displayName="M_TABLE_ti.31328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73"/>
    <tableColumn id="12" name="個人／事業所数" dataCellStyle="桁区切り"/>
    <tableColumn id="13" name="個人／構成比" dataDxfId="172"/>
    <tableColumn id="14" name="法人／事業所数" dataCellStyle="桁区切り"/>
    <tableColumn id="15" name="法人／構成比" dataDxfId="1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S_TABLE_ti.31328" displayName="S_TABLE_ti.31328" ref="B52:I75" totalsRowShown="0">
  <autoFilter ref="B52:I75"/>
  <tableColumns count="8">
    <tableColumn id="9" name="産業小分類上位２０"/>
    <tableColumn id="10" name="総数／事業所数" dataCellStyle="桁区切り"/>
    <tableColumn id="11" name="総数／構成比" dataDxfId="170"/>
    <tableColumn id="12" name="個人／事業所数" dataCellStyle="桁区切り"/>
    <tableColumn id="13" name="個人／構成比" dataDxfId="169"/>
    <tableColumn id="14" name="法人／事業所数" dataCellStyle="桁区切り"/>
    <tableColumn id="15" name="法人／構成比" dataDxfId="1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LTBL_31329" displayName="LTBL_31329" ref="B4:I20" totalsRowCount="1">
  <autoFilter ref="B4:I19"/>
  <tableColumns count="8">
    <tableColumn id="9" name="産業大分類" totalsRowLabel="合計" totalsRowDxfId="167"/>
    <tableColumn id="10" name="総数／事業所数" totalsRowFunction="custom" totalsRowDxfId="166" dataCellStyle="桁区切り">
      <totalsRowFormula>SUM(LTBL_31329[総数／事業所数])</totalsRowFormula>
    </tableColumn>
    <tableColumn id="11" name="総数／構成比" dataDxfId="165"/>
    <tableColumn id="12" name="個人／事業所数" totalsRowFunction="sum" totalsRowDxfId="164" dataCellStyle="桁区切り"/>
    <tableColumn id="13" name="個人／構成比" dataDxfId="163"/>
    <tableColumn id="14" name="法人／事業所数" totalsRowFunction="sum" totalsRowDxfId="162" dataCellStyle="桁区切り"/>
    <tableColumn id="15" name="法人／構成比" dataDxfId="161"/>
    <tableColumn id="16" name="法人以外の団体／事業所数" totalsRowFunction="sum" totalsRowDxfId="160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LABTBL_31329" displayName="LABTBL_3132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id="35" name="M_TABLE_ti.31329" displayName="M_TABLE_ti.31329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159"/>
    <tableColumn id="12" name="個人／事業所数" dataCellStyle="桁区切り"/>
    <tableColumn id="13" name="個人／構成比" dataDxfId="158"/>
    <tableColumn id="14" name="法人／事業所数" dataCellStyle="桁区切り"/>
    <tableColumn id="15" name="法人／構成比" dataDxfId="1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S_TABLE_ti.31329" displayName="S_TABLE_ti.31329" ref="B55:I76" totalsRowShown="0">
  <autoFilter ref="B55:I76"/>
  <tableColumns count="8">
    <tableColumn id="9" name="産業小分類上位２０"/>
    <tableColumn id="10" name="総数／事業所数" dataCellStyle="桁区切り"/>
    <tableColumn id="11" name="総数／構成比" dataDxfId="156"/>
    <tableColumn id="12" name="個人／事業所数" dataCellStyle="桁区切り"/>
    <tableColumn id="13" name="個人／構成比" dataDxfId="155"/>
    <tableColumn id="14" name="法人／事業所数" dataCellStyle="桁区切り"/>
    <tableColumn id="15" name="法人／構成比" dataDxfId="1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LTBL_31364" displayName="LTBL_31364" ref="B4:I20" totalsRowCount="1">
  <autoFilter ref="B4:I19"/>
  <tableColumns count="8">
    <tableColumn id="9" name="産業大分類" totalsRowLabel="合計" totalsRowDxfId="153"/>
    <tableColumn id="10" name="総数／事業所数" totalsRowFunction="custom" totalsRowDxfId="152" dataCellStyle="桁区切り">
      <totalsRowFormula>SUM(LTBL_31364[総数／事業所数])</totalsRowFormula>
    </tableColumn>
    <tableColumn id="11" name="総数／構成比" dataDxfId="151"/>
    <tableColumn id="12" name="個人／事業所数" totalsRowFunction="sum" totalsRowDxfId="150" dataCellStyle="桁区切り"/>
    <tableColumn id="13" name="個人／構成比" dataDxfId="149"/>
    <tableColumn id="14" name="法人／事業所数" totalsRowFunction="sum" totalsRowDxfId="148" dataCellStyle="桁区切り"/>
    <tableColumn id="15" name="法人／構成比" dataDxfId="147"/>
    <tableColumn id="16" name="法人以外の団体／事業所数" totalsRowFunction="sum" totalsRowDxfId="146" data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LABTBL_31364" displayName="LABTBL_3136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9.xml><?xml version="1.0" encoding="utf-8"?>
<table xmlns="http://schemas.openxmlformats.org/spreadsheetml/2006/main" id="39" name="M_TABLE_ti.31364" displayName="M_TABLE_ti.31364" ref="B28:I55" totalsRowShown="0">
  <autoFilter ref="B28:I55"/>
  <tableColumns count="8">
    <tableColumn id="9" name="産業中分類上位２０"/>
    <tableColumn id="10" name="総数／事業所数" dataCellStyle="桁区切り"/>
    <tableColumn id="11" name="総数／構成比" dataDxfId="145"/>
    <tableColumn id="12" name="個人／事業所数" dataCellStyle="桁区切り"/>
    <tableColumn id="13" name="個人／構成比" dataDxfId="144"/>
    <tableColumn id="14" name="法人／事業所数" dataCellStyle="桁区切り"/>
    <tableColumn id="15" name="法人／構成比" dataDxfId="1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_TABLE_ti.31000" displayName="S_TABLE_ti.310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68"/>
    <tableColumn id="12" name="個人／事業所数" dataCellStyle="桁区切り"/>
    <tableColumn id="13" name="個人／構成比" dataDxfId="267"/>
    <tableColumn id="14" name="法人／事業所数" dataCellStyle="桁区切り"/>
    <tableColumn id="15" name="法人／構成比" dataDxfId="26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S_TABLE_ti.31364" displayName="S_TABLE_ti.31364" ref="B58:I86" totalsRowShown="0">
  <autoFilter ref="B58:I86"/>
  <tableColumns count="8">
    <tableColumn id="9" name="産業小分類上位２０"/>
    <tableColumn id="10" name="総数／事業所数" dataCellStyle="桁区切り"/>
    <tableColumn id="11" name="総数／構成比" dataDxfId="142"/>
    <tableColumn id="12" name="個人／事業所数" dataCellStyle="桁区切り"/>
    <tableColumn id="13" name="個人／構成比" dataDxfId="141"/>
    <tableColumn id="14" name="法人／事業所数" dataCellStyle="桁区切り"/>
    <tableColumn id="15" name="法人／構成比" dataDxfId="1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LTBL_31370" displayName="LTBL_31370" ref="B4:I20" totalsRowCount="1">
  <autoFilter ref="B4:I19"/>
  <tableColumns count="8">
    <tableColumn id="9" name="産業大分類" totalsRowLabel="合計" totalsRowDxfId="139"/>
    <tableColumn id="10" name="総数／事業所数" totalsRowFunction="custom" totalsRowDxfId="138" dataCellStyle="桁区切り">
      <totalsRowFormula>SUM(LTBL_31370[総数／事業所数])</totalsRowFormula>
    </tableColumn>
    <tableColumn id="11" name="総数／構成比" dataDxfId="137"/>
    <tableColumn id="12" name="個人／事業所数" totalsRowFunction="sum" totalsRowDxfId="136" dataCellStyle="桁区切り"/>
    <tableColumn id="13" name="個人／構成比" dataDxfId="135"/>
    <tableColumn id="14" name="法人／事業所数" totalsRowFunction="sum" totalsRowDxfId="134" dataCellStyle="桁区切り"/>
    <tableColumn id="15" name="法人／構成比" dataDxfId="133"/>
    <tableColumn id="16" name="法人以外の団体／事業所数" totalsRowFunction="sum" totalsRowDxfId="132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LABTBL_31370" displayName="LABTBL_3137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3.xml><?xml version="1.0" encoding="utf-8"?>
<table xmlns="http://schemas.openxmlformats.org/spreadsheetml/2006/main" id="43" name="M_TABLE_ti.31370" displayName="M_TABLE_ti.31370" ref="B28:I55" totalsRowShown="0">
  <autoFilter ref="B28:I55"/>
  <tableColumns count="8">
    <tableColumn id="9" name="産業中分類上位２０"/>
    <tableColumn id="10" name="総数／事業所数" dataCellStyle="桁区切り"/>
    <tableColumn id="11" name="総数／構成比" dataDxfId="131"/>
    <tableColumn id="12" name="個人／事業所数" dataCellStyle="桁区切り"/>
    <tableColumn id="13" name="個人／構成比" dataDxfId="130"/>
    <tableColumn id="14" name="法人／事業所数" dataCellStyle="桁区切り"/>
    <tableColumn id="15" name="法人／構成比" dataDxfId="1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S_TABLE_ti.31370" displayName="S_TABLE_ti.31370" ref="B58:I80" totalsRowShown="0">
  <autoFilter ref="B58:I80"/>
  <tableColumns count="8">
    <tableColumn id="9" name="産業小分類上位２０"/>
    <tableColumn id="10" name="総数／事業所数" dataCellStyle="桁区切り"/>
    <tableColumn id="11" name="総数／構成比" dataDxfId="128"/>
    <tableColumn id="12" name="個人／事業所数" dataCellStyle="桁区切り"/>
    <tableColumn id="13" name="個人／構成比" dataDxfId="127"/>
    <tableColumn id="14" name="法人／事業所数" dataCellStyle="桁区切り"/>
    <tableColumn id="15" name="法人／構成比" dataDxfId="1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LTBL_31371" displayName="LTBL_31371" ref="B4:I20" totalsRowCount="1">
  <autoFilter ref="B4:I19"/>
  <tableColumns count="8">
    <tableColumn id="9" name="産業大分類" totalsRowLabel="合計" totalsRowDxfId="125"/>
    <tableColumn id="10" name="総数／事業所数" totalsRowFunction="custom" totalsRowDxfId="124" dataCellStyle="桁区切り">
      <totalsRowFormula>SUM(LTBL_31371[総数／事業所数])</totalsRowFormula>
    </tableColumn>
    <tableColumn id="11" name="総数／構成比" dataDxfId="123"/>
    <tableColumn id="12" name="個人／事業所数" totalsRowFunction="sum" totalsRowDxfId="122" dataCellStyle="桁区切り"/>
    <tableColumn id="13" name="個人／構成比" dataDxfId="121"/>
    <tableColumn id="14" name="法人／事業所数" totalsRowFunction="sum" totalsRowDxfId="120" dataCellStyle="桁区切り"/>
    <tableColumn id="15" name="法人／構成比" dataDxfId="119"/>
    <tableColumn id="16" name="法人以外の団体／事業所数" totalsRowFunction="sum" totalsRowDxfId="118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LABTBL_31371" displayName="LABTBL_3137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7.xml><?xml version="1.0" encoding="utf-8"?>
<table xmlns="http://schemas.openxmlformats.org/spreadsheetml/2006/main" id="47" name="M_TABLE_ti.31371" displayName="M_TABLE_ti.31371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117"/>
    <tableColumn id="12" name="個人／事業所数" dataCellStyle="桁区切り"/>
    <tableColumn id="13" name="個人／構成比" dataDxfId="116"/>
    <tableColumn id="14" name="法人／事業所数" dataCellStyle="桁区切り"/>
    <tableColumn id="15" name="法人／構成比" dataDxfId="1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S_TABLE_ti.31371" displayName="S_TABLE_ti.31371" ref="B55:I78" totalsRowShown="0">
  <autoFilter ref="B55:I78"/>
  <tableColumns count="8">
    <tableColumn id="9" name="産業小分類上位２０"/>
    <tableColumn id="10" name="総数／事業所数" dataCellStyle="桁区切り"/>
    <tableColumn id="11" name="総数／構成比" dataDxfId="114"/>
    <tableColumn id="12" name="個人／事業所数" dataCellStyle="桁区切り"/>
    <tableColumn id="13" name="個人／構成比" dataDxfId="113"/>
    <tableColumn id="14" name="法人／事業所数" dataCellStyle="桁区切り"/>
    <tableColumn id="15" name="法人／構成比" dataDxfId="1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LTBL_31372" displayName="LTBL_31372" ref="B4:I20" totalsRowCount="1">
  <autoFilter ref="B4:I19"/>
  <tableColumns count="8">
    <tableColumn id="9" name="産業大分類" totalsRowLabel="合計" totalsRowDxfId="111"/>
    <tableColumn id="10" name="総数／事業所数" totalsRowFunction="custom" totalsRowDxfId="110" dataCellStyle="桁区切り">
      <totalsRowFormula>SUM(LTBL_31372[総数／事業所数])</totalsRowFormula>
    </tableColumn>
    <tableColumn id="11" name="総数／構成比" dataDxfId="109"/>
    <tableColumn id="12" name="個人／事業所数" totalsRowFunction="sum" totalsRowDxfId="108" dataCellStyle="桁区切り"/>
    <tableColumn id="13" name="個人／構成比" dataDxfId="107"/>
    <tableColumn id="14" name="法人／事業所数" totalsRowFunction="sum" totalsRowDxfId="106" dataCellStyle="桁区切り"/>
    <tableColumn id="15" name="法人／構成比" dataDxfId="105"/>
    <tableColumn id="16" name="法人以外の団体／事業所数" totalsRowFunction="sum" totalsRowDxfId="104" data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LTBL_31201" displayName="LTBL_31201" ref="B4:I20" totalsRowCount="1">
  <autoFilter ref="B4:I19"/>
  <tableColumns count="8">
    <tableColumn id="9" name="産業大分類" totalsRowLabel="合計" totalsRowDxfId="265"/>
    <tableColumn id="10" name="総数／事業所数" totalsRowFunction="custom" totalsRowDxfId="264" dataCellStyle="桁区切り">
      <totalsRowFormula>SUM(LTBL_31201[総数／事業所数])</totalsRowFormula>
    </tableColumn>
    <tableColumn id="11" name="総数／構成比" dataDxfId="263"/>
    <tableColumn id="12" name="個人／事業所数" totalsRowFunction="sum" totalsRowDxfId="262" dataCellStyle="桁区切り"/>
    <tableColumn id="13" name="個人／構成比" dataDxfId="261"/>
    <tableColumn id="14" name="法人／事業所数" totalsRowFunction="sum" totalsRowDxfId="260" dataCellStyle="桁区切り"/>
    <tableColumn id="15" name="法人／構成比" dataDxfId="259"/>
    <tableColumn id="16" name="法人以外の団体／事業所数" totalsRowFunction="sum" totalsRowDxfId="258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LABTBL_31372" displayName="LABTBL_3137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1.xml><?xml version="1.0" encoding="utf-8"?>
<table xmlns="http://schemas.openxmlformats.org/spreadsheetml/2006/main" id="51" name="M_TABLE_ti.31372" displayName="M_TABLE_ti.31372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03"/>
    <tableColumn id="12" name="個人／事業所数" dataCellStyle="桁区切り"/>
    <tableColumn id="13" name="個人／構成比" dataDxfId="102"/>
    <tableColumn id="14" name="法人／事業所数" dataCellStyle="桁区切り"/>
    <tableColumn id="15" name="法人／構成比" dataDxfId="1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S_TABLE_ti.31372" displayName="S_TABLE_ti.31372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100"/>
    <tableColumn id="12" name="個人／事業所数" dataCellStyle="桁区切り"/>
    <tableColumn id="13" name="個人／構成比" dataDxfId="99"/>
    <tableColumn id="14" name="法人／事業所数" dataCellStyle="桁区切り"/>
    <tableColumn id="15" name="法人／構成比" dataDxfId="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LTBL_31384" displayName="LTBL_31384" ref="B4:I20" totalsRowCount="1">
  <autoFilter ref="B4:I19"/>
  <tableColumns count="8">
    <tableColumn id="9" name="産業大分類" totalsRowLabel="合計" totalsRowDxfId="97"/>
    <tableColumn id="10" name="総数／事業所数" totalsRowFunction="custom" totalsRowDxfId="96" dataCellStyle="桁区切り">
      <totalsRowFormula>SUM(LTBL_31384[総数／事業所数])</totalsRowFormula>
    </tableColumn>
    <tableColumn id="11" name="総数／構成比" dataDxfId="95"/>
    <tableColumn id="12" name="個人／事業所数" totalsRowFunction="sum" totalsRowDxfId="94" dataCellStyle="桁区切り"/>
    <tableColumn id="13" name="個人／構成比" dataDxfId="93"/>
    <tableColumn id="14" name="法人／事業所数" totalsRowFunction="sum" totalsRowDxfId="92" dataCellStyle="桁区切り"/>
    <tableColumn id="15" name="法人／構成比" dataDxfId="91"/>
    <tableColumn id="16" name="法人以外の団体／事業所数" totalsRowFunction="sum" totalsRowDxfId="90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LABTBL_31384" displayName="LABTBL_3138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5.xml><?xml version="1.0" encoding="utf-8"?>
<table xmlns="http://schemas.openxmlformats.org/spreadsheetml/2006/main" id="55" name="M_TABLE_ti.31384" displayName="M_TABLE_ti.31384" ref="B28:I54" totalsRowShown="0">
  <autoFilter ref="B28:I54"/>
  <tableColumns count="8">
    <tableColumn id="9" name="産業中分類上位２０"/>
    <tableColumn id="10" name="総数／事業所数" dataCellStyle="桁区切り"/>
    <tableColumn id="11" name="総数／構成比" dataDxfId="89"/>
    <tableColumn id="12" name="個人／事業所数" dataCellStyle="桁区切り"/>
    <tableColumn id="13" name="個人／構成比" dataDxfId="88"/>
    <tableColumn id="14" name="法人／事業所数" dataCellStyle="桁区切り"/>
    <tableColumn id="15" name="法人／構成比" dataDxfId="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S_TABLE_ti.31384" displayName="S_TABLE_ti.31384" ref="B57:I85" totalsRowShown="0">
  <autoFilter ref="B57:I85"/>
  <tableColumns count="8">
    <tableColumn id="9" name="産業小分類上位２０"/>
    <tableColumn id="10" name="総数／事業所数" dataCellStyle="桁区切り"/>
    <tableColumn id="11" name="総数／構成比" dataDxfId="86"/>
    <tableColumn id="12" name="個人／事業所数" dataCellStyle="桁区切り"/>
    <tableColumn id="13" name="個人／構成比" dataDxfId="85"/>
    <tableColumn id="14" name="法人／事業所数" dataCellStyle="桁区切り"/>
    <tableColumn id="15" name="法人／構成比" dataDxfId="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LTBL_31386" displayName="LTBL_31386" ref="B4:I20" totalsRowCount="1">
  <autoFilter ref="B4:I19"/>
  <tableColumns count="8">
    <tableColumn id="9" name="産業大分類" totalsRowLabel="合計" totalsRowDxfId="83"/>
    <tableColumn id="10" name="総数／事業所数" totalsRowFunction="custom" totalsRowDxfId="82" dataCellStyle="桁区切り">
      <totalsRowFormula>SUM(LTBL_31386[総数／事業所数])</totalsRowFormula>
    </tableColumn>
    <tableColumn id="11" name="総数／構成比" dataDxfId="81"/>
    <tableColumn id="12" name="個人／事業所数" totalsRowFunction="sum" totalsRowDxfId="80" dataCellStyle="桁区切り"/>
    <tableColumn id="13" name="個人／構成比" dataDxfId="79"/>
    <tableColumn id="14" name="法人／事業所数" totalsRowFunction="sum" totalsRowDxfId="78" dataCellStyle="桁区切り"/>
    <tableColumn id="15" name="法人／構成比" dataDxfId="77"/>
    <tableColumn id="16" name="法人以外の団体／事業所数" totalsRowFunction="sum" totalsRowDxfId="76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LABTBL_31386" displayName="LABTBL_3138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9.xml><?xml version="1.0" encoding="utf-8"?>
<table xmlns="http://schemas.openxmlformats.org/spreadsheetml/2006/main" id="59" name="M_TABLE_ti.31386" displayName="M_TABLE_ti.3138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5"/>
    <tableColumn id="12" name="個人／事業所数" dataCellStyle="桁区切り"/>
    <tableColumn id="13" name="個人／構成比" dataDxfId="74"/>
    <tableColumn id="14" name="法人／事業所数" dataCellStyle="桁区切り"/>
    <tableColumn id="15" name="法人／構成比" dataDxfId="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LABTBL_31201" displayName="LABTBL_312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0.xml><?xml version="1.0" encoding="utf-8"?>
<table xmlns="http://schemas.openxmlformats.org/spreadsheetml/2006/main" id="60" name="S_TABLE_ti.31386" displayName="S_TABLE_ti.31386" ref="B51:I75" totalsRowShown="0">
  <autoFilter ref="B51:I75"/>
  <tableColumns count="8">
    <tableColumn id="9" name="産業小分類上位２０"/>
    <tableColumn id="10" name="総数／事業所数" dataCellStyle="桁区切り"/>
    <tableColumn id="11" name="総数／構成比" dataDxfId="72"/>
    <tableColumn id="12" name="個人／事業所数" dataCellStyle="桁区切り"/>
    <tableColumn id="13" name="個人／構成比" dataDxfId="71"/>
    <tableColumn id="14" name="法人／事業所数" dataCellStyle="桁区切り"/>
    <tableColumn id="15" name="法人／構成比" dataDxfId="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LTBL_31389" displayName="LTBL_31389" ref="B4:I20" totalsRowCount="1">
  <autoFilter ref="B4:I19"/>
  <tableColumns count="8">
    <tableColumn id="9" name="産業大分類" totalsRowLabel="合計" totalsRowDxfId="69"/>
    <tableColumn id="10" name="総数／事業所数" totalsRowFunction="custom" totalsRowDxfId="68" dataCellStyle="桁区切り">
      <totalsRowFormula>SUM(LTBL_31389[総数／事業所数])</totalsRowFormula>
    </tableColumn>
    <tableColumn id="11" name="総数／構成比" dataDxfId="67"/>
    <tableColumn id="12" name="個人／事業所数" totalsRowFunction="sum" totalsRowDxfId="66" dataCellStyle="桁区切り"/>
    <tableColumn id="13" name="個人／構成比" dataDxfId="65"/>
    <tableColumn id="14" name="法人／事業所数" totalsRowFunction="sum" totalsRowDxfId="64" dataCellStyle="桁区切り"/>
    <tableColumn id="15" name="法人／構成比" dataDxfId="63"/>
    <tableColumn id="16" name="法人以外の団体／事業所数" totalsRowFunction="sum" totalsRowDxfId="62" data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62" name="LABTBL_31389" displayName="LABTBL_3138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3.xml><?xml version="1.0" encoding="utf-8"?>
<table xmlns="http://schemas.openxmlformats.org/spreadsheetml/2006/main" id="63" name="M_TABLE_ti.31389" displayName="M_TABLE_ti.3138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1"/>
    <tableColumn id="12" name="個人／事業所数" dataCellStyle="桁区切り"/>
    <tableColumn id="13" name="個人／構成比" dataDxfId="60"/>
    <tableColumn id="14" name="法人／事業所数" dataCellStyle="桁区切り"/>
    <tableColumn id="15" name="法人／構成比" dataDxfId="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id="64" name="S_TABLE_ti.31389" displayName="S_TABLE_ti.31389" ref="B51:I78" totalsRowShown="0">
  <autoFilter ref="B51:I78"/>
  <tableColumns count="8">
    <tableColumn id="9" name="産業小分類上位２０"/>
    <tableColumn id="10" name="総数／事業所数" dataCellStyle="桁区切り"/>
    <tableColumn id="11" name="総数／構成比" dataDxfId="58"/>
    <tableColumn id="12" name="個人／事業所数" dataCellStyle="桁区切り"/>
    <tableColumn id="13" name="個人／構成比" dataDxfId="57"/>
    <tableColumn id="14" name="法人／事業所数" dataCellStyle="桁区切り"/>
    <tableColumn id="15" name="法人／構成比" dataDxfId="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65" name="LTBL_31390" displayName="LTBL_31390" ref="B4:I20" totalsRowCount="1">
  <autoFilter ref="B4:I19"/>
  <tableColumns count="8">
    <tableColumn id="9" name="産業大分類" totalsRowLabel="合計" totalsRowDxfId="55"/>
    <tableColumn id="10" name="総数／事業所数" totalsRowFunction="custom" totalsRowDxfId="54" dataCellStyle="桁区切り">
      <totalsRowFormula>SUM(LTBL_31390[総数／事業所数])</totalsRowFormula>
    </tableColumn>
    <tableColumn id="11" name="総数／構成比" dataDxfId="53"/>
    <tableColumn id="12" name="個人／事業所数" totalsRowFunction="sum" totalsRowDxfId="52" dataCellStyle="桁区切り"/>
    <tableColumn id="13" name="個人／構成比" dataDxfId="51"/>
    <tableColumn id="14" name="法人／事業所数" totalsRowFunction="sum" totalsRowDxfId="50" dataCellStyle="桁区切り"/>
    <tableColumn id="15" name="法人／構成比" dataDxfId="49"/>
    <tableColumn id="16" name="法人以外の団体／事業所数" totalsRowFunction="sum" totalsRowDxfId="48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id="66" name="LABTBL_31390" displayName="LABTBL_3139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7.xml><?xml version="1.0" encoding="utf-8"?>
<table xmlns="http://schemas.openxmlformats.org/spreadsheetml/2006/main" id="67" name="M_TABLE_ti.31390" displayName="M_TABLE_ti.31390" ref="B28:I53" totalsRowShown="0">
  <autoFilter ref="B28:I53"/>
  <tableColumns count="8">
    <tableColumn id="9" name="産業中分類上位２０"/>
    <tableColumn id="10" name="総数／事業所数" dataCellStyle="桁区切り"/>
    <tableColumn id="11" name="総数／構成比" dataDxfId="47"/>
    <tableColumn id="12" name="個人／事業所数" dataCellStyle="桁区切り"/>
    <tableColumn id="13" name="個人／構成比" dataDxfId="46"/>
    <tableColumn id="14" name="法人／事業所数" dataCellStyle="桁区切り"/>
    <tableColumn id="15" name="法人／構成比" dataDxfId="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id="68" name="S_TABLE_ti.31390" displayName="S_TABLE_ti.31390" ref="B56:I78" totalsRowShown="0">
  <autoFilter ref="B56:I78"/>
  <tableColumns count="8">
    <tableColumn id="9" name="産業小分類上位２０"/>
    <tableColumn id="10" name="総数／事業所数" dataCellStyle="桁区切り"/>
    <tableColumn id="11" name="総数／構成比" dataDxfId="44"/>
    <tableColumn id="12" name="個人／事業所数" dataCellStyle="桁区切り"/>
    <tableColumn id="13" name="個人／構成比" dataDxfId="43"/>
    <tableColumn id="14" name="法人／事業所数" dataCellStyle="桁区切り"/>
    <tableColumn id="15" name="法人／構成比" dataDxfId="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69" name="LTBL_31401" displayName="LTBL_31401" ref="B4:I20" totalsRowCount="1">
  <autoFilter ref="B4:I19"/>
  <tableColumns count="8">
    <tableColumn id="9" name="産業大分類" totalsRowLabel="合計" totalsRowDxfId="41"/>
    <tableColumn id="10" name="総数／事業所数" totalsRowFunction="custom" totalsRowDxfId="40" dataCellStyle="桁区切り">
      <totalsRowFormula>SUM(LTBL_31401[総数／事業所数])</totalsRowFormula>
    </tableColumn>
    <tableColumn id="11" name="総数／構成比" dataDxfId="39"/>
    <tableColumn id="12" name="個人／事業所数" totalsRowFunction="sum" totalsRowDxfId="38" dataCellStyle="桁区切り"/>
    <tableColumn id="13" name="個人／構成比" dataDxfId="37"/>
    <tableColumn id="14" name="法人／事業所数" totalsRowFunction="sum" totalsRowDxfId="36" dataCellStyle="桁区切り"/>
    <tableColumn id="15" name="法人／構成比" dataDxfId="35"/>
    <tableColumn id="16" name="法人以外の団体／事業所数" totalsRowFunction="sum" totalsRowDxfId="34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M_TABLE_ti.31201" displayName="M_TABLE_ti.312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57"/>
    <tableColumn id="12" name="個人／事業所数" dataCellStyle="桁区切り"/>
    <tableColumn id="13" name="個人／構成比" dataDxfId="256"/>
    <tableColumn id="14" name="法人／事業所数" dataCellStyle="桁区切り"/>
    <tableColumn id="15" name="法人／構成比" dataDxfId="25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id="70" name="LABTBL_31401" displayName="LABTBL_314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1.xml><?xml version="1.0" encoding="utf-8"?>
<table xmlns="http://schemas.openxmlformats.org/spreadsheetml/2006/main" id="71" name="M_TABLE_ti.31401" displayName="M_TABLE_ti.31401" ref="B28:I59" totalsRowShown="0">
  <autoFilter ref="B28:I59"/>
  <tableColumns count="8">
    <tableColumn id="9" name="産業中分類上位２０"/>
    <tableColumn id="10" name="総数／事業所数" dataCellStyle="桁区切り"/>
    <tableColumn id="11" name="総数／構成比" dataDxfId="33"/>
    <tableColumn id="12" name="個人／事業所数" dataCellStyle="桁区切り"/>
    <tableColumn id="13" name="個人／構成比" dataDxfId="32"/>
    <tableColumn id="14" name="法人／事業所数" dataCellStyle="桁区切り"/>
    <tableColumn id="15" name="法人／構成比" dataDxfId="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id="72" name="S_TABLE_ti.31401" displayName="S_TABLE_ti.31401" ref="B62:I88" totalsRowShown="0">
  <autoFilter ref="B62:I88"/>
  <tableColumns count="8">
    <tableColumn id="9" name="産業小分類上位２０"/>
    <tableColumn id="10" name="総数／事業所数" dataCellStyle="桁区切り"/>
    <tableColumn id="11" name="総数／構成比" dataDxfId="30"/>
    <tableColumn id="12" name="個人／事業所数" dataCellStyle="桁区切り"/>
    <tableColumn id="13" name="個人／構成比" dataDxfId="29"/>
    <tableColumn id="14" name="法人／事業所数" dataCellStyle="桁区切り"/>
    <tableColumn id="15" name="法人／構成比" dataDxfId="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id="73" name="LTBL_31402" displayName="LTBL_31402" ref="B4:I20" totalsRowCount="1">
  <autoFilter ref="B4:I19"/>
  <tableColumns count="8">
    <tableColumn id="9" name="産業大分類" totalsRowLabel="合計" totalsRowDxfId="27"/>
    <tableColumn id="10" name="総数／事業所数" totalsRowFunction="custom" totalsRowDxfId="26" dataCellStyle="桁区切り">
      <totalsRowFormula>SUM(LTBL_31402[総数／事業所数])</totalsRowFormula>
    </tableColumn>
    <tableColumn id="11" name="総数／構成比" dataDxfId="25"/>
    <tableColumn id="12" name="個人／事業所数" totalsRowFunction="sum" totalsRowDxfId="24" dataCellStyle="桁区切り"/>
    <tableColumn id="13" name="個人／構成比" dataDxfId="23"/>
    <tableColumn id="14" name="法人／事業所数" totalsRowFunction="sum" totalsRowDxfId="22" dataCellStyle="桁区切り"/>
    <tableColumn id="15" name="法人／構成比" dataDxfId="21"/>
    <tableColumn id="16" name="法人以外の団体／事業所数" totalsRowFunction="sum" totalsRowDxfId="20" data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74" name="LABTBL_31402" displayName="LABTBL_314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5.xml><?xml version="1.0" encoding="utf-8"?>
<table xmlns="http://schemas.openxmlformats.org/spreadsheetml/2006/main" id="75" name="M_TABLE_ti.31402" displayName="M_TABLE_ti.31402" ref="B28:I64" totalsRowShown="0">
  <autoFilter ref="B28:I64"/>
  <tableColumns count="8">
    <tableColumn id="9" name="産業中分類上位２０"/>
    <tableColumn id="10" name="総数／事業所数" dataCellStyle="桁区切り"/>
    <tableColumn id="11" name="総数／構成比" dataDxfId="19"/>
    <tableColumn id="12" name="個人／事業所数" dataCellStyle="桁区切り"/>
    <tableColumn id="13" name="個人／構成比" dataDxfId="18"/>
    <tableColumn id="14" name="法人／事業所数" dataCellStyle="桁区切り"/>
    <tableColumn id="15" name="法人／構成比" dataDxfId="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id="76" name="S_TABLE_ti.31402" displayName="S_TABLE_ti.31402" ref="B67:I128" totalsRowShown="0">
  <autoFilter ref="B67:I128"/>
  <tableColumns count="8">
    <tableColumn id="9" name="産業小分類上位２０"/>
    <tableColumn id="10" name="総数／事業所数" dataCellStyle="桁区切り"/>
    <tableColumn id="11" name="総数／構成比" dataDxfId="16"/>
    <tableColumn id="12" name="個人／事業所数" dataCellStyle="桁区切り"/>
    <tableColumn id="13" name="個人／構成比" dataDxfId="15"/>
    <tableColumn id="14" name="法人／事業所数" dataCellStyle="桁区切り"/>
    <tableColumn id="15" name="法人／構成比" dataDxfId="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id="77" name="LTBL_31403" displayName="LTBL_31403" ref="B4:I20" totalsRowCount="1">
  <autoFilter ref="B4:I19"/>
  <tableColumns count="8">
    <tableColumn id="9" name="産業大分類" totalsRowLabel="合計" totalsRowDxfId="13"/>
    <tableColumn id="10" name="総数／事業所数" totalsRowFunction="custom" totalsRowDxfId="12" dataCellStyle="桁区切り">
      <totalsRowFormula>SUM(LTBL_31403[総数／事業所数])</totalsRowFormula>
    </tableColumn>
    <tableColumn id="11" name="総数／構成比" dataDxfId="11"/>
    <tableColumn id="12" name="個人／事業所数" totalsRowFunction="sum" totalsRowDxfId="10" dataCellStyle="桁区切り"/>
    <tableColumn id="13" name="個人／構成比" dataDxfId="9"/>
    <tableColumn id="14" name="法人／事業所数" totalsRowFunction="sum" totalsRowDxfId="8" dataCellStyle="桁区切り"/>
    <tableColumn id="15" name="法人／構成比" dataDxfId="7"/>
    <tableColumn id="16" name="法人以外の団体／事業所数" totalsRowFunction="sum" totalsRowDxfId="6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id="78" name="LABTBL_31403" displayName="LABTBL_314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9.xml><?xml version="1.0" encoding="utf-8"?>
<table xmlns="http://schemas.openxmlformats.org/spreadsheetml/2006/main" id="79" name="M_TABLE_ti.31403" displayName="M_TABLE_ti.31403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5"/>
    <tableColumn id="12" name="個人／事業所数" dataCellStyle="桁区切り"/>
    <tableColumn id="13" name="個人／構成比" dataDxfId="4"/>
    <tableColumn id="14" name="法人／事業所数" dataCellStyle="桁区切り"/>
    <tableColumn id="15" name="法人／構成比" dataDxfId="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_TABLE_ti.31201" displayName="S_TABLE_ti.312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54"/>
    <tableColumn id="12" name="個人／事業所数" dataCellStyle="桁区切り"/>
    <tableColumn id="13" name="個人／構成比" dataDxfId="253"/>
    <tableColumn id="14" name="法人／事業所数" dataCellStyle="桁区切り"/>
    <tableColumn id="15" name="法人／構成比" dataDxfId="25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id="80" name="S_TABLE_ti.31403" displayName="S_TABLE_ti.31403" ref="B53:I95" totalsRowShown="0">
  <autoFilter ref="B53:I95"/>
  <tableColumns count="8">
    <tableColumn id="9" name="産業小分類上位２０"/>
    <tableColumn id="10" name="総数／事業所数" dataCellStyle="桁区切り"/>
    <tableColumn id="11" name="総数／構成比" dataDxfId="2"/>
    <tableColumn id="12" name="個人／事業所数" dataCellStyle="桁区切り"/>
    <tableColumn id="13" name="個人／構成比" dataDxfId="1"/>
    <tableColumn id="14" name="法人／事業所数" dataCellStyle="桁区切り"/>
    <tableColumn id="15" name="法人／構成比" dataDxfId="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LTBL_31202" displayName="LTBL_31202" ref="B4:I20" totalsRowCount="1">
  <autoFilter ref="B4:I19"/>
  <tableColumns count="8">
    <tableColumn id="9" name="産業大分類" totalsRowLabel="合計" totalsRowDxfId="251"/>
    <tableColumn id="10" name="総数／事業所数" totalsRowFunction="custom" totalsRowDxfId="250" dataCellStyle="桁区切り">
      <totalsRowFormula>SUM(LTBL_31202[総数／事業所数])</totalsRowFormula>
    </tableColumn>
    <tableColumn id="11" name="総数／構成比" dataDxfId="249"/>
    <tableColumn id="12" name="個人／事業所数" totalsRowFunction="sum" totalsRowDxfId="248" dataCellStyle="桁区切り"/>
    <tableColumn id="13" name="個人／構成比" dataDxfId="247"/>
    <tableColumn id="14" name="法人／事業所数" totalsRowFunction="sum" totalsRowDxfId="246" dataCellStyle="桁区切り"/>
    <tableColumn id="15" name="法人／構成比" dataDxfId="245"/>
    <tableColumn id="16" name="法人以外の団体／事業所数" totalsRowFunction="sum" totalsRowDxfId="244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5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6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7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18.bin"/><Relationship Id="rId5" Type="http://schemas.openxmlformats.org/officeDocument/2006/relationships/table" Target="../tables/table60.xml"/><Relationship Id="rId4" Type="http://schemas.openxmlformats.org/officeDocument/2006/relationships/table" Target="../tables/table5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19.bin"/><Relationship Id="rId5" Type="http://schemas.openxmlformats.org/officeDocument/2006/relationships/table" Target="../tables/table64.xml"/><Relationship Id="rId4" Type="http://schemas.openxmlformats.org/officeDocument/2006/relationships/table" Target="../tables/table6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20.bin"/><Relationship Id="rId5" Type="http://schemas.openxmlformats.org/officeDocument/2006/relationships/table" Target="../tables/table68.xml"/><Relationship Id="rId4" Type="http://schemas.openxmlformats.org/officeDocument/2006/relationships/table" Target="../tables/table6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21.bin"/><Relationship Id="rId5" Type="http://schemas.openxmlformats.org/officeDocument/2006/relationships/table" Target="../tables/table72.xml"/><Relationship Id="rId4" Type="http://schemas.openxmlformats.org/officeDocument/2006/relationships/table" Target="../tables/table7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2.bin"/><Relationship Id="rId5" Type="http://schemas.openxmlformats.org/officeDocument/2006/relationships/table" Target="../tables/table76.xml"/><Relationship Id="rId4" Type="http://schemas.openxmlformats.org/officeDocument/2006/relationships/table" Target="../tables/table75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8.xml"/><Relationship Id="rId2" Type="http://schemas.openxmlformats.org/officeDocument/2006/relationships/table" Target="../tables/table77.xml"/><Relationship Id="rId1" Type="http://schemas.openxmlformats.org/officeDocument/2006/relationships/printerSettings" Target="../printerSettings/printerSettings23.bin"/><Relationship Id="rId5" Type="http://schemas.openxmlformats.org/officeDocument/2006/relationships/table" Target="../tables/table80.xml"/><Relationship Id="rId4" Type="http://schemas.openxmlformats.org/officeDocument/2006/relationships/table" Target="../tables/table7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4"/>
  <sheetViews>
    <sheetView tabSelected="1" workbookViewId="0"/>
  </sheetViews>
  <sheetFormatPr defaultRowHeight="13.5" x14ac:dyDescent="0.15"/>
  <sheetData>
    <row r="1" spans="1:2" x14ac:dyDescent="0.15">
      <c r="A1" t="s">
        <v>318</v>
      </c>
    </row>
    <row r="2" spans="1:2" x14ac:dyDescent="0.15">
      <c r="B2" s="13" t="s">
        <v>214</v>
      </c>
    </row>
    <row r="3" spans="1:2" x14ac:dyDescent="0.15">
      <c r="B3" s="13" t="s">
        <v>105</v>
      </c>
    </row>
    <row r="4" spans="1:2" x14ac:dyDescent="0.15">
      <c r="B4" s="13" t="s">
        <v>212</v>
      </c>
    </row>
    <row r="5" spans="1:2" x14ac:dyDescent="0.15">
      <c r="B5" s="13" t="s">
        <v>298</v>
      </c>
    </row>
    <row r="6" spans="1:2" x14ac:dyDescent="0.15">
      <c r="B6" s="13" t="s">
        <v>299</v>
      </c>
    </row>
    <row r="7" spans="1:2" x14ac:dyDescent="0.15">
      <c r="B7" s="13" t="s">
        <v>300</v>
      </c>
    </row>
    <row r="8" spans="1:2" x14ac:dyDescent="0.15">
      <c r="B8" s="13" t="s">
        <v>301</v>
      </c>
    </row>
    <row r="9" spans="1:2" x14ac:dyDescent="0.15">
      <c r="B9" s="13" t="s">
        <v>302</v>
      </c>
    </row>
    <row r="10" spans="1:2" x14ac:dyDescent="0.15">
      <c r="B10" s="13" t="s">
        <v>303</v>
      </c>
    </row>
    <row r="11" spans="1:2" x14ac:dyDescent="0.15">
      <c r="B11" s="13" t="s">
        <v>304</v>
      </c>
    </row>
    <row r="12" spans="1:2" x14ac:dyDescent="0.15">
      <c r="B12" s="13" t="s">
        <v>305</v>
      </c>
    </row>
    <row r="13" spans="1:2" x14ac:dyDescent="0.15">
      <c r="B13" s="13" t="s">
        <v>306</v>
      </c>
    </row>
    <row r="14" spans="1:2" x14ac:dyDescent="0.15">
      <c r="B14" s="13" t="s">
        <v>307</v>
      </c>
    </row>
    <row r="15" spans="1:2" x14ac:dyDescent="0.15">
      <c r="B15" s="13" t="s">
        <v>308</v>
      </c>
    </row>
    <row r="16" spans="1:2" x14ac:dyDescent="0.15">
      <c r="B16" s="13" t="s">
        <v>309</v>
      </c>
    </row>
    <row r="17" spans="2:2" x14ac:dyDescent="0.15">
      <c r="B17" s="13" t="s">
        <v>310</v>
      </c>
    </row>
    <row r="18" spans="2:2" x14ac:dyDescent="0.15">
      <c r="B18" s="13" t="s">
        <v>311</v>
      </c>
    </row>
    <row r="19" spans="2:2" x14ac:dyDescent="0.15">
      <c r="B19" s="13" t="s">
        <v>312</v>
      </c>
    </row>
    <row r="20" spans="2:2" x14ac:dyDescent="0.15">
      <c r="B20" s="13" t="s">
        <v>313</v>
      </c>
    </row>
    <row r="21" spans="2:2" x14ac:dyDescent="0.15">
      <c r="B21" s="13" t="s">
        <v>314</v>
      </c>
    </row>
    <row r="22" spans="2:2" x14ac:dyDescent="0.15">
      <c r="B22" s="13" t="s">
        <v>315</v>
      </c>
    </row>
    <row r="23" spans="2:2" x14ac:dyDescent="0.15">
      <c r="B23" s="13" t="s">
        <v>316</v>
      </c>
    </row>
    <row r="24" spans="2:2" x14ac:dyDescent="0.15">
      <c r="B24" s="13" t="s">
        <v>317</v>
      </c>
    </row>
  </sheetData>
  <phoneticPr fontId="1"/>
  <hyperlinks>
    <hyperlink ref="B2" location="'産業大分類'!a1" display="産業大分類"/>
    <hyperlink ref="B3" location="'産業中分類'!a1" display="産業中分類"/>
    <hyperlink ref="B4" location="'産業小分類'!a1" display="産業小分類"/>
    <hyperlink ref="B5" location="'鳥取県'!a1" display="鳥取県"/>
    <hyperlink ref="B6" location="'鳥取市'!a1" display="鳥取市"/>
    <hyperlink ref="B7" location="'米子市'!a1" display="米子市"/>
    <hyperlink ref="B8" location="'倉吉市'!a1" display="倉吉市"/>
    <hyperlink ref="B9" location="'境港市'!a1" display="境港市"/>
    <hyperlink ref="B10" location="'岩美郡岩美町'!a1" display="岩美郡岩美町"/>
    <hyperlink ref="B11" location="'八頭郡若桜町'!a1" display="八頭郡若桜町"/>
    <hyperlink ref="B12" location="'八頭郡智頭町'!a1" display="八頭郡智頭町"/>
    <hyperlink ref="B13" location="'八頭郡八頭町'!a1" display="八頭郡八頭町"/>
    <hyperlink ref="B14" location="'東伯郡三朝町'!a1" display="東伯郡三朝町"/>
    <hyperlink ref="B15" location="'東伯郡湯梨浜町'!a1" display="東伯郡湯梨浜町"/>
    <hyperlink ref="B16" location="'東伯郡琴浦町'!a1" display="東伯郡琴浦町"/>
    <hyperlink ref="B17" location="'東伯郡北栄町'!a1" display="東伯郡北栄町"/>
    <hyperlink ref="B18" location="'西伯郡日吉津村'!a1" display="西伯郡日吉津村"/>
    <hyperlink ref="B19" location="'西伯郡大山町'!a1" display="西伯郡大山町"/>
    <hyperlink ref="B20" location="'西伯郡南部町'!a1" display="西伯郡南部町"/>
    <hyperlink ref="B21" location="'西伯郡伯耆町'!a1" display="西伯郡伯耆町"/>
    <hyperlink ref="B22" location="'日野郡日南町'!a1" display="日野郡日南町"/>
    <hyperlink ref="B23" location="'日野郡日野町'!a1" display="日野郡日野町"/>
    <hyperlink ref="B24" location="'日野郡江府町'!a1" display="日野郡江府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I8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248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21</v>
      </c>
      <c r="C6" s="12">
        <v>25</v>
      </c>
      <c r="D6" s="8">
        <v>11.52</v>
      </c>
      <c r="E6" s="12">
        <v>10</v>
      </c>
      <c r="F6" s="8">
        <v>6.67</v>
      </c>
      <c r="G6" s="12">
        <v>15</v>
      </c>
      <c r="H6" s="8">
        <v>23.08</v>
      </c>
      <c r="I6" s="12">
        <v>0</v>
      </c>
    </row>
    <row r="7" spans="2:9" ht="15" customHeight="1" x14ac:dyDescent="0.15">
      <c r="B7" t="s">
        <v>22</v>
      </c>
      <c r="C7" s="12">
        <v>21</v>
      </c>
      <c r="D7" s="8">
        <v>9.68</v>
      </c>
      <c r="E7" s="12">
        <v>12</v>
      </c>
      <c r="F7" s="8">
        <v>8</v>
      </c>
      <c r="G7" s="12">
        <v>9</v>
      </c>
      <c r="H7" s="8">
        <v>13.85</v>
      </c>
      <c r="I7" s="12">
        <v>0</v>
      </c>
    </row>
    <row r="8" spans="2:9" ht="15" customHeight="1" x14ac:dyDescent="0.15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25</v>
      </c>
      <c r="C10" s="12">
        <v>4</v>
      </c>
      <c r="D10" s="8">
        <v>1.84</v>
      </c>
      <c r="E10" s="12">
        <v>1</v>
      </c>
      <c r="F10" s="8">
        <v>0.67</v>
      </c>
      <c r="G10" s="12">
        <v>2</v>
      </c>
      <c r="H10" s="8">
        <v>3.08</v>
      </c>
      <c r="I10" s="12">
        <v>1</v>
      </c>
    </row>
    <row r="11" spans="2:9" ht="15" customHeight="1" x14ac:dyDescent="0.15">
      <c r="B11" t="s">
        <v>26</v>
      </c>
      <c r="C11" s="12">
        <v>74</v>
      </c>
      <c r="D11" s="8">
        <v>34.1</v>
      </c>
      <c r="E11" s="12">
        <v>50</v>
      </c>
      <c r="F11" s="8">
        <v>33.33</v>
      </c>
      <c r="G11" s="12">
        <v>24</v>
      </c>
      <c r="H11" s="8">
        <v>36.92</v>
      </c>
      <c r="I11" s="12">
        <v>0</v>
      </c>
    </row>
    <row r="12" spans="2:9" ht="15" customHeight="1" x14ac:dyDescent="0.15">
      <c r="B12" t="s">
        <v>27</v>
      </c>
      <c r="C12" s="12">
        <v>1</v>
      </c>
      <c r="D12" s="8">
        <v>0.46</v>
      </c>
      <c r="E12" s="12">
        <v>1</v>
      </c>
      <c r="F12" s="8">
        <v>0.67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28</v>
      </c>
      <c r="C13" s="12">
        <v>2</v>
      </c>
      <c r="D13" s="8">
        <v>0.92</v>
      </c>
      <c r="E13" s="12">
        <v>0</v>
      </c>
      <c r="F13" s="8">
        <v>0</v>
      </c>
      <c r="G13" s="12">
        <v>2</v>
      </c>
      <c r="H13" s="8">
        <v>3.08</v>
      </c>
      <c r="I13" s="12">
        <v>0</v>
      </c>
    </row>
    <row r="14" spans="2:9" ht="15" customHeight="1" x14ac:dyDescent="0.15">
      <c r="B14" t="s">
        <v>29</v>
      </c>
      <c r="C14" s="12">
        <v>2</v>
      </c>
      <c r="D14" s="8">
        <v>0.92</v>
      </c>
      <c r="E14" s="12">
        <v>1</v>
      </c>
      <c r="F14" s="8">
        <v>0.67</v>
      </c>
      <c r="G14" s="12">
        <v>1</v>
      </c>
      <c r="H14" s="8">
        <v>1.54</v>
      </c>
      <c r="I14" s="12">
        <v>0</v>
      </c>
    </row>
    <row r="15" spans="2:9" ht="15" customHeight="1" x14ac:dyDescent="0.15">
      <c r="B15" t="s">
        <v>30</v>
      </c>
      <c r="C15" s="12">
        <v>32</v>
      </c>
      <c r="D15" s="8">
        <v>14.75</v>
      </c>
      <c r="E15" s="12">
        <v>30</v>
      </c>
      <c r="F15" s="8">
        <v>20</v>
      </c>
      <c r="G15" s="12">
        <v>2</v>
      </c>
      <c r="H15" s="8">
        <v>3.08</v>
      </c>
      <c r="I15" s="12">
        <v>0</v>
      </c>
    </row>
    <row r="16" spans="2:9" ht="15" customHeight="1" x14ac:dyDescent="0.15">
      <c r="B16" t="s">
        <v>31</v>
      </c>
      <c r="C16" s="12">
        <v>35</v>
      </c>
      <c r="D16" s="8">
        <v>16.13</v>
      </c>
      <c r="E16" s="12">
        <v>32</v>
      </c>
      <c r="F16" s="8">
        <v>21.33</v>
      </c>
      <c r="G16" s="12">
        <v>3</v>
      </c>
      <c r="H16" s="8">
        <v>4.62</v>
      </c>
      <c r="I16" s="12">
        <v>0</v>
      </c>
    </row>
    <row r="17" spans="2:9" ht="15" customHeight="1" x14ac:dyDescent="0.15">
      <c r="B17" t="s">
        <v>32</v>
      </c>
      <c r="C17" s="12">
        <v>7</v>
      </c>
      <c r="D17" s="8">
        <v>3.23</v>
      </c>
      <c r="E17" s="12">
        <v>6</v>
      </c>
      <c r="F17" s="8">
        <v>4</v>
      </c>
      <c r="G17" s="12">
        <v>1</v>
      </c>
      <c r="H17" s="8">
        <v>1.54</v>
      </c>
      <c r="I17" s="12">
        <v>0</v>
      </c>
    </row>
    <row r="18" spans="2:9" ht="15" customHeight="1" x14ac:dyDescent="0.15">
      <c r="B18" t="s">
        <v>33</v>
      </c>
      <c r="C18" s="12">
        <v>7</v>
      </c>
      <c r="D18" s="8">
        <v>3.23</v>
      </c>
      <c r="E18" s="12">
        <v>3</v>
      </c>
      <c r="F18" s="8">
        <v>2</v>
      </c>
      <c r="G18" s="12">
        <v>4</v>
      </c>
      <c r="H18" s="8">
        <v>6.15</v>
      </c>
      <c r="I18" s="12">
        <v>0</v>
      </c>
    </row>
    <row r="19" spans="2:9" ht="15" customHeight="1" x14ac:dyDescent="0.15">
      <c r="B19" t="s">
        <v>34</v>
      </c>
      <c r="C19" s="12">
        <v>7</v>
      </c>
      <c r="D19" s="8">
        <v>3.23</v>
      </c>
      <c r="E19" s="12">
        <v>4</v>
      </c>
      <c r="F19" s="8">
        <v>2.67</v>
      </c>
      <c r="G19" s="12">
        <v>2</v>
      </c>
      <c r="H19" s="8">
        <v>3.08</v>
      </c>
      <c r="I19" s="12">
        <v>1</v>
      </c>
    </row>
    <row r="20" spans="2:9" ht="15" customHeight="1" x14ac:dyDescent="0.15">
      <c r="B20" s="9" t="s">
        <v>215</v>
      </c>
      <c r="C20" s="12">
        <f>SUM(LTBL_31302[総数／事業所数])</f>
        <v>217</v>
      </c>
      <c r="E20" s="12">
        <f>SUBTOTAL(109,LTBL_31302[個人／事業所数])</f>
        <v>150</v>
      </c>
      <c r="G20" s="12">
        <f>SUBTOTAL(109,LTBL_31302[法人／事業所数])</f>
        <v>65</v>
      </c>
      <c r="I20" s="12">
        <f>SUBTOTAL(109,LTBL_31302[法人以外の団体／事業所数])</f>
        <v>2</v>
      </c>
    </row>
    <row r="21" spans="2:9" ht="15" customHeight="1" x14ac:dyDescent="0.15">
      <c r="E21" s="11">
        <f>LTBL_31302[[#Totals],[個人／事業所数]]/LTBL_31302[[#Totals],[総数／事業所数]]</f>
        <v>0.69124423963133641</v>
      </c>
      <c r="G21" s="11">
        <f>LTBL_31302[[#Totals],[法人／事業所数]]/LTBL_31302[[#Totals],[総数／事業所数]]</f>
        <v>0.29953917050691242</v>
      </c>
      <c r="I21" s="11">
        <f>LTBL_31302[[#Totals],[法人以外の団体／事業所数]]/LTBL_31302[[#Totals],[総数／事業所数]]</f>
        <v>9.2165898617511521E-3</v>
      </c>
    </row>
    <row r="23" spans="2:9" ht="33" customHeight="1" x14ac:dyDescent="0.15">
      <c r="B23" t="s">
        <v>214</v>
      </c>
      <c r="C23" s="10" t="s">
        <v>36</v>
      </c>
      <c r="D23" s="10" t="s">
        <v>249</v>
      </c>
      <c r="E23" s="10" t="s">
        <v>38</v>
      </c>
      <c r="F23" s="10" t="s">
        <v>250</v>
      </c>
      <c r="G23" s="10" t="s">
        <v>40</v>
      </c>
      <c r="H23" s="10" t="s">
        <v>251</v>
      </c>
      <c r="I23" s="10" t="s">
        <v>42</v>
      </c>
    </row>
    <row r="24" spans="2:9" ht="15" customHeight="1" x14ac:dyDescent="0.15">
      <c r="B24" t="s">
        <v>217</v>
      </c>
      <c r="C24">
        <v>7</v>
      </c>
      <c r="D24" t="s">
        <v>216</v>
      </c>
      <c r="E24">
        <v>0</v>
      </c>
      <c r="F24" t="s">
        <v>218</v>
      </c>
      <c r="G24">
        <v>7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6</v>
      </c>
      <c r="D25" t="s">
        <v>216</v>
      </c>
      <c r="E25">
        <v>0</v>
      </c>
      <c r="F25" t="s">
        <v>218</v>
      </c>
      <c r="G25">
        <v>6</v>
      </c>
      <c r="H25" t="s">
        <v>219</v>
      </c>
      <c r="I25">
        <v>0</v>
      </c>
    </row>
    <row r="28" spans="2:9" ht="33" customHeight="1" x14ac:dyDescent="0.15">
      <c r="B28" t="s">
        <v>252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57</v>
      </c>
      <c r="C29" s="12">
        <v>31</v>
      </c>
      <c r="D29" s="8">
        <v>14.29</v>
      </c>
      <c r="E29" s="12">
        <v>30</v>
      </c>
      <c r="F29" s="8">
        <v>20</v>
      </c>
      <c r="G29" s="12">
        <v>1</v>
      </c>
      <c r="H29" s="8">
        <v>1.54</v>
      </c>
      <c r="I29" s="12">
        <v>0</v>
      </c>
    </row>
    <row r="30" spans="2:9" ht="15" customHeight="1" x14ac:dyDescent="0.15">
      <c r="B30" t="s">
        <v>50</v>
      </c>
      <c r="C30" s="12">
        <v>27</v>
      </c>
      <c r="D30" s="8">
        <v>12.44</v>
      </c>
      <c r="E30" s="12">
        <v>20</v>
      </c>
      <c r="F30" s="8">
        <v>13.33</v>
      </c>
      <c r="G30" s="12">
        <v>7</v>
      </c>
      <c r="H30" s="8">
        <v>10.77</v>
      </c>
      <c r="I30" s="12">
        <v>0</v>
      </c>
    </row>
    <row r="31" spans="2:9" ht="15" customHeight="1" x14ac:dyDescent="0.15">
      <c r="B31" t="s">
        <v>52</v>
      </c>
      <c r="C31" s="12">
        <v>19</v>
      </c>
      <c r="D31" s="8">
        <v>8.76</v>
      </c>
      <c r="E31" s="12">
        <v>12</v>
      </c>
      <c r="F31" s="8">
        <v>8</v>
      </c>
      <c r="G31" s="12">
        <v>7</v>
      </c>
      <c r="H31" s="8">
        <v>10.77</v>
      </c>
      <c r="I31" s="12">
        <v>0</v>
      </c>
    </row>
    <row r="32" spans="2:9" ht="15" customHeight="1" x14ac:dyDescent="0.15">
      <c r="B32" t="s">
        <v>56</v>
      </c>
      <c r="C32" s="12">
        <v>17</v>
      </c>
      <c r="D32" s="8">
        <v>7.83</v>
      </c>
      <c r="E32" s="12">
        <v>17</v>
      </c>
      <c r="F32" s="8">
        <v>11.33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75</v>
      </c>
      <c r="C33" s="12">
        <v>14</v>
      </c>
      <c r="D33" s="8">
        <v>6.45</v>
      </c>
      <c r="E33" s="12">
        <v>12</v>
      </c>
      <c r="F33" s="8">
        <v>8</v>
      </c>
      <c r="G33" s="12">
        <v>2</v>
      </c>
      <c r="H33" s="8">
        <v>3.08</v>
      </c>
      <c r="I33" s="12">
        <v>0</v>
      </c>
    </row>
    <row r="34" spans="2:9" ht="15" customHeight="1" x14ac:dyDescent="0.15">
      <c r="B34" t="s">
        <v>43</v>
      </c>
      <c r="C34" s="12">
        <v>12</v>
      </c>
      <c r="D34" s="8">
        <v>5.53</v>
      </c>
      <c r="E34" s="12">
        <v>2</v>
      </c>
      <c r="F34" s="8">
        <v>1.33</v>
      </c>
      <c r="G34" s="12">
        <v>10</v>
      </c>
      <c r="H34" s="8">
        <v>15.38</v>
      </c>
      <c r="I34" s="12">
        <v>0</v>
      </c>
    </row>
    <row r="35" spans="2:9" ht="15" customHeight="1" x14ac:dyDescent="0.15">
      <c r="B35" t="s">
        <v>44</v>
      </c>
      <c r="C35" s="12">
        <v>7</v>
      </c>
      <c r="D35" s="8">
        <v>3.23</v>
      </c>
      <c r="E35" s="12">
        <v>6</v>
      </c>
      <c r="F35" s="8">
        <v>4</v>
      </c>
      <c r="G35" s="12">
        <v>1</v>
      </c>
      <c r="H35" s="8">
        <v>1.54</v>
      </c>
      <c r="I35" s="12">
        <v>0</v>
      </c>
    </row>
    <row r="36" spans="2:9" ht="15" customHeight="1" x14ac:dyDescent="0.15">
      <c r="B36" t="s">
        <v>49</v>
      </c>
      <c r="C36" s="12">
        <v>7</v>
      </c>
      <c r="D36" s="8">
        <v>3.23</v>
      </c>
      <c r="E36" s="12">
        <v>6</v>
      </c>
      <c r="F36" s="8">
        <v>4</v>
      </c>
      <c r="G36" s="12">
        <v>1</v>
      </c>
      <c r="H36" s="8">
        <v>1.54</v>
      </c>
      <c r="I36" s="12">
        <v>0</v>
      </c>
    </row>
    <row r="37" spans="2:9" ht="15" customHeight="1" x14ac:dyDescent="0.15">
      <c r="B37" t="s">
        <v>59</v>
      </c>
      <c r="C37" s="12">
        <v>7</v>
      </c>
      <c r="D37" s="8">
        <v>3.23</v>
      </c>
      <c r="E37" s="12">
        <v>6</v>
      </c>
      <c r="F37" s="8">
        <v>4</v>
      </c>
      <c r="G37" s="12">
        <v>1</v>
      </c>
      <c r="H37" s="8">
        <v>1.54</v>
      </c>
      <c r="I37" s="12">
        <v>0</v>
      </c>
    </row>
    <row r="38" spans="2:9" ht="15" customHeight="1" x14ac:dyDescent="0.15">
      <c r="B38" t="s">
        <v>45</v>
      </c>
      <c r="C38" s="12">
        <v>6</v>
      </c>
      <c r="D38" s="8">
        <v>2.76</v>
      </c>
      <c r="E38" s="12">
        <v>2</v>
      </c>
      <c r="F38" s="8">
        <v>1.33</v>
      </c>
      <c r="G38" s="12">
        <v>4</v>
      </c>
      <c r="H38" s="8">
        <v>6.15</v>
      </c>
      <c r="I38" s="12">
        <v>0</v>
      </c>
    </row>
    <row r="39" spans="2:9" ht="15" customHeight="1" x14ac:dyDescent="0.15">
      <c r="B39" t="s">
        <v>68</v>
      </c>
      <c r="C39" s="12">
        <v>5</v>
      </c>
      <c r="D39" s="8">
        <v>2.2999999999999998</v>
      </c>
      <c r="E39" s="12">
        <v>5</v>
      </c>
      <c r="F39" s="8">
        <v>3.33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69</v>
      </c>
      <c r="C40" s="12">
        <v>4</v>
      </c>
      <c r="D40" s="8">
        <v>1.84</v>
      </c>
      <c r="E40" s="12">
        <v>3</v>
      </c>
      <c r="F40" s="8">
        <v>2</v>
      </c>
      <c r="G40" s="12">
        <v>1</v>
      </c>
      <c r="H40" s="8">
        <v>1.54</v>
      </c>
      <c r="I40" s="12">
        <v>0</v>
      </c>
    </row>
    <row r="41" spans="2:9" ht="15" customHeight="1" x14ac:dyDescent="0.15">
      <c r="B41" t="s">
        <v>64</v>
      </c>
      <c r="C41" s="12">
        <v>4</v>
      </c>
      <c r="D41" s="8">
        <v>1.84</v>
      </c>
      <c r="E41" s="12">
        <v>1</v>
      </c>
      <c r="F41" s="8">
        <v>0.67</v>
      </c>
      <c r="G41" s="12">
        <v>3</v>
      </c>
      <c r="H41" s="8">
        <v>4.62</v>
      </c>
      <c r="I41" s="12">
        <v>0</v>
      </c>
    </row>
    <row r="42" spans="2:9" ht="15" customHeight="1" x14ac:dyDescent="0.15">
      <c r="B42" t="s">
        <v>48</v>
      </c>
      <c r="C42" s="12">
        <v>4</v>
      </c>
      <c r="D42" s="8">
        <v>1.84</v>
      </c>
      <c r="E42" s="12">
        <v>3</v>
      </c>
      <c r="F42" s="8">
        <v>2</v>
      </c>
      <c r="G42" s="12">
        <v>1</v>
      </c>
      <c r="H42" s="8">
        <v>1.54</v>
      </c>
      <c r="I42" s="12">
        <v>0</v>
      </c>
    </row>
    <row r="43" spans="2:9" ht="15" customHeight="1" x14ac:dyDescent="0.15">
      <c r="B43" t="s">
        <v>51</v>
      </c>
      <c r="C43" s="12">
        <v>4</v>
      </c>
      <c r="D43" s="8">
        <v>1.84</v>
      </c>
      <c r="E43" s="12">
        <v>2</v>
      </c>
      <c r="F43" s="8">
        <v>1.33</v>
      </c>
      <c r="G43" s="12">
        <v>2</v>
      </c>
      <c r="H43" s="8">
        <v>3.08</v>
      </c>
      <c r="I43" s="12">
        <v>0</v>
      </c>
    </row>
    <row r="44" spans="2:9" ht="15" customHeight="1" x14ac:dyDescent="0.15">
      <c r="B44" t="s">
        <v>60</v>
      </c>
      <c r="C44" s="12">
        <v>4</v>
      </c>
      <c r="D44" s="8">
        <v>1.84</v>
      </c>
      <c r="E44" s="12">
        <v>3</v>
      </c>
      <c r="F44" s="8">
        <v>2</v>
      </c>
      <c r="G44" s="12">
        <v>1</v>
      </c>
      <c r="H44" s="8">
        <v>1.54</v>
      </c>
      <c r="I44" s="12">
        <v>0</v>
      </c>
    </row>
    <row r="45" spans="2:9" ht="15" customHeight="1" x14ac:dyDescent="0.15">
      <c r="B45" t="s">
        <v>71</v>
      </c>
      <c r="C45" s="12">
        <v>3</v>
      </c>
      <c r="D45" s="8">
        <v>1.38</v>
      </c>
      <c r="E45" s="12">
        <v>2</v>
      </c>
      <c r="F45" s="8">
        <v>1.33</v>
      </c>
      <c r="G45" s="12">
        <v>1</v>
      </c>
      <c r="H45" s="8">
        <v>1.54</v>
      </c>
      <c r="I45" s="12">
        <v>0</v>
      </c>
    </row>
    <row r="46" spans="2:9" ht="15" customHeight="1" x14ac:dyDescent="0.15">
      <c r="B46" t="s">
        <v>72</v>
      </c>
      <c r="C46" s="12">
        <v>3</v>
      </c>
      <c r="D46" s="8">
        <v>1.38</v>
      </c>
      <c r="E46" s="12">
        <v>2</v>
      </c>
      <c r="F46" s="8">
        <v>1.33</v>
      </c>
      <c r="G46" s="12">
        <v>1</v>
      </c>
      <c r="H46" s="8">
        <v>1.54</v>
      </c>
      <c r="I46" s="12">
        <v>0</v>
      </c>
    </row>
    <row r="47" spans="2:9" ht="15" customHeight="1" x14ac:dyDescent="0.15">
      <c r="B47" t="s">
        <v>61</v>
      </c>
      <c r="C47" s="12">
        <v>3</v>
      </c>
      <c r="D47" s="8">
        <v>1.38</v>
      </c>
      <c r="E47" s="12">
        <v>0</v>
      </c>
      <c r="F47" s="8">
        <v>0</v>
      </c>
      <c r="G47" s="12">
        <v>3</v>
      </c>
      <c r="H47" s="8">
        <v>4.62</v>
      </c>
      <c r="I47" s="12">
        <v>0</v>
      </c>
    </row>
    <row r="48" spans="2:9" ht="15" customHeight="1" x14ac:dyDescent="0.15">
      <c r="B48" t="s">
        <v>70</v>
      </c>
      <c r="C48" s="12">
        <v>2</v>
      </c>
      <c r="D48" s="8">
        <v>0.92</v>
      </c>
      <c r="E48" s="12">
        <v>0</v>
      </c>
      <c r="F48" s="8">
        <v>0</v>
      </c>
      <c r="G48" s="12">
        <v>2</v>
      </c>
      <c r="H48" s="8">
        <v>3.08</v>
      </c>
      <c r="I48" s="12">
        <v>0</v>
      </c>
    </row>
    <row r="49" spans="2:9" ht="15" customHeight="1" x14ac:dyDescent="0.15">
      <c r="B49" t="s">
        <v>73</v>
      </c>
      <c r="C49" s="12">
        <v>2</v>
      </c>
      <c r="D49" s="8">
        <v>0.92</v>
      </c>
      <c r="E49" s="12">
        <v>1</v>
      </c>
      <c r="F49" s="8">
        <v>0.67</v>
      </c>
      <c r="G49" s="12">
        <v>1</v>
      </c>
      <c r="H49" s="8">
        <v>1.54</v>
      </c>
      <c r="I49" s="12">
        <v>0</v>
      </c>
    </row>
    <row r="50" spans="2:9" ht="15" customHeight="1" x14ac:dyDescent="0.15">
      <c r="B50" t="s">
        <v>74</v>
      </c>
      <c r="C50" s="12">
        <v>2</v>
      </c>
      <c r="D50" s="8">
        <v>0.92</v>
      </c>
      <c r="E50" s="12">
        <v>1</v>
      </c>
      <c r="F50" s="8">
        <v>0.67</v>
      </c>
      <c r="G50" s="12">
        <v>1</v>
      </c>
      <c r="H50" s="8">
        <v>1.54</v>
      </c>
      <c r="I50" s="12">
        <v>0</v>
      </c>
    </row>
    <row r="51" spans="2:9" ht="15" customHeight="1" x14ac:dyDescent="0.15">
      <c r="B51" t="s">
        <v>47</v>
      </c>
      <c r="C51" s="12">
        <v>2</v>
      </c>
      <c r="D51" s="8">
        <v>0.92</v>
      </c>
      <c r="E51" s="12">
        <v>0</v>
      </c>
      <c r="F51" s="8">
        <v>0</v>
      </c>
      <c r="G51" s="12">
        <v>2</v>
      </c>
      <c r="H51" s="8">
        <v>3.08</v>
      </c>
      <c r="I51" s="12">
        <v>0</v>
      </c>
    </row>
    <row r="52" spans="2:9" ht="15" customHeight="1" x14ac:dyDescent="0.15">
      <c r="B52" t="s">
        <v>63</v>
      </c>
      <c r="C52" s="12">
        <v>2</v>
      </c>
      <c r="D52" s="8">
        <v>0.92</v>
      </c>
      <c r="E52" s="12">
        <v>0</v>
      </c>
      <c r="F52" s="8">
        <v>0</v>
      </c>
      <c r="G52" s="12">
        <v>2</v>
      </c>
      <c r="H52" s="8">
        <v>3.08</v>
      </c>
      <c r="I52" s="12">
        <v>0</v>
      </c>
    </row>
    <row r="53" spans="2:9" ht="15" customHeight="1" x14ac:dyDescent="0.15">
      <c r="B53" t="s">
        <v>58</v>
      </c>
      <c r="C53" s="12">
        <v>2</v>
      </c>
      <c r="D53" s="8">
        <v>0.92</v>
      </c>
      <c r="E53" s="12">
        <v>1</v>
      </c>
      <c r="F53" s="8">
        <v>0.67</v>
      </c>
      <c r="G53" s="12">
        <v>1</v>
      </c>
      <c r="H53" s="8">
        <v>1.54</v>
      </c>
      <c r="I53" s="12">
        <v>0</v>
      </c>
    </row>
    <row r="54" spans="2:9" ht="15" customHeight="1" x14ac:dyDescent="0.15">
      <c r="B54" t="s">
        <v>76</v>
      </c>
      <c r="C54" s="12">
        <v>2</v>
      </c>
      <c r="D54" s="8">
        <v>0.92</v>
      </c>
      <c r="E54" s="12">
        <v>1</v>
      </c>
      <c r="F54" s="8">
        <v>0.67</v>
      </c>
      <c r="G54" s="12">
        <v>1</v>
      </c>
      <c r="H54" s="8">
        <v>1.54</v>
      </c>
      <c r="I54" s="12">
        <v>0</v>
      </c>
    </row>
    <row r="55" spans="2:9" ht="15" customHeight="1" x14ac:dyDescent="0.15">
      <c r="B55" t="s">
        <v>77</v>
      </c>
      <c r="C55" s="12">
        <v>2</v>
      </c>
      <c r="D55" s="8">
        <v>0.92</v>
      </c>
      <c r="E55" s="12">
        <v>0</v>
      </c>
      <c r="F55" s="8">
        <v>0</v>
      </c>
      <c r="G55" s="12">
        <v>1</v>
      </c>
      <c r="H55" s="8">
        <v>1.54</v>
      </c>
      <c r="I55" s="12">
        <v>1</v>
      </c>
    </row>
    <row r="56" spans="2:9" ht="15" customHeight="1" x14ac:dyDescent="0.15">
      <c r="B56" t="s">
        <v>62</v>
      </c>
      <c r="C56" s="12">
        <v>2</v>
      </c>
      <c r="D56" s="8">
        <v>0.92</v>
      </c>
      <c r="E56" s="12">
        <v>2</v>
      </c>
      <c r="F56" s="8">
        <v>1.33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78</v>
      </c>
      <c r="C57" s="12">
        <v>2</v>
      </c>
      <c r="D57" s="8">
        <v>0.92</v>
      </c>
      <c r="E57" s="12">
        <v>2</v>
      </c>
      <c r="F57" s="8">
        <v>1.33</v>
      </c>
      <c r="G57" s="12">
        <v>0</v>
      </c>
      <c r="H57" s="8">
        <v>0</v>
      </c>
      <c r="I57" s="12">
        <v>0</v>
      </c>
    </row>
    <row r="60" spans="2:9" ht="33" customHeight="1" x14ac:dyDescent="0.15">
      <c r="B60" t="s">
        <v>253</v>
      </c>
      <c r="C60" s="10" t="s">
        <v>36</v>
      </c>
      <c r="D60" s="10" t="s">
        <v>37</v>
      </c>
      <c r="E60" s="10" t="s">
        <v>38</v>
      </c>
      <c r="F60" s="10" t="s">
        <v>39</v>
      </c>
      <c r="G60" s="10" t="s">
        <v>40</v>
      </c>
      <c r="H60" s="10" t="s">
        <v>41</v>
      </c>
      <c r="I60" s="10" t="s">
        <v>42</v>
      </c>
    </row>
    <row r="61" spans="2:9" ht="15" customHeight="1" x14ac:dyDescent="0.15">
      <c r="B61" t="s">
        <v>122</v>
      </c>
      <c r="C61" s="12">
        <v>16</v>
      </c>
      <c r="D61" s="8">
        <v>7.37</v>
      </c>
      <c r="E61" s="12">
        <v>16</v>
      </c>
      <c r="F61" s="8">
        <v>10.67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140</v>
      </c>
      <c r="C62" s="12">
        <v>11</v>
      </c>
      <c r="D62" s="8">
        <v>5.07</v>
      </c>
      <c r="E62" s="12">
        <v>9</v>
      </c>
      <c r="F62" s="8">
        <v>6</v>
      </c>
      <c r="G62" s="12">
        <v>2</v>
      </c>
      <c r="H62" s="8">
        <v>3.08</v>
      </c>
      <c r="I62" s="12">
        <v>0</v>
      </c>
    </row>
    <row r="63" spans="2:9" ht="15" customHeight="1" x14ac:dyDescent="0.15">
      <c r="B63" t="s">
        <v>121</v>
      </c>
      <c r="C63" s="12">
        <v>8</v>
      </c>
      <c r="D63" s="8">
        <v>3.69</v>
      </c>
      <c r="E63" s="12">
        <v>8</v>
      </c>
      <c r="F63" s="8">
        <v>5.33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109</v>
      </c>
      <c r="C64" s="12">
        <v>7</v>
      </c>
      <c r="D64" s="8">
        <v>3.23</v>
      </c>
      <c r="E64" s="12">
        <v>6</v>
      </c>
      <c r="F64" s="8">
        <v>4</v>
      </c>
      <c r="G64" s="12">
        <v>1</v>
      </c>
      <c r="H64" s="8">
        <v>1.54</v>
      </c>
      <c r="I64" s="12">
        <v>0</v>
      </c>
    </row>
    <row r="65" spans="2:9" ht="15" customHeight="1" x14ac:dyDescent="0.15">
      <c r="B65" t="s">
        <v>135</v>
      </c>
      <c r="C65" s="12">
        <v>7</v>
      </c>
      <c r="D65" s="8">
        <v>3.23</v>
      </c>
      <c r="E65" s="12">
        <v>7</v>
      </c>
      <c r="F65" s="8">
        <v>4.67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110</v>
      </c>
      <c r="C66" s="12">
        <v>7</v>
      </c>
      <c r="D66" s="8">
        <v>3.23</v>
      </c>
      <c r="E66" s="12">
        <v>3</v>
      </c>
      <c r="F66" s="8">
        <v>2</v>
      </c>
      <c r="G66" s="12">
        <v>4</v>
      </c>
      <c r="H66" s="8">
        <v>6.15</v>
      </c>
      <c r="I66" s="12">
        <v>0</v>
      </c>
    </row>
    <row r="67" spans="2:9" ht="15" customHeight="1" x14ac:dyDescent="0.15">
      <c r="B67" t="s">
        <v>120</v>
      </c>
      <c r="C67" s="12">
        <v>6</v>
      </c>
      <c r="D67" s="8">
        <v>2.76</v>
      </c>
      <c r="E67" s="12">
        <v>5</v>
      </c>
      <c r="F67" s="8">
        <v>3.33</v>
      </c>
      <c r="G67" s="12">
        <v>1</v>
      </c>
      <c r="H67" s="8">
        <v>1.54</v>
      </c>
      <c r="I67" s="12">
        <v>0</v>
      </c>
    </row>
    <row r="68" spans="2:9" ht="15" customHeight="1" x14ac:dyDescent="0.15">
      <c r="B68" t="s">
        <v>107</v>
      </c>
      <c r="C68" s="12">
        <v>5</v>
      </c>
      <c r="D68" s="8">
        <v>2.2999999999999998</v>
      </c>
      <c r="E68" s="12">
        <v>2</v>
      </c>
      <c r="F68" s="8">
        <v>1.33</v>
      </c>
      <c r="G68" s="12">
        <v>3</v>
      </c>
      <c r="H68" s="8">
        <v>4.62</v>
      </c>
      <c r="I68" s="12">
        <v>0</v>
      </c>
    </row>
    <row r="69" spans="2:9" ht="15" customHeight="1" x14ac:dyDescent="0.15">
      <c r="B69" t="s">
        <v>132</v>
      </c>
      <c r="C69" s="12">
        <v>5</v>
      </c>
      <c r="D69" s="8">
        <v>2.2999999999999998</v>
      </c>
      <c r="E69" s="12">
        <v>2</v>
      </c>
      <c r="F69" s="8">
        <v>1.33</v>
      </c>
      <c r="G69" s="12">
        <v>3</v>
      </c>
      <c r="H69" s="8">
        <v>4.62</v>
      </c>
      <c r="I69" s="12">
        <v>0</v>
      </c>
    </row>
    <row r="70" spans="2:9" ht="15" customHeight="1" x14ac:dyDescent="0.15">
      <c r="B70" t="s">
        <v>133</v>
      </c>
      <c r="C70" s="12">
        <v>5</v>
      </c>
      <c r="D70" s="8">
        <v>2.2999999999999998</v>
      </c>
      <c r="E70" s="12">
        <v>1</v>
      </c>
      <c r="F70" s="8">
        <v>0.67</v>
      </c>
      <c r="G70" s="12">
        <v>4</v>
      </c>
      <c r="H70" s="8">
        <v>6.15</v>
      </c>
      <c r="I70" s="12">
        <v>0</v>
      </c>
    </row>
    <row r="71" spans="2:9" ht="15" customHeight="1" x14ac:dyDescent="0.15">
      <c r="B71" t="s">
        <v>139</v>
      </c>
      <c r="C71" s="12">
        <v>5</v>
      </c>
      <c r="D71" s="8">
        <v>2.2999999999999998</v>
      </c>
      <c r="E71" s="12">
        <v>5</v>
      </c>
      <c r="F71" s="8">
        <v>3.33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118</v>
      </c>
      <c r="C72" s="12">
        <v>5</v>
      </c>
      <c r="D72" s="8">
        <v>2.2999999999999998</v>
      </c>
      <c r="E72" s="12">
        <v>5</v>
      </c>
      <c r="F72" s="8">
        <v>3.33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124</v>
      </c>
      <c r="C73" s="12">
        <v>5</v>
      </c>
      <c r="D73" s="8">
        <v>2.2999999999999998</v>
      </c>
      <c r="E73" s="12">
        <v>5</v>
      </c>
      <c r="F73" s="8">
        <v>3.33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137</v>
      </c>
      <c r="C74" s="12">
        <v>4</v>
      </c>
      <c r="D74" s="8">
        <v>1.84</v>
      </c>
      <c r="E74" s="12">
        <v>3</v>
      </c>
      <c r="F74" s="8">
        <v>2</v>
      </c>
      <c r="G74" s="12">
        <v>1</v>
      </c>
      <c r="H74" s="8">
        <v>1.54</v>
      </c>
      <c r="I74" s="12">
        <v>0</v>
      </c>
    </row>
    <row r="75" spans="2:9" ht="15" customHeight="1" x14ac:dyDescent="0.15">
      <c r="B75" t="s">
        <v>108</v>
      </c>
      <c r="C75" s="12">
        <v>4</v>
      </c>
      <c r="D75" s="8">
        <v>1.84</v>
      </c>
      <c r="E75" s="12">
        <v>4</v>
      </c>
      <c r="F75" s="8">
        <v>2.67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114</v>
      </c>
      <c r="C76" s="12">
        <v>4</v>
      </c>
      <c r="D76" s="8">
        <v>1.84</v>
      </c>
      <c r="E76" s="12">
        <v>3</v>
      </c>
      <c r="F76" s="8">
        <v>2</v>
      </c>
      <c r="G76" s="12">
        <v>1</v>
      </c>
      <c r="H76" s="8">
        <v>1.54</v>
      </c>
      <c r="I76" s="12">
        <v>0</v>
      </c>
    </row>
    <row r="77" spans="2:9" ht="15" customHeight="1" x14ac:dyDescent="0.15">
      <c r="B77" t="s">
        <v>116</v>
      </c>
      <c r="C77" s="12">
        <v>4</v>
      </c>
      <c r="D77" s="8">
        <v>1.84</v>
      </c>
      <c r="E77" s="12">
        <v>4</v>
      </c>
      <c r="F77" s="8">
        <v>2.67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106</v>
      </c>
      <c r="C78" s="12">
        <v>3</v>
      </c>
      <c r="D78" s="8">
        <v>1.38</v>
      </c>
      <c r="E78" s="12">
        <v>0</v>
      </c>
      <c r="F78" s="8">
        <v>0</v>
      </c>
      <c r="G78" s="12">
        <v>3</v>
      </c>
      <c r="H78" s="8">
        <v>4.62</v>
      </c>
      <c r="I78" s="12">
        <v>0</v>
      </c>
    </row>
    <row r="79" spans="2:9" ht="15" customHeight="1" x14ac:dyDescent="0.15">
      <c r="B79" t="s">
        <v>136</v>
      </c>
      <c r="C79" s="12">
        <v>3</v>
      </c>
      <c r="D79" s="8">
        <v>1.38</v>
      </c>
      <c r="E79" s="12">
        <v>0</v>
      </c>
      <c r="F79" s="8">
        <v>0</v>
      </c>
      <c r="G79" s="12">
        <v>3</v>
      </c>
      <c r="H79" s="8">
        <v>4.62</v>
      </c>
      <c r="I79" s="12">
        <v>0</v>
      </c>
    </row>
    <row r="80" spans="2:9" ht="15" customHeight="1" x14ac:dyDescent="0.15">
      <c r="B80" t="s">
        <v>138</v>
      </c>
      <c r="C80" s="12">
        <v>3</v>
      </c>
      <c r="D80" s="8">
        <v>1.38</v>
      </c>
      <c r="E80" s="12">
        <v>3</v>
      </c>
      <c r="F80" s="8">
        <v>2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141</v>
      </c>
      <c r="C81" s="12">
        <v>3</v>
      </c>
      <c r="D81" s="8">
        <v>1.38</v>
      </c>
      <c r="E81" s="12">
        <v>3</v>
      </c>
      <c r="F81" s="8">
        <v>2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142</v>
      </c>
      <c r="C82" s="12">
        <v>3</v>
      </c>
      <c r="D82" s="8">
        <v>1.38</v>
      </c>
      <c r="E82" s="12">
        <v>3</v>
      </c>
      <c r="F82" s="8">
        <v>2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119</v>
      </c>
      <c r="C83" s="12">
        <v>3</v>
      </c>
      <c r="D83" s="8">
        <v>1.38</v>
      </c>
      <c r="E83" s="12">
        <v>3</v>
      </c>
      <c r="F83" s="8">
        <v>2</v>
      </c>
      <c r="G83" s="12">
        <v>0</v>
      </c>
      <c r="H83" s="8">
        <v>0</v>
      </c>
      <c r="I83" s="12">
        <v>0</v>
      </c>
    </row>
    <row r="85" spans="2:9" ht="15" customHeight="1" x14ac:dyDescent="0.15">
      <c r="B85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254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21</v>
      </c>
      <c r="C6" s="12">
        <v>12</v>
      </c>
      <c r="D6" s="8">
        <v>11.32</v>
      </c>
      <c r="E6" s="12">
        <v>8</v>
      </c>
      <c r="F6" s="8">
        <v>8.6999999999999993</v>
      </c>
      <c r="G6" s="12">
        <v>4</v>
      </c>
      <c r="H6" s="8">
        <v>28.57</v>
      </c>
      <c r="I6" s="12">
        <v>0</v>
      </c>
    </row>
    <row r="7" spans="2:9" ht="15" customHeight="1" x14ac:dyDescent="0.15">
      <c r="B7" t="s">
        <v>22</v>
      </c>
      <c r="C7" s="12">
        <v>13</v>
      </c>
      <c r="D7" s="8">
        <v>12.26</v>
      </c>
      <c r="E7" s="12">
        <v>10</v>
      </c>
      <c r="F7" s="8">
        <v>10.87</v>
      </c>
      <c r="G7" s="12">
        <v>3</v>
      </c>
      <c r="H7" s="8">
        <v>21.43</v>
      </c>
      <c r="I7" s="12">
        <v>0</v>
      </c>
    </row>
    <row r="8" spans="2:9" ht="15" customHeight="1" x14ac:dyDescent="0.15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25</v>
      </c>
      <c r="C10" s="12">
        <v>1</v>
      </c>
      <c r="D10" s="8">
        <v>0.94</v>
      </c>
      <c r="E10" s="12">
        <v>1</v>
      </c>
      <c r="F10" s="8">
        <v>1.0900000000000001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26</v>
      </c>
      <c r="C11" s="12">
        <v>46</v>
      </c>
      <c r="D11" s="8">
        <v>43.4</v>
      </c>
      <c r="E11" s="12">
        <v>40</v>
      </c>
      <c r="F11" s="8">
        <v>43.48</v>
      </c>
      <c r="G11" s="12">
        <v>6</v>
      </c>
      <c r="H11" s="8">
        <v>42.86</v>
      </c>
      <c r="I11" s="12">
        <v>0</v>
      </c>
    </row>
    <row r="12" spans="2:9" ht="15" customHeight="1" x14ac:dyDescent="0.15">
      <c r="B12" t="s">
        <v>27</v>
      </c>
      <c r="C12" s="12">
        <v>1</v>
      </c>
      <c r="D12" s="8">
        <v>0.94</v>
      </c>
      <c r="E12" s="12">
        <v>1</v>
      </c>
      <c r="F12" s="8">
        <v>1.0900000000000001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28</v>
      </c>
      <c r="C13" s="12">
        <v>2</v>
      </c>
      <c r="D13" s="8">
        <v>1.89</v>
      </c>
      <c r="E13" s="12">
        <v>2</v>
      </c>
      <c r="F13" s="8">
        <v>2.17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29</v>
      </c>
      <c r="C14" s="12">
        <v>1</v>
      </c>
      <c r="D14" s="8">
        <v>0.94</v>
      </c>
      <c r="E14" s="12">
        <v>1</v>
      </c>
      <c r="F14" s="8">
        <v>1.0900000000000001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30</v>
      </c>
      <c r="C15" s="12">
        <v>11</v>
      </c>
      <c r="D15" s="8">
        <v>10.38</v>
      </c>
      <c r="E15" s="12">
        <v>10</v>
      </c>
      <c r="F15" s="8">
        <v>10.87</v>
      </c>
      <c r="G15" s="12">
        <v>1</v>
      </c>
      <c r="H15" s="8">
        <v>7.14</v>
      </c>
      <c r="I15" s="12">
        <v>0</v>
      </c>
    </row>
    <row r="16" spans="2:9" ht="15" customHeight="1" x14ac:dyDescent="0.15">
      <c r="B16" t="s">
        <v>31</v>
      </c>
      <c r="C16" s="12">
        <v>12</v>
      </c>
      <c r="D16" s="8">
        <v>11.32</v>
      </c>
      <c r="E16" s="12">
        <v>12</v>
      </c>
      <c r="F16" s="8">
        <v>13.04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32</v>
      </c>
      <c r="C17" s="12">
        <v>3</v>
      </c>
      <c r="D17" s="8">
        <v>2.83</v>
      </c>
      <c r="E17" s="12">
        <v>3</v>
      </c>
      <c r="F17" s="8">
        <v>3.26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33</v>
      </c>
      <c r="C18" s="12">
        <v>2</v>
      </c>
      <c r="D18" s="8">
        <v>1.89</v>
      </c>
      <c r="E18" s="12">
        <v>2</v>
      </c>
      <c r="F18" s="8">
        <v>2.17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34</v>
      </c>
      <c r="C19" s="12">
        <v>2</v>
      </c>
      <c r="D19" s="8">
        <v>1.89</v>
      </c>
      <c r="E19" s="12">
        <v>2</v>
      </c>
      <c r="F19" s="8">
        <v>2.17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215</v>
      </c>
      <c r="C20" s="12">
        <f>SUM(LTBL_31325[総数／事業所数])</f>
        <v>106</v>
      </c>
      <c r="E20" s="12">
        <f>SUBTOTAL(109,LTBL_31325[個人／事業所数])</f>
        <v>92</v>
      </c>
      <c r="G20" s="12">
        <f>SUBTOTAL(109,LTBL_31325[法人／事業所数])</f>
        <v>14</v>
      </c>
      <c r="I20" s="12">
        <f>SUBTOTAL(109,LTBL_31325[法人以外の団体／事業所数])</f>
        <v>0</v>
      </c>
    </row>
    <row r="21" spans="2:9" ht="15" customHeight="1" x14ac:dyDescent="0.15">
      <c r="E21" s="11">
        <f>LTBL_31325[[#Totals],[個人／事業所数]]/LTBL_31325[[#Totals],[総数／事業所数]]</f>
        <v>0.86792452830188682</v>
      </c>
      <c r="G21" s="11">
        <f>LTBL_31325[[#Totals],[法人／事業所数]]/LTBL_31325[[#Totals],[総数／事業所数]]</f>
        <v>0.13207547169811321</v>
      </c>
      <c r="I21" s="11">
        <f>LTBL_31325[[#Totals],[法人以外の団体／事業所数]]/LTBL_31325[[#Totals],[総数／事業所数]]</f>
        <v>0</v>
      </c>
    </row>
    <row r="23" spans="2:9" ht="33" customHeight="1" x14ac:dyDescent="0.15">
      <c r="B23" t="s">
        <v>214</v>
      </c>
      <c r="C23" s="10" t="s">
        <v>36</v>
      </c>
      <c r="D23" s="10" t="s">
        <v>255</v>
      </c>
      <c r="E23" s="10" t="s">
        <v>38</v>
      </c>
      <c r="F23" s="10" t="s">
        <v>250</v>
      </c>
      <c r="G23" s="10" t="s">
        <v>40</v>
      </c>
      <c r="H23" s="10" t="s">
        <v>247</v>
      </c>
      <c r="I23" s="10" t="s">
        <v>42</v>
      </c>
    </row>
    <row r="24" spans="2:9" ht="15" customHeight="1" x14ac:dyDescent="0.15">
      <c r="B24" t="s">
        <v>217</v>
      </c>
      <c r="C24">
        <v>4</v>
      </c>
      <c r="D24" t="s">
        <v>216</v>
      </c>
      <c r="E24">
        <v>0</v>
      </c>
      <c r="F24" t="s">
        <v>218</v>
      </c>
      <c r="G24">
        <v>4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237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52</v>
      </c>
      <c r="C29" s="12">
        <v>20</v>
      </c>
      <c r="D29" s="8">
        <v>18.87</v>
      </c>
      <c r="E29" s="12">
        <v>17</v>
      </c>
      <c r="F29" s="8">
        <v>18.48</v>
      </c>
      <c r="G29" s="12">
        <v>3</v>
      </c>
      <c r="H29" s="8">
        <v>21.43</v>
      </c>
      <c r="I29" s="12">
        <v>0</v>
      </c>
    </row>
    <row r="30" spans="2:9" ht="15" customHeight="1" x14ac:dyDescent="0.15">
      <c r="B30" t="s">
        <v>50</v>
      </c>
      <c r="C30" s="12">
        <v>14</v>
      </c>
      <c r="D30" s="8">
        <v>13.21</v>
      </c>
      <c r="E30" s="12">
        <v>13</v>
      </c>
      <c r="F30" s="8">
        <v>14.13</v>
      </c>
      <c r="G30" s="12">
        <v>1</v>
      </c>
      <c r="H30" s="8">
        <v>7.14</v>
      </c>
      <c r="I30" s="12">
        <v>0</v>
      </c>
    </row>
    <row r="31" spans="2:9" ht="15" customHeight="1" x14ac:dyDescent="0.15">
      <c r="B31" t="s">
        <v>57</v>
      </c>
      <c r="C31" s="12">
        <v>12</v>
      </c>
      <c r="D31" s="8">
        <v>11.32</v>
      </c>
      <c r="E31" s="12">
        <v>12</v>
      </c>
      <c r="F31" s="8">
        <v>13.04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49</v>
      </c>
      <c r="C32" s="12">
        <v>8</v>
      </c>
      <c r="D32" s="8">
        <v>7.55</v>
      </c>
      <c r="E32" s="12">
        <v>7</v>
      </c>
      <c r="F32" s="8">
        <v>7.61</v>
      </c>
      <c r="G32" s="12">
        <v>1</v>
      </c>
      <c r="H32" s="8">
        <v>7.14</v>
      </c>
      <c r="I32" s="12">
        <v>0</v>
      </c>
    </row>
    <row r="33" spans="2:9" ht="15" customHeight="1" x14ac:dyDescent="0.15">
      <c r="B33" t="s">
        <v>56</v>
      </c>
      <c r="C33" s="12">
        <v>8</v>
      </c>
      <c r="D33" s="8">
        <v>7.55</v>
      </c>
      <c r="E33" s="12">
        <v>7</v>
      </c>
      <c r="F33" s="8">
        <v>7.61</v>
      </c>
      <c r="G33" s="12">
        <v>1</v>
      </c>
      <c r="H33" s="8">
        <v>7.14</v>
      </c>
      <c r="I33" s="12">
        <v>0</v>
      </c>
    </row>
    <row r="34" spans="2:9" ht="15" customHeight="1" x14ac:dyDescent="0.15">
      <c r="B34" t="s">
        <v>43</v>
      </c>
      <c r="C34" s="12">
        <v>5</v>
      </c>
      <c r="D34" s="8">
        <v>4.72</v>
      </c>
      <c r="E34" s="12">
        <v>2</v>
      </c>
      <c r="F34" s="8">
        <v>2.17</v>
      </c>
      <c r="G34" s="12">
        <v>3</v>
      </c>
      <c r="H34" s="8">
        <v>21.43</v>
      </c>
      <c r="I34" s="12">
        <v>0</v>
      </c>
    </row>
    <row r="35" spans="2:9" ht="15" customHeight="1" x14ac:dyDescent="0.15">
      <c r="B35" t="s">
        <v>45</v>
      </c>
      <c r="C35" s="12">
        <v>4</v>
      </c>
      <c r="D35" s="8">
        <v>3.77</v>
      </c>
      <c r="E35" s="12">
        <v>3</v>
      </c>
      <c r="F35" s="8">
        <v>3.26</v>
      </c>
      <c r="G35" s="12">
        <v>1</v>
      </c>
      <c r="H35" s="8">
        <v>7.14</v>
      </c>
      <c r="I35" s="12">
        <v>0</v>
      </c>
    </row>
    <row r="36" spans="2:9" ht="15" customHeight="1" x14ac:dyDescent="0.15">
      <c r="B36" t="s">
        <v>44</v>
      </c>
      <c r="C36" s="12">
        <v>3</v>
      </c>
      <c r="D36" s="8">
        <v>2.83</v>
      </c>
      <c r="E36" s="12">
        <v>3</v>
      </c>
      <c r="F36" s="8">
        <v>3.26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82</v>
      </c>
      <c r="C37" s="12">
        <v>3</v>
      </c>
      <c r="D37" s="8">
        <v>2.83</v>
      </c>
      <c r="E37" s="12">
        <v>3</v>
      </c>
      <c r="F37" s="8">
        <v>3.26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70</v>
      </c>
      <c r="C38" s="12">
        <v>3</v>
      </c>
      <c r="D38" s="8">
        <v>2.83</v>
      </c>
      <c r="E38" s="12">
        <v>3</v>
      </c>
      <c r="F38" s="8">
        <v>3.26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51</v>
      </c>
      <c r="C39" s="12">
        <v>3</v>
      </c>
      <c r="D39" s="8">
        <v>2.83</v>
      </c>
      <c r="E39" s="12">
        <v>3</v>
      </c>
      <c r="F39" s="8">
        <v>3.26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75</v>
      </c>
      <c r="C40" s="12">
        <v>3</v>
      </c>
      <c r="D40" s="8">
        <v>2.83</v>
      </c>
      <c r="E40" s="12">
        <v>3</v>
      </c>
      <c r="F40" s="8">
        <v>3.26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59</v>
      </c>
      <c r="C41" s="12">
        <v>3</v>
      </c>
      <c r="D41" s="8">
        <v>2.83</v>
      </c>
      <c r="E41" s="12">
        <v>3</v>
      </c>
      <c r="F41" s="8">
        <v>3.26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66</v>
      </c>
      <c r="C42" s="12">
        <v>2</v>
      </c>
      <c r="D42" s="8">
        <v>1.89</v>
      </c>
      <c r="E42" s="12">
        <v>1</v>
      </c>
      <c r="F42" s="8">
        <v>1.0900000000000001</v>
      </c>
      <c r="G42" s="12">
        <v>1</v>
      </c>
      <c r="H42" s="8">
        <v>7.14</v>
      </c>
      <c r="I42" s="12">
        <v>0</v>
      </c>
    </row>
    <row r="43" spans="2:9" ht="15" customHeight="1" x14ac:dyDescent="0.15">
      <c r="B43" t="s">
        <v>80</v>
      </c>
      <c r="C43" s="12">
        <v>2</v>
      </c>
      <c r="D43" s="8">
        <v>1.89</v>
      </c>
      <c r="E43" s="12">
        <v>2</v>
      </c>
      <c r="F43" s="8">
        <v>2.17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53</v>
      </c>
      <c r="C44" s="12">
        <v>2</v>
      </c>
      <c r="D44" s="8">
        <v>1.89</v>
      </c>
      <c r="E44" s="12">
        <v>2</v>
      </c>
      <c r="F44" s="8">
        <v>2.17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60</v>
      </c>
      <c r="C45" s="12">
        <v>2</v>
      </c>
      <c r="D45" s="8">
        <v>1.89</v>
      </c>
      <c r="E45" s="12">
        <v>2</v>
      </c>
      <c r="F45" s="8">
        <v>2.17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62</v>
      </c>
      <c r="C46" s="12">
        <v>2</v>
      </c>
      <c r="D46" s="8">
        <v>1.89</v>
      </c>
      <c r="E46" s="12">
        <v>2</v>
      </c>
      <c r="F46" s="8">
        <v>2.17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79</v>
      </c>
      <c r="C47" s="12">
        <v>1</v>
      </c>
      <c r="D47" s="8">
        <v>0.94</v>
      </c>
      <c r="E47" s="12">
        <v>0</v>
      </c>
      <c r="F47" s="8">
        <v>0</v>
      </c>
      <c r="G47" s="12">
        <v>1</v>
      </c>
      <c r="H47" s="8">
        <v>7.14</v>
      </c>
      <c r="I47" s="12">
        <v>0</v>
      </c>
    </row>
    <row r="48" spans="2:9" ht="15" customHeight="1" x14ac:dyDescent="0.15">
      <c r="B48" t="s">
        <v>81</v>
      </c>
      <c r="C48" s="12">
        <v>1</v>
      </c>
      <c r="D48" s="8">
        <v>0.94</v>
      </c>
      <c r="E48" s="12">
        <v>1</v>
      </c>
      <c r="F48" s="8">
        <v>1.0900000000000001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83</v>
      </c>
      <c r="C49" s="12">
        <v>1</v>
      </c>
      <c r="D49" s="8">
        <v>0.94</v>
      </c>
      <c r="E49" s="12">
        <v>0</v>
      </c>
      <c r="F49" s="8">
        <v>0</v>
      </c>
      <c r="G49" s="12">
        <v>1</v>
      </c>
      <c r="H49" s="8">
        <v>7.14</v>
      </c>
      <c r="I49" s="12">
        <v>0</v>
      </c>
    </row>
    <row r="50" spans="2:9" ht="15" customHeight="1" x14ac:dyDescent="0.15">
      <c r="B50" t="s">
        <v>84</v>
      </c>
      <c r="C50" s="12">
        <v>1</v>
      </c>
      <c r="D50" s="8">
        <v>0.94</v>
      </c>
      <c r="E50" s="12">
        <v>1</v>
      </c>
      <c r="F50" s="8">
        <v>1.0900000000000001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46</v>
      </c>
      <c r="C51" s="12">
        <v>1</v>
      </c>
      <c r="D51" s="8">
        <v>0.94</v>
      </c>
      <c r="E51" s="12">
        <v>0</v>
      </c>
      <c r="F51" s="8">
        <v>0</v>
      </c>
      <c r="G51" s="12">
        <v>1</v>
      </c>
      <c r="H51" s="8">
        <v>7.14</v>
      </c>
      <c r="I51" s="12">
        <v>0</v>
      </c>
    </row>
    <row r="52" spans="2:9" ht="15" customHeight="1" x14ac:dyDescent="0.15">
      <c r="B52" t="s">
        <v>65</v>
      </c>
      <c r="C52" s="12">
        <v>1</v>
      </c>
      <c r="D52" s="8">
        <v>0.94</v>
      </c>
      <c r="E52" s="12">
        <v>1</v>
      </c>
      <c r="F52" s="8">
        <v>1.0900000000000001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54</v>
      </c>
      <c r="C53" s="12">
        <v>1</v>
      </c>
      <c r="D53" s="8">
        <v>0.94</v>
      </c>
      <c r="E53" s="12">
        <v>1</v>
      </c>
      <c r="F53" s="8">
        <v>1.0900000000000001</v>
      </c>
      <c r="G53" s="12">
        <v>0</v>
      </c>
      <c r="H53" s="8">
        <v>0</v>
      </c>
      <c r="I53" s="12">
        <v>0</v>
      </c>
    </row>
    <row r="56" spans="2:9" ht="33" customHeight="1" x14ac:dyDescent="0.15">
      <c r="B56" t="s">
        <v>238</v>
      </c>
      <c r="C56" s="10" t="s">
        <v>36</v>
      </c>
      <c r="D56" s="10" t="s">
        <v>37</v>
      </c>
      <c r="E56" s="10" t="s">
        <v>38</v>
      </c>
      <c r="F56" s="10" t="s">
        <v>39</v>
      </c>
      <c r="G56" s="10" t="s">
        <v>40</v>
      </c>
      <c r="H56" s="10" t="s">
        <v>41</v>
      </c>
      <c r="I56" s="10" t="s">
        <v>42</v>
      </c>
    </row>
    <row r="57" spans="2:9" ht="15" customHeight="1" x14ac:dyDescent="0.15">
      <c r="B57" t="s">
        <v>114</v>
      </c>
      <c r="C57" s="12">
        <v>6</v>
      </c>
      <c r="D57" s="8">
        <v>5.66</v>
      </c>
      <c r="E57" s="12">
        <v>6</v>
      </c>
      <c r="F57" s="8">
        <v>6.52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121</v>
      </c>
      <c r="C58" s="12">
        <v>6</v>
      </c>
      <c r="D58" s="8">
        <v>5.66</v>
      </c>
      <c r="E58" s="12">
        <v>6</v>
      </c>
      <c r="F58" s="8">
        <v>6.52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109</v>
      </c>
      <c r="C59" s="12">
        <v>5</v>
      </c>
      <c r="D59" s="8">
        <v>4.72</v>
      </c>
      <c r="E59" s="12">
        <v>5</v>
      </c>
      <c r="F59" s="8">
        <v>5.43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110</v>
      </c>
      <c r="C60" s="12">
        <v>5</v>
      </c>
      <c r="D60" s="8">
        <v>4.72</v>
      </c>
      <c r="E60" s="12">
        <v>4</v>
      </c>
      <c r="F60" s="8">
        <v>4.3499999999999996</v>
      </c>
      <c r="G60" s="12">
        <v>1</v>
      </c>
      <c r="H60" s="8">
        <v>7.14</v>
      </c>
      <c r="I60" s="12">
        <v>0</v>
      </c>
    </row>
    <row r="61" spans="2:9" ht="15" customHeight="1" x14ac:dyDescent="0.15">
      <c r="B61" t="s">
        <v>122</v>
      </c>
      <c r="C61" s="12">
        <v>5</v>
      </c>
      <c r="D61" s="8">
        <v>4.72</v>
      </c>
      <c r="E61" s="12">
        <v>5</v>
      </c>
      <c r="F61" s="8">
        <v>5.43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108</v>
      </c>
      <c r="C62" s="12">
        <v>4</v>
      </c>
      <c r="D62" s="8">
        <v>3.77</v>
      </c>
      <c r="E62" s="12">
        <v>4</v>
      </c>
      <c r="F62" s="8">
        <v>4.3499999999999996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133</v>
      </c>
      <c r="C63" s="12">
        <v>4</v>
      </c>
      <c r="D63" s="8">
        <v>3.77</v>
      </c>
      <c r="E63" s="12">
        <v>2</v>
      </c>
      <c r="F63" s="8">
        <v>2.17</v>
      </c>
      <c r="G63" s="12">
        <v>2</v>
      </c>
      <c r="H63" s="8">
        <v>14.29</v>
      </c>
      <c r="I63" s="12">
        <v>0</v>
      </c>
    </row>
    <row r="64" spans="2:9" ht="15" customHeight="1" x14ac:dyDescent="0.15">
      <c r="B64" t="s">
        <v>116</v>
      </c>
      <c r="C64" s="12">
        <v>4</v>
      </c>
      <c r="D64" s="8">
        <v>3.77</v>
      </c>
      <c r="E64" s="12">
        <v>4</v>
      </c>
      <c r="F64" s="8">
        <v>4.3499999999999996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143</v>
      </c>
      <c r="C65" s="12">
        <v>3</v>
      </c>
      <c r="D65" s="8">
        <v>2.83</v>
      </c>
      <c r="E65" s="12">
        <v>3</v>
      </c>
      <c r="F65" s="8">
        <v>3.26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113</v>
      </c>
      <c r="C66" s="12">
        <v>3</v>
      </c>
      <c r="D66" s="8">
        <v>2.83</v>
      </c>
      <c r="E66" s="12">
        <v>3</v>
      </c>
      <c r="F66" s="8">
        <v>3.26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146</v>
      </c>
      <c r="C67" s="12">
        <v>3</v>
      </c>
      <c r="D67" s="8">
        <v>2.83</v>
      </c>
      <c r="E67" s="12">
        <v>2</v>
      </c>
      <c r="F67" s="8">
        <v>2.17</v>
      </c>
      <c r="G67" s="12">
        <v>1</v>
      </c>
      <c r="H67" s="8">
        <v>7.14</v>
      </c>
      <c r="I67" s="12">
        <v>0</v>
      </c>
    </row>
    <row r="68" spans="2:9" ht="15" customHeight="1" x14ac:dyDescent="0.15">
      <c r="B68" t="s">
        <v>106</v>
      </c>
      <c r="C68" s="12">
        <v>2</v>
      </c>
      <c r="D68" s="8">
        <v>1.89</v>
      </c>
      <c r="E68" s="12">
        <v>1</v>
      </c>
      <c r="F68" s="8">
        <v>1.0900000000000001</v>
      </c>
      <c r="G68" s="12">
        <v>1</v>
      </c>
      <c r="H68" s="8">
        <v>7.14</v>
      </c>
      <c r="I68" s="12">
        <v>0</v>
      </c>
    </row>
    <row r="69" spans="2:9" ht="15" customHeight="1" x14ac:dyDescent="0.15">
      <c r="B69" t="s">
        <v>107</v>
      </c>
      <c r="C69" s="12">
        <v>2</v>
      </c>
      <c r="D69" s="8">
        <v>1.89</v>
      </c>
      <c r="E69" s="12">
        <v>0</v>
      </c>
      <c r="F69" s="8">
        <v>0</v>
      </c>
      <c r="G69" s="12">
        <v>2</v>
      </c>
      <c r="H69" s="8">
        <v>14.29</v>
      </c>
      <c r="I69" s="12">
        <v>0</v>
      </c>
    </row>
    <row r="70" spans="2:9" ht="15" customHeight="1" x14ac:dyDescent="0.15">
      <c r="B70" t="s">
        <v>132</v>
      </c>
      <c r="C70" s="12">
        <v>2</v>
      </c>
      <c r="D70" s="8">
        <v>1.89</v>
      </c>
      <c r="E70" s="12">
        <v>2</v>
      </c>
      <c r="F70" s="8">
        <v>2.17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128</v>
      </c>
      <c r="C71" s="12">
        <v>2</v>
      </c>
      <c r="D71" s="8">
        <v>1.89</v>
      </c>
      <c r="E71" s="12">
        <v>1</v>
      </c>
      <c r="F71" s="8">
        <v>1.0900000000000001</v>
      </c>
      <c r="G71" s="12">
        <v>1</v>
      </c>
      <c r="H71" s="8">
        <v>7.14</v>
      </c>
      <c r="I71" s="12">
        <v>0</v>
      </c>
    </row>
    <row r="72" spans="2:9" ht="15" customHeight="1" x14ac:dyDescent="0.15">
      <c r="B72" t="s">
        <v>144</v>
      </c>
      <c r="C72" s="12">
        <v>2</v>
      </c>
      <c r="D72" s="8">
        <v>1.89</v>
      </c>
      <c r="E72" s="12">
        <v>2</v>
      </c>
      <c r="F72" s="8">
        <v>2.17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145</v>
      </c>
      <c r="C73" s="12">
        <v>2</v>
      </c>
      <c r="D73" s="8">
        <v>1.89</v>
      </c>
      <c r="E73" s="12">
        <v>2</v>
      </c>
      <c r="F73" s="8">
        <v>2.17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135</v>
      </c>
      <c r="C74" s="12">
        <v>2</v>
      </c>
      <c r="D74" s="8">
        <v>1.89</v>
      </c>
      <c r="E74" s="12">
        <v>2</v>
      </c>
      <c r="F74" s="8">
        <v>2.17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111</v>
      </c>
      <c r="C75" s="12">
        <v>2</v>
      </c>
      <c r="D75" s="8">
        <v>1.89</v>
      </c>
      <c r="E75" s="12">
        <v>2</v>
      </c>
      <c r="F75" s="8">
        <v>2.17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126</v>
      </c>
      <c r="C76" s="12">
        <v>2</v>
      </c>
      <c r="D76" s="8">
        <v>1.89</v>
      </c>
      <c r="E76" s="12">
        <v>2</v>
      </c>
      <c r="F76" s="8">
        <v>2.17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140</v>
      </c>
      <c r="C77" s="12">
        <v>2</v>
      </c>
      <c r="D77" s="8">
        <v>1.89</v>
      </c>
      <c r="E77" s="12">
        <v>2</v>
      </c>
      <c r="F77" s="8">
        <v>2.17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142</v>
      </c>
      <c r="C78" s="12">
        <v>2</v>
      </c>
      <c r="D78" s="8">
        <v>1.89</v>
      </c>
      <c r="E78" s="12">
        <v>1</v>
      </c>
      <c r="F78" s="8">
        <v>1.0900000000000001</v>
      </c>
      <c r="G78" s="12">
        <v>1</v>
      </c>
      <c r="H78" s="8">
        <v>7.14</v>
      </c>
      <c r="I78" s="12">
        <v>0</v>
      </c>
    </row>
    <row r="79" spans="2:9" ht="15" customHeight="1" x14ac:dyDescent="0.15">
      <c r="B79" t="s">
        <v>123</v>
      </c>
      <c r="C79" s="12">
        <v>2</v>
      </c>
      <c r="D79" s="8">
        <v>1.89</v>
      </c>
      <c r="E79" s="12">
        <v>2</v>
      </c>
      <c r="F79" s="8">
        <v>2.17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131</v>
      </c>
      <c r="C80" s="12">
        <v>2</v>
      </c>
      <c r="D80" s="8">
        <v>1.89</v>
      </c>
      <c r="E80" s="12">
        <v>2</v>
      </c>
      <c r="F80" s="8">
        <v>2.17</v>
      </c>
      <c r="G80" s="12">
        <v>0</v>
      </c>
      <c r="H80" s="8">
        <v>0</v>
      </c>
      <c r="I80" s="12">
        <v>0</v>
      </c>
    </row>
    <row r="82" spans="2:2" ht="15" customHeight="1" x14ac:dyDescent="0.15">
      <c r="B82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256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21</v>
      </c>
      <c r="C6" s="12">
        <v>31</v>
      </c>
      <c r="D6" s="8">
        <v>15.98</v>
      </c>
      <c r="E6" s="12">
        <v>18</v>
      </c>
      <c r="F6" s="8">
        <v>14.17</v>
      </c>
      <c r="G6" s="12">
        <v>13</v>
      </c>
      <c r="H6" s="8">
        <v>19.7</v>
      </c>
      <c r="I6" s="12">
        <v>0</v>
      </c>
    </row>
    <row r="7" spans="2:9" ht="15" customHeight="1" x14ac:dyDescent="0.15">
      <c r="B7" t="s">
        <v>22</v>
      </c>
      <c r="C7" s="12">
        <v>31</v>
      </c>
      <c r="D7" s="8">
        <v>15.98</v>
      </c>
      <c r="E7" s="12">
        <v>15</v>
      </c>
      <c r="F7" s="8">
        <v>11.81</v>
      </c>
      <c r="G7" s="12">
        <v>16</v>
      </c>
      <c r="H7" s="8">
        <v>24.24</v>
      </c>
      <c r="I7" s="12">
        <v>0</v>
      </c>
    </row>
    <row r="8" spans="2:9" ht="15" customHeight="1" x14ac:dyDescent="0.15">
      <c r="B8" t="s">
        <v>23</v>
      </c>
      <c r="C8" s="12">
        <v>1</v>
      </c>
      <c r="D8" s="8">
        <v>0.52</v>
      </c>
      <c r="E8" s="12">
        <v>0</v>
      </c>
      <c r="F8" s="8">
        <v>0</v>
      </c>
      <c r="G8" s="12">
        <v>1</v>
      </c>
      <c r="H8" s="8">
        <v>1.52</v>
      </c>
      <c r="I8" s="12">
        <v>0</v>
      </c>
    </row>
    <row r="9" spans="2:9" ht="15" customHeight="1" x14ac:dyDescent="0.15">
      <c r="B9" t="s">
        <v>24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25</v>
      </c>
      <c r="C10" s="12">
        <v>4</v>
      </c>
      <c r="D10" s="8">
        <v>2.06</v>
      </c>
      <c r="E10" s="12">
        <v>2</v>
      </c>
      <c r="F10" s="8">
        <v>1.57</v>
      </c>
      <c r="G10" s="12">
        <v>2</v>
      </c>
      <c r="H10" s="8">
        <v>3.03</v>
      </c>
      <c r="I10" s="12">
        <v>0</v>
      </c>
    </row>
    <row r="11" spans="2:9" ht="15" customHeight="1" x14ac:dyDescent="0.15">
      <c r="B11" t="s">
        <v>26</v>
      </c>
      <c r="C11" s="12">
        <v>62</v>
      </c>
      <c r="D11" s="8">
        <v>31.96</v>
      </c>
      <c r="E11" s="12">
        <v>42</v>
      </c>
      <c r="F11" s="8">
        <v>33.07</v>
      </c>
      <c r="G11" s="12">
        <v>20</v>
      </c>
      <c r="H11" s="8">
        <v>30.3</v>
      </c>
      <c r="I11" s="12">
        <v>0</v>
      </c>
    </row>
    <row r="12" spans="2:9" ht="15" customHeight="1" x14ac:dyDescent="0.15">
      <c r="B12" t="s">
        <v>27</v>
      </c>
      <c r="C12" s="12">
        <v>2</v>
      </c>
      <c r="D12" s="8">
        <v>1.03</v>
      </c>
      <c r="E12" s="12">
        <v>1</v>
      </c>
      <c r="F12" s="8">
        <v>0.79</v>
      </c>
      <c r="G12" s="12">
        <v>1</v>
      </c>
      <c r="H12" s="8">
        <v>1.52</v>
      </c>
      <c r="I12" s="12">
        <v>0</v>
      </c>
    </row>
    <row r="13" spans="2:9" ht="15" customHeight="1" x14ac:dyDescent="0.15">
      <c r="B13" t="s">
        <v>28</v>
      </c>
      <c r="C13" s="12">
        <v>4</v>
      </c>
      <c r="D13" s="8">
        <v>2.06</v>
      </c>
      <c r="E13" s="12">
        <v>2</v>
      </c>
      <c r="F13" s="8">
        <v>1.57</v>
      </c>
      <c r="G13" s="12">
        <v>2</v>
      </c>
      <c r="H13" s="8">
        <v>3.03</v>
      </c>
      <c r="I13" s="12">
        <v>0</v>
      </c>
    </row>
    <row r="14" spans="2:9" ht="15" customHeight="1" x14ac:dyDescent="0.15">
      <c r="B14" t="s">
        <v>29</v>
      </c>
      <c r="C14" s="12">
        <v>4</v>
      </c>
      <c r="D14" s="8">
        <v>2.06</v>
      </c>
      <c r="E14" s="12">
        <v>4</v>
      </c>
      <c r="F14" s="8">
        <v>3.15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30</v>
      </c>
      <c r="C15" s="12">
        <v>9</v>
      </c>
      <c r="D15" s="8">
        <v>4.6399999999999997</v>
      </c>
      <c r="E15" s="12">
        <v>8</v>
      </c>
      <c r="F15" s="8">
        <v>6.3</v>
      </c>
      <c r="G15" s="12">
        <v>1</v>
      </c>
      <c r="H15" s="8">
        <v>1.52</v>
      </c>
      <c r="I15" s="12">
        <v>0</v>
      </c>
    </row>
    <row r="16" spans="2:9" ht="15" customHeight="1" x14ac:dyDescent="0.15">
      <c r="B16" t="s">
        <v>31</v>
      </c>
      <c r="C16" s="12">
        <v>27</v>
      </c>
      <c r="D16" s="8">
        <v>13.92</v>
      </c>
      <c r="E16" s="12">
        <v>25</v>
      </c>
      <c r="F16" s="8">
        <v>19.690000000000001</v>
      </c>
      <c r="G16" s="12">
        <v>2</v>
      </c>
      <c r="H16" s="8">
        <v>3.03</v>
      </c>
      <c r="I16" s="12">
        <v>0</v>
      </c>
    </row>
    <row r="17" spans="2:9" ht="15" customHeight="1" x14ac:dyDescent="0.15">
      <c r="B17" t="s">
        <v>32</v>
      </c>
      <c r="C17" s="12">
        <v>1</v>
      </c>
      <c r="D17" s="8">
        <v>0.52</v>
      </c>
      <c r="E17" s="12">
        <v>1</v>
      </c>
      <c r="F17" s="8">
        <v>0.79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33</v>
      </c>
      <c r="C18" s="12">
        <v>6</v>
      </c>
      <c r="D18" s="8">
        <v>3.09</v>
      </c>
      <c r="E18" s="12">
        <v>3</v>
      </c>
      <c r="F18" s="8">
        <v>2.36</v>
      </c>
      <c r="G18" s="12">
        <v>3</v>
      </c>
      <c r="H18" s="8">
        <v>4.55</v>
      </c>
      <c r="I18" s="12">
        <v>0</v>
      </c>
    </row>
    <row r="19" spans="2:9" ht="15" customHeight="1" x14ac:dyDescent="0.15">
      <c r="B19" t="s">
        <v>34</v>
      </c>
      <c r="C19" s="12">
        <v>12</v>
      </c>
      <c r="D19" s="8">
        <v>6.19</v>
      </c>
      <c r="E19" s="12">
        <v>6</v>
      </c>
      <c r="F19" s="8">
        <v>4.72</v>
      </c>
      <c r="G19" s="12">
        <v>5</v>
      </c>
      <c r="H19" s="8">
        <v>7.58</v>
      </c>
      <c r="I19" s="12">
        <v>1</v>
      </c>
    </row>
    <row r="20" spans="2:9" ht="15" customHeight="1" x14ac:dyDescent="0.15">
      <c r="B20" s="9" t="s">
        <v>215</v>
      </c>
      <c r="C20" s="12">
        <f>SUM(LTBL_31328[総数／事業所数])</f>
        <v>194</v>
      </c>
      <c r="E20" s="12">
        <f>SUBTOTAL(109,LTBL_31328[個人／事業所数])</f>
        <v>127</v>
      </c>
      <c r="G20" s="12">
        <f>SUBTOTAL(109,LTBL_31328[法人／事業所数])</f>
        <v>66</v>
      </c>
      <c r="I20" s="12">
        <f>SUBTOTAL(109,LTBL_31328[法人以外の団体／事業所数])</f>
        <v>1</v>
      </c>
    </row>
    <row r="21" spans="2:9" ht="15" customHeight="1" x14ac:dyDescent="0.15">
      <c r="E21" s="11">
        <f>LTBL_31328[[#Totals],[個人／事業所数]]/LTBL_31328[[#Totals],[総数／事業所数]]</f>
        <v>0.65463917525773196</v>
      </c>
      <c r="G21" s="11">
        <f>LTBL_31328[[#Totals],[法人／事業所数]]/LTBL_31328[[#Totals],[総数／事業所数]]</f>
        <v>0.34020618556701032</v>
      </c>
      <c r="I21" s="11">
        <f>LTBL_31328[[#Totals],[法人以外の団体／事業所数]]/LTBL_31328[[#Totals],[総数／事業所数]]</f>
        <v>5.1546391752577319E-3</v>
      </c>
    </row>
    <row r="23" spans="2:9" ht="33" customHeight="1" x14ac:dyDescent="0.15">
      <c r="B23" t="s">
        <v>214</v>
      </c>
      <c r="C23" s="10" t="s">
        <v>36</v>
      </c>
      <c r="D23" s="10" t="s">
        <v>257</v>
      </c>
      <c r="E23" s="10" t="s">
        <v>38</v>
      </c>
      <c r="F23" s="10" t="s">
        <v>258</v>
      </c>
      <c r="G23" s="10" t="s">
        <v>40</v>
      </c>
      <c r="H23" s="10" t="s">
        <v>242</v>
      </c>
      <c r="I23" s="10" t="s">
        <v>42</v>
      </c>
    </row>
    <row r="24" spans="2:9" ht="15" customHeight="1" x14ac:dyDescent="0.15">
      <c r="B24" t="s">
        <v>217</v>
      </c>
      <c r="C24">
        <v>7</v>
      </c>
      <c r="D24" t="s">
        <v>216</v>
      </c>
      <c r="E24">
        <v>0</v>
      </c>
      <c r="F24" t="s">
        <v>218</v>
      </c>
      <c r="G24">
        <v>7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237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57</v>
      </c>
      <c r="C29" s="12">
        <v>26</v>
      </c>
      <c r="D29" s="8">
        <v>13.4</v>
      </c>
      <c r="E29" s="12">
        <v>25</v>
      </c>
      <c r="F29" s="8">
        <v>19.690000000000001</v>
      </c>
      <c r="G29" s="12">
        <v>1</v>
      </c>
      <c r="H29" s="8">
        <v>1.52</v>
      </c>
      <c r="I29" s="12">
        <v>0</v>
      </c>
    </row>
    <row r="30" spans="2:9" ht="15" customHeight="1" x14ac:dyDescent="0.15">
      <c r="B30" t="s">
        <v>52</v>
      </c>
      <c r="C30" s="12">
        <v>25</v>
      </c>
      <c r="D30" s="8">
        <v>12.89</v>
      </c>
      <c r="E30" s="12">
        <v>19</v>
      </c>
      <c r="F30" s="8">
        <v>14.96</v>
      </c>
      <c r="G30" s="12">
        <v>6</v>
      </c>
      <c r="H30" s="8">
        <v>9.09</v>
      </c>
      <c r="I30" s="12">
        <v>0</v>
      </c>
    </row>
    <row r="31" spans="2:9" ht="15" customHeight="1" x14ac:dyDescent="0.15">
      <c r="B31" t="s">
        <v>43</v>
      </c>
      <c r="C31" s="12">
        <v>16</v>
      </c>
      <c r="D31" s="8">
        <v>8.25</v>
      </c>
      <c r="E31" s="12">
        <v>7</v>
      </c>
      <c r="F31" s="8">
        <v>5.51</v>
      </c>
      <c r="G31" s="12">
        <v>9</v>
      </c>
      <c r="H31" s="8">
        <v>13.64</v>
      </c>
      <c r="I31" s="12">
        <v>0</v>
      </c>
    </row>
    <row r="32" spans="2:9" ht="15" customHeight="1" x14ac:dyDescent="0.15">
      <c r="B32" t="s">
        <v>50</v>
      </c>
      <c r="C32" s="12">
        <v>15</v>
      </c>
      <c r="D32" s="8">
        <v>7.73</v>
      </c>
      <c r="E32" s="12">
        <v>12</v>
      </c>
      <c r="F32" s="8">
        <v>9.4499999999999993</v>
      </c>
      <c r="G32" s="12">
        <v>3</v>
      </c>
      <c r="H32" s="8">
        <v>4.55</v>
      </c>
      <c r="I32" s="12">
        <v>0</v>
      </c>
    </row>
    <row r="33" spans="2:9" ht="15" customHeight="1" x14ac:dyDescent="0.15">
      <c r="B33" t="s">
        <v>44</v>
      </c>
      <c r="C33" s="12">
        <v>12</v>
      </c>
      <c r="D33" s="8">
        <v>6.19</v>
      </c>
      <c r="E33" s="12">
        <v>9</v>
      </c>
      <c r="F33" s="8">
        <v>7.09</v>
      </c>
      <c r="G33" s="12">
        <v>3</v>
      </c>
      <c r="H33" s="8">
        <v>4.55</v>
      </c>
      <c r="I33" s="12">
        <v>0</v>
      </c>
    </row>
    <row r="34" spans="2:9" ht="15" customHeight="1" x14ac:dyDescent="0.15">
      <c r="B34" t="s">
        <v>81</v>
      </c>
      <c r="C34" s="12">
        <v>11</v>
      </c>
      <c r="D34" s="8">
        <v>5.67</v>
      </c>
      <c r="E34" s="12">
        <v>2</v>
      </c>
      <c r="F34" s="8">
        <v>1.57</v>
      </c>
      <c r="G34" s="12">
        <v>9</v>
      </c>
      <c r="H34" s="8">
        <v>13.64</v>
      </c>
      <c r="I34" s="12">
        <v>0</v>
      </c>
    </row>
    <row r="35" spans="2:9" ht="15" customHeight="1" x14ac:dyDescent="0.15">
      <c r="B35" t="s">
        <v>49</v>
      </c>
      <c r="C35" s="12">
        <v>10</v>
      </c>
      <c r="D35" s="8">
        <v>5.15</v>
      </c>
      <c r="E35" s="12">
        <v>5</v>
      </c>
      <c r="F35" s="8">
        <v>3.94</v>
      </c>
      <c r="G35" s="12">
        <v>5</v>
      </c>
      <c r="H35" s="8">
        <v>7.58</v>
      </c>
      <c r="I35" s="12">
        <v>0</v>
      </c>
    </row>
    <row r="36" spans="2:9" ht="15" customHeight="1" x14ac:dyDescent="0.15">
      <c r="B36" t="s">
        <v>56</v>
      </c>
      <c r="C36" s="12">
        <v>7</v>
      </c>
      <c r="D36" s="8">
        <v>3.61</v>
      </c>
      <c r="E36" s="12">
        <v>7</v>
      </c>
      <c r="F36" s="8">
        <v>5.51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70</v>
      </c>
      <c r="C37" s="12">
        <v>5</v>
      </c>
      <c r="D37" s="8">
        <v>2.58</v>
      </c>
      <c r="E37" s="12">
        <v>4</v>
      </c>
      <c r="F37" s="8">
        <v>3.15</v>
      </c>
      <c r="G37" s="12">
        <v>1</v>
      </c>
      <c r="H37" s="8">
        <v>1.52</v>
      </c>
      <c r="I37" s="12">
        <v>0</v>
      </c>
    </row>
    <row r="38" spans="2:9" ht="15" customHeight="1" x14ac:dyDescent="0.15">
      <c r="B38" t="s">
        <v>51</v>
      </c>
      <c r="C38" s="12">
        <v>5</v>
      </c>
      <c r="D38" s="8">
        <v>2.58</v>
      </c>
      <c r="E38" s="12">
        <v>3</v>
      </c>
      <c r="F38" s="8">
        <v>2.36</v>
      </c>
      <c r="G38" s="12">
        <v>2</v>
      </c>
      <c r="H38" s="8">
        <v>3.03</v>
      </c>
      <c r="I38" s="12">
        <v>0</v>
      </c>
    </row>
    <row r="39" spans="2:9" ht="15" customHeight="1" x14ac:dyDescent="0.15">
      <c r="B39" t="s">
        <v>72</v>
      </c>
      <c r="C39" s="12">
        <v>4</v>
      </c>
      <c r="D39" s="8">
        <v>2.06</v>
      </c>
      <c r="E39" s="12">
        <v>1</v>
      </c>
      <c r="F39" s="8">
        <v>0.79</v>
      </c>
      <c r="G39" s="12">
        <v>3</v>
      </c>
      <c r="H39" s="8">
        <v>4.55</v>
      </c>
      <c r="I39" s="12">
        <v>0</v>
      </c>
    </row>
    <row r="40" spans="2:9" ht="15" customHeight="1" x14ac:dyDescent="0.15">
      <c r="B40" t="s">
        <v>46</v>
      </c>
      <c r="C40" s="12">
        <v>4</v>
      </c>
      <c r="D40" s="8">
        <v>2.06</v>
      </c>
      <c r="E40" s="12">
        <v>2</v>
      </c>
      <c r="F40" s="8">
        <v>1.57</v>
      </c>
      <c r="G40" s="12">
        <v>2</v>
      </c>
      <c r="H40" s="8">
        <v>3.03</v>
      </c>
      <c r="I40" s="12">
        <v>0</v>
      </c>
    </row>
    <row r="41" spans="2:9" ht="15" customHeight="1" x14ac:dyDescent="0.15">
      <c r="B41" t="s">
        <v>53</v>
      </c>
      <c r="C41" s="12">
        <v>4</v>
      </c>
      <c r="D41" s="8">
        <v>2.06</v>
      </c>
      <c r="E41" s="12">
        <v>2</v>
      </c>
      <c r="F41" s="8">
        <v>1.57</v>
      </c>
      <c r="G41" s="12">
        <v>2</v>
      </c>
      <c r="H41" s="8">
        <v>3.03</v>
      </c>
      <c r="I41" s="12">
        <v>0</v>
      </c>
    </row>
    <row r="42" spans="2:9" ht="15" customHeight="1" x14ac:dyDescent="0.15">
      <c r="B42" t="s">
        <v>62</v>
      </c>
      <c r="C42" s="12">
        <v>4</v>
      </c>
      <c r="D42" s="8">
        <v>2.06</v>
      </c>
      <c r="E42" s="12">
        <v>2</v>
      </c>
      <c r="F42" s="8">
        <v>1.57</v>
      </c>
      <c r="G42" s="12">
        <v>2</v>
      </c>
      <c r="H42" s="8">
        <v>3.03</v>
      </c>
      <c r="I42" s="12">
        <v>0</v>
      </c>
    </row>
    <row r="43" spans="2:9" ht="15" customHeight="1" x14ac:dyDescent="0.15">
      <c r="B43" t="s">
        <v>67</v>
      </c>
      <c r="C43" s="12">
        <v>4</v>
      </c>
      <c r="D43" s="8">
        <v>2.06</v>
      </c>
      <c r="E43" s="12">
        <v>1</v>
      </c>
      <c r="F43" s="8">
        <v>0.79</v>
      </c>
      <c r="G43" s="12">
        <v>2</v>
      </c>
      <c r="H43" s="8">
        <v>3.03</v>
      </c>
      <c r="I43" s="12">
        <v>1</v>
      </c>
    </row>
    <row r="44" spans="2:9" ht="15" customHeight="1" x14ac:dyDescent="0.15">
      <c r="B44" t="s">
        <v>45</v>
      </c>
      <c r="C44" s="12">
        <v>3</v>
      </c>
      <c r="D44" s="8">
        <v>1.55</v>
      </c>
      <c r="E44" s="12">
        <v>2</v>
      </c>
      <c r="F44" s="8">
        <v>1.57</v>
      </c>
      <c r="G44" s="12">
        <v>1</v>
      </c>
      <c r="H44" s="8">
        <v>1.52</v>
      </c>
      <c r="I44" s="12">
        <v>0</v>
      </c>
    </row>
    <row r="45" spans="2:9" ht="15" customHeight="1" x14ac:dyDescent="0.15">
      <c r="B45" t="s">
        <v>84</v>
      </c>
      <c r="C45" s="12">
        <v>3</v>
      </c>
      <c r="D45" s="8">
        <v>1.55</v>
      </c>
      <c r="E45" s="12">
        <v>2</v>
      </c>
      <c r="F45" s="8">
        <v>1.57</v>
      </c>
      <c r="G45" s="12">
        <v>1</v>
      </c>
      <c r="H45" s="8">
        <v>1.52</v>
      </c>
      <c r="I45" s="12">
        <v>0</v>
      </c>
    </row>
    <row r="46" spans="2:9" ht="15" customHeight="1" x14ac:dyDescent="0.15">
      <c r="B46" t="s">
        <v>68</v>
      </c>
      <c r="C46" s="12">
        <v>3</v>
      </c>
      <c r="D46" s="8">
        <v>1.55</v>
      </c>
      <c r="E46" s="12">
        <v>1</v>
      </c>
      <c r="F46" s="8">
        <v>0.79</v>
      </c>
      <c r="G46" s="12">
        <v>2</v>
      </c>
      <c r="H46" s="8">
        <v>3.03</v>
      </c>
      <c r="I46" s="12">
        <v>0</v>
      </c>
    </row>
    <row r="47" spans="2:9" ht="15" customHeight="1" x14ac:dyDescent="0.15">
      <c r="B47" t="s">
        <v>60</v>
      </c>
      <c r="C47" s="12">
        <v>3</v>
      </c>
      <c r="D47" s="8">
        <v>1.55</v>
      </c>
      <c r="E47" s="12">
        <v>3</v>
      </c>
      <c r="F47" s="8">
        <v>2.36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61</v>
      </c>
      <c r="C48" s="12">
        <v>3</v>
      </c>
      <c r="D48" s="8">
        <v>1.55</v>
      </c>
      <c r="E48" s="12">
        <v>0</v>
      </c>
      <c r="F48" s="8">
        <v>0</v>
      </c>
      <c r="G48" s="12">
        <v>3</v>
      </c>
      <c r="H48" s="8">
        <v>4.55</v>
      </c>
      <c r="I48" s="12">
        <v>0</v>
      </c>
    </row>
    <row r="49" spans="2:9" ht="15" customHeight="1" x14ac:dyDescent="0.15">
      <c r="B49" t="s">
        <v>78</v>
      </c>
      <c r="C49" s="12">
        <v>3</v>
      </c>
      <c r="D49" s="8">
        <v>1.55</v>
      </c>
      <c r="E49" s="12">
        <v>3</v>
      </c>
      <c r="F49" s="8">
        <v>2.36</v>
      </c>
      <c r="G49" s="12">
        <v>0</v>
      </c>
      <c r="H49" s="8">
        <v>0</v>
      </c>
      <c r="I49" s="12">
        <v>0</v>
      </c>
    </row>
    <row r="52" spans="2:9" ht="33" customHeight="1" x14ac:dyDescent="0.15">
      <c r="B52" t="s">
        <v>238</v>
      </c>
      <c r="C52" s="10" t="s">
        <v>36</v>
      </c>
      <c r="D52" s="10" t="s">
        <v>37</v>
      </c>
      <c r="E52" s="10" t="s">
        <v>38</v>
      </c>
      <c r="F52" s="10" t="s">
        <v>39</v>
      </c>
      <c r="G52" s="10" t="s">
        <v>40</v>
      </c>
      <c r="H52" s="10" t="s">
        <v>41</v>
      </c>
      <c r="I52" s="10" t="s">
        <v>42</v>
      </c>
    </row>
    <row r="53" spans="2:9" ht="15" customHeight="1" x14ac:dyDescent="0.15">
      <c r="B53" t="s">
        <v>122</v>
      </c>
      <c r="C53" s="12">
        <v>12</v>
      </c>
      <c r="D53" s="8">
        <v>6.19</v>
      </c>
      <c r="E53" s="12">
        <v>12</v>
      </c>
      <c r="F53" s="8">
        <v>9.4499999999999993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121</v>
      </c>
      <c r="C54" s="12">
        <v>10</v>
      </c>
      <c r="D54" s="8">
        <v>5.15</v>
      </c>
      <c r="E54" s="12">
        <v>10</v>
      </c>
      <c r="F54" s="8">
        <v>7.87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114</v>
      </c>
      <c r="C55" s="12">
        <v>9</v>
      </c>
      <c r="D55" s="8">
        <v>4.6399999999999997</v>
      </c>
      <c r="E55" s="12">
        <v>6</v>
      </c>
      <c r="F55" s="8">
        <v>4.72</v>
      </c>
      <c r="G55" s="12">
        <v>3</v>
      </c>
      <c r="H55" s="8">
        <v>4.55</v>
      </c>
      <c r="I55" s="12">
        <v>0</v>
      </c>
    </row>
    <row r="56" spans="2:9" ht="15" customHeight="1" x14ac:dyDescent="0.15">
      <c r="B56" t="s">
        <v>150</v>
      </c>
      <c r="C56" s="12">
        <v>8</v>
      </c>
      <c r="D56" s="8">
        <v>4.12</v>
      </c>
      <c r="E56" s="12">
        <v>2</v>
      </c>
      <c r="F56" s="8">
        <v>1.57</v>
      </c>
      <c r="G56" s="12">
        <v>6</v>
      </c>
      <c r="H56" s="8">
        <v>9.09</v>
      </c>
      <c r="I56" s="12">
        <v>0</v>
      </c>
    </row>
    <row r="57" spans="2:9" ht="15" customHeight="1" x14ac:dyDescent="0.15">
      <c r="B57" t="s">
        <v>106</v>
      </c>
      <c r="C57" s="12">
        <v>5</v>
      </c>
      <c r="D57" s="8">
        <v>2.58</v>
      </c>
      <c r="E57" s="12">
        <v>1</v>
      </c>
      <c r="F57" s="8">
        <v>0.79</v>
      </c>
      <c r="G57" s="12">
        <v>4</v>
      </c>
      <c r="H57" s="8">
        <v>6.06</v>
      </c>
      <c r="I57" s="12">
        <v>0</v>
      </c>
    </row>
    <row r="58" spans="2:9" ht="15" customHeight="1" x14ac:dyDescent="0.15">
      <c r="B58" t="s">
        <v>149</v>
      </c>
      <c r="C58" s="12">
        <v>5</v>
      </c>
      <c r="D58" s="8">
        <v>2.58</v>
      </c>
      <c r="E58" s="12">
        <v>4</v>
      </c>
      <c r="F58" s="8">
        <v>3.15</v>
      </c>
      <c r="G58" s="12">
        <v>1</v>
      </c>
      <c r="H58" s="8">
        <v>1.52</v>
      </c>
      <c r="I58" s="12">
        <v>0</v>
      </c>
    </row>
    <row r="59" spans="2:9" ht="15" customHeight="1" x14ac:dyDescent="0.15">
      <c r="B59" t="s">
        <v>107</v>
      </c>
      <c r="C59" s="12">
        <v>4</v>
      </c>
      <c r="D59" s="8">
        <v>2.06</v>
      </c>
      <c r="E59" s="12">
        <v>3</v>
      </c>
      <c r="F59" s="8">
        <v>2.36</v>
      </c>
      <c r="G59" s="12">
        <v>1</v>
      </c>
      <c r="H59" s="8">
        <v>1.52</v>
      </c>
      <c r="I59" s="12">
        <v>0</v>
      </c>
    </row>
    <row r="60" spans="2:9" ht="15" customHeight="1" x14ac:dyDescent="0.15">
      <c r="B60" t="s">
        <v>152</v>
      </c>
      <c r="C60" s="12">
        <v>4</v>
      </c>
      <c r="D60" s="8">
        <v>2.06</v>
      </c>
      <c r="E60" s="12">
        <v>1</v>
      </c>
      <c r="F60" s="8">
        <v>0.79</v>
      </c>
      <c r="G60" s="12">
        <v>3</v>
      </c>
      <c r="H60" s="8">
        <v>4.55</v>
      </c>
      <c r="I60" s="12">
        <v>0</v>
      </c>
    </row>
    <row r="61" spans="2:9" ht="15" customHeight="1" x14ac:dyDescent="0.15">
      <c r="B61" t="s">
        <v>153</v>
      </c>
      <c r="C61" s="12">
        <v>4</v>
      </c>
      <c r="D61" s="8">
        <v>2.06</v>
      </c>
      <c r="E61" s="12">
        <v>1</v>
      </c>
      <c r="F61" s="8">
        <v>0.79</v>
      </c>
      <c r="G61" s="12">
        <v>3</v>
      </c>
      <c r="H61" s="8">
        <v>4.55</v>
      </c>
      <c r="I61" s="12">
        <v>0</v>
      </c>
    </row>
    <row r="62" spans="2:9" ht="15" customHeight="1" x14ac:dyDescent="0.15">
      <c r="B62" t="s">
        <v>135</v>
      </c>
      <c r="C62" s="12">
        <v>4</v>
      </c>
      <c r="D62" s="8">
        <v>2.06</v>
      </c>
      <c r="E62" s="12">
        <v>4</v>
      </c>
      <c r="F62" s="8">
        <v>3.15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112</v>
      </c>
      <c r="C63" s="12">
        <v>4</v>
      </c>
      <c r="D63" s="8">
        <v>2.06</v>
      </c>
      <c r="E63" s="12">
        <v>2</v>
      </c>
      <c r="F63" s="8">
        <v>1.57</v>
      </c>
      <c r="G63" s="12">
        <v>2</v>
      </c>
      <c r="H63" s="8">
        <v>3.03</v>
      </c>
      <c r="I63" s="12">
        <v>0</v>
      </c>
    </row>
    <row r="64" spans="2:9" ht="15" customHeight="1" x14ac:dyDescent="0.15">
      <c r="B64" t="s">
        <v>154</v>
      </c>
      <c r="C64" s="12">
        <v>4</v>
      </c>
      <c r="D64" s="8">
        <v>2.06</v>
      </c>
      <c r="E64" s="12">
        <v>4</v>
      </c>
      <c r="F64" s="8">
        <v>3.15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131</v>
      </c>
      <c r="C65" s="12">
        <v>4</v>
      </c>
      <c r="D65" s="8">
        <v>2.06</v>
      </c>
      <c r="E65" s="12">
        <v>2</v>
      </c>
      <c r="F65" s="8">
        <v>1.57</v>
      </c>
      <c r="G65" s="12">
        <v>2</v>
      </c>
      <c r="H65" s="8">
        <v>3.03</v>
      </c>
      <c r="I65" s="12">
        <v>0</v>
      </c>
    </row>
    <row r="66" spans="2:9" ht="15" customHeight="1" x14ac:dyDescent="0.15">
      <c r="B66" t="s">
        <v>155</v>
      </c>
      <c r="C66" s="12">
        <v>4</v>
      </c>
      <c r="D66" s="8">
        <v>2.06</v>
      </c>
      <c r="E66" s="12">
        <v>1</v>
      </c>
      <c r="F66" s="8">
        <v>0.79</v>
      </c>
      <c r="G66" s="12">
        <v>2</v>
      </c>
      <c r="H66" s="8">
        <v>3.03</v>
      </c>
      <c r="I66" s="12">
        <v>1</v>
      </c>
    </row>
    <row r="67" spans="2:9" ht="15" customHeight="1" x14ac:dyDescent="0.15">
      <c r="B67" t="s">
        <v>136</v>
      </c>
      <c r="C67" s="12">
        <v>3</v>
      </c>
      <c r="D67" s="8">
        <v>1.55</v>
      </c>
      <c r="E67" s="12">
        <v>0</v>
      </c>
      <c r="F67" s="8">
        <v>0</v>
      </c>
      <c r="G67" s="12">
        <v>3</v>
      </c>
      <c r="H67" s="8">
        <v>4.55</v>
      </c>
      <c r="I67" s="12">
        <v>0</v>
      </c>
    </row>
    <row r="68" spans="2:9" ht="15" customHeight="1" x14ac:dyDescent="0.15">
      <c r="B68" t="s">
        <v>147</v>
      </c>
      <c r="C68" s="12">
        <v>3</v>
      </c>
      <c r="D68" s="8">
        <v>1.55</v>
      </c>
      <c r="E68" s="12">
        <v>2</v>
      </c>
      <c r="F68" s="8">
        <v>1.57</v>
      </c>
      <c r="G68" s="12">
        <v>1</v>
      </c>
      <c r="H68" s="8">
        <v>1.52</v>
      </c>
      <c r="I68" s="12">
        <v>0</v>
      </c>
    </row>
    <row r="69" spans="2:9" ht="15" customHeight="1" x14ac:dyDescent="0.15">
      <c r="B69" t="s">
        <v>148</v>
      </c>
      <c r="C69" s="12">
        <v>3</v>
      </c>
      <c r="D69" s="8">
        <v>1.55</v>
      </c>
      <c r="E69" s="12">
        <v>3</v>
      </c>
      <c r="F69" s="8">
        <v>2.36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151</v>
      </c>
      <c r="C70" s="12">
        <v>3</v>
      </c>
      <c r="D70" s="8">
        <v>1.55</v>
      </c>
      <c r="E70" s="12">
        <v>2</v>
      </c>
      <c r="F70" s="8">
        <v>1.57</v>
      </c>
      <c r="G70" s="12">
        <v>1</v>
      </c>
      <c r="H70" s="8">
        <v>1.52</v>
      </c>
      <c r="I70" s="12">
        <v>0</v>
      </c>
    </row>
    <row r="71" spans="2:9" ht="15" customHeight="1" x14ac:dyDescent="0.15">
      <c r="B71" t="s">
        <v>108</v>
      </c>
      <c r="C71" s="12">
        <v>3</v>
      </c>
      <c r="D71" s="8">
        <v>1.55</v>
      </c>
      <c r="E71" s="12">
        <v>2</v>
      </c>
      <c r="F71" s="8">
        <v>1.57</v>
      </c>
      <c r="G71" s="12">
        <v>1</v>
      </c>
      <c r="H71" s="8">
        <v>1.52</v>
      </c>
      <c r="I71" s="12">
        <v>0</v>
      </c>
    </row>
    <row r="72" spans="2:9" ht="15" customHeight="1" x14ac:dyDescent="0.15">
      <c r="B72" t="s">
        <v>110</v>
      </c>
      <c r="C72" s="12">
        <v>3</v>
      </c>
      <c r="D72" s="8">
        <v>1.55</v>
      </c>
      <c r="E72" s="12">
        <v>3</v>
      </c>
      <c r="F72" s="8">
        <v>2.36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146</v>
      </c>
      <c r="C73" s="12">
        <v>3</v>
      </c>
      <c r="D73" s="8">
        <v>1.55</v>
      </c>
      <c r="E73" s="12">
        <v>3</v>
      </c>
      <c r="F73" s="8">
        <v>2.36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139</v>
      </c>
      <c r="C74" s="12">
        <v>3</v>
      </c>
      <c r="D74" s="8">
        <v>1.55</v>
      </c>
      <c r="E74" s="12">
        <v>1</v>
      </c>
      <c r="F74" s="8">
        <v>0.79</v>
      </c>
      <c r="G74" s="12">
        <v>2</v>
      </c>
      <c r="H74" s="8">
        <v>3.03</v>
      </c>
      <c r="I74" s="12">
        <v>0</v>
      </c>
    </row>
    <row r="75" spans="2:9" ht="15" customHeight="1" x14ac:dyDescent="0.15">
      <c r="B75" t="s">
        <v>120</v>
      </c>
      <c r="C75" s="12">
        <v>3</v>
      </c>
      <c r="D75" s="8">
        <v>1.55</v>
      </c>
      <c r="E75" s="12">
        <v>3</v>
      </c>
      <c r="F75" s="8">
        <v>2.36</v>
      </c>
      <c r="G75" s="12">
        <v>0</v>
      </c>
      <c r="H75" s="8">
        <v>0</v>
      </c>
      <c r="I75" s="12">
        <v>0</v>
      </c>
    </row>
    <row r="77" spans="2:9" ht="15" customHeight="1" x14ac:dyDescent="0.15">
      <c r="B77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259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21</v>
      </c>
      <c r="C6" s="12">
        <v>57</v>
      </c>
      <c r="D6" s="8">
        <v>17.98</v>
      </c>
      <c r="E6" s="12">
        <v>31</v>
      </c>
      <c r="F6" s="8">
        <v>15.05</v>
      </c>
      <c r="G6" s="12">
        <v>26</v>
      </c>
      <c r="H6" s="8">
        <v>24.07</v>
      </c>
      <c r="I6" s="12">
        <v>0</v>
      </c>
    </row>
    <row r="7" spans="2:9" ht="15" customHeight="1" x14ac:dyDescent="0.15">
      <c r="B7" t="s">
        <v>22</v>
      </c>
      <c r="C7" s="12">
        <v>30</v>
      </c>
      <c r="D7" s="8">
        <v>9.4600000000000009</v>
      </c>
      <c r="E7" s="12">
        <v>12</v>
      </c>
      <c r="F7" s="8">
        <v>5.83</v>
      </c>
      <c r="G7" s="12">
        <v>18</v>
      </c>
      <c r="H7" s="8">
        <v>16.670000000000002</v>
      </c>
      <c r="I7" s="12">
        <v>0</v>
      </c>
    </row>
    <row r="8" spans="2:9" ht="15" customHeight="1" x14ac:dyDescent="0.15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24</v>
      </c>
      <c r="C9" s="12">
        <v>2</v>
      </c>
      <c r="D9" s="8">
        <v>0.63</v>
      </c>
      <c r="E9" s="12">
        <v>0</v>
      </c>
      <c r="F9" s="8">
        <v>0</v>
      </c>
      <c r="G9" s="12">
        <v>2</v>
      </c>
      <c r="H9" s="8">
        <v>1.85</v>
      </c>
      <c r="I9" s="12">
        <v>0</v>
      </c>
    </row>
    <row r="10" spans="2:9" ht="15" customHeight="1" x14ac:dyDescent="0.15">
      <c r="B10" t="s">
        <v>25</v>
      </c>
      <c r="C10" s="12">
        <v>4</v>
      </c>
      <c r="D10" s="8">
        <v>1.26</v>
      </c>
      <c r="E10" s="12">
        <v>2</v>
      </c>
      <c r="F10" s="8">
        <v>0.97</v>
      </c>
      <c r="G10" s="12">
        <v>1</v>
      </c>
      <c r="H10" s="8">
        <v>0.93</v>
      </c>
      <c r="I10" s="12">
        <v>1</v>
      </c>
    </row>
    <row r="11" spans="2:9" ht="15" customHeight="1" x14ac:dyDescent="0.15">
      <c r="B11" t="s">
        <v>26</v>
      </c>
      <c r="C11" s="12">
        <v>100</v>
      </c>
      <c r="D11" s="8">
        <v>31.55</v>
      </c>
      <c r="E11" s="12">
        <v>64</v>
      </c>
      <c r="F11" s="8">
        <v>31.07</v>
      </c>
      <c r="G11" s="12">
        <v>36</v>
      </c>
      <c r="H11" s="8">
        <v>33.33</v>
      </c>
      <c r="I11" s="12">
        <v>0</v>
      </c>
    </row>
    <row r="12" spans="2:9" ht="15" customHeight="1" x14ac:dyDescent="0.15">
      <c r="B12" t="s">
        <v>27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28</v>
      </c>
      <c r="C13" s="12">
        <v>9</v>
      </c>
      <c r="D13" s="8">
        <v>2.84</v>
      </c>
      <c r="E13" s="12">
        <v>6</v>
      </c>
      <c r="F13" s="8">
        <v>2.91</v>
      </c>
      <c r="G13" s="12">
        <v>3</v>
      </c>
      <c r="H13" s="8">
        <v>2.78</v>
      </c>
      <c r="I13" s="12">
        <v>0</v>
      </c>
    </row>
    <row r="14" spans="2:9" ht="15" customHeight="1" x14ac:dyDescent="0.15">
      <c r="B14" t="s">
        <v>29</v>
      </c>
      <c r="C14" s="12">
        <v>17</v>
      </c>
      <c r="D14" s="8">
        <v>5.36</v>
      </c>
      <c r="E14" s="12">
        <v>12</v>
      </c>
      <c r="F14" s="8">
        <v>5.83</v>
      </c>
      <c r="G14" s="12">
        <v>5</v>
      </c>
      <c r="H14" s="8">
        <v>4.63</v>
      </c>
      <c r="I14" s="12">
        <v>0</v>
      </c>
    </row>
    <row r="15" spans="2:9" ht="15" customHeight="1" x14ac:dyDescent="0.15">
      <c r="B15" t="s">
        <v>30</v>
      </c>
      <c r="C15" s="12">
        <v>23</v>
      </c>
      <c r="D15" s="8">
        <v>7.26</v>
      </c>
      <c r="E15" s="12">
        <v>18</v>
      </c>
      <c r="F15" s="8">
        <v>8.74</v>
      </c>
      <c r="G15" s="12">
        <v>5</v>
      </c>
      <c r="H15" s="8">
        <v>4.63</v>
      </c>
      <c r="I15" s="12">
        <v>0</v>
      </c>
    </row>
    <row r="16" spans="2:9" ht="15" customHeight="1" x14ac:dyDescent="0.15">
      <c r="B16" t="s">
        <v>31</v>
      </c>
      <c r="C16" s="12">
        <v>52</v>
      </c>
      <c r="D16" s="8">
        <v>16.399999999999999</v>
      </c>
      <c r="E16" s="12">
        <v>46</v>
      </c>
      <c r="F16" s="8">
        <v>22.33</v>
      </c>
      <c r="G16" s="12">
        <v>6</v>
      </c>
      <c r="H16" s="8">
        <v>5.56</v>
      </c>
      <c r="I16" s="12">
        <v>0</v>
      </c>
    </row>
    <row r="17" spans="2:9" ht="15" customHeight="1" x14ac:dyDescent="0.15">
      <c r="B17" t="s">
        <v>32</v>
      </c>
      <c r="C17" s="12">
        <v>9</v>
      </c>
      <c r="D17" s="8">
        <v>2.84</v>
      </c>
      <c r="E17" s="12">
        <v>6</v>
      </c>
      <c r="F17" s="8">
        <v>2.91</v>
      </c>
      <c r="G17" s="12">
        <v>3</v>
      </c>
      <c r="H17" s="8">
        <v>2.78</v>
      </c>
      <c r="I17" s="12">
        <v>0</v>
      </c>
    </row>
    <row r="18" spans="2:9" ht="15" customHeight="1" x14ac:dyDescent="0.15">
      <c r="B18" t="s">
        <v>33</v>
      </c>
      <c r="C18" s="12">
        <v>5</v>
      </c>
      <c r="D18" s="8">
        <v>1.58</v>
      </c>
      <c r="E18" s="12">
        <v>3</v>
      </c>
      <c r="F18" s="8">
        <v>1.46</v>
      </c>
      <c r="G18" s="12">
        <v>0</v>
      </c>
      <c r="H18" s="8">
        <v>0</v>
      </c>
      <c r="I18" s="12">
        <v>2</v>
      </c>
    </row>
    <row r="19" spans="2:9" ht="15" customHeight="1" x14ac:dyDescent="0.15">
      <c r="B19" t="s">
        <v>34</v>
      </c>
      <c r="C19" s="12">
        <v>9</v>
      </c>
      <c r="D19" s="8">
        <v>2.84</v>
      </c>
      <c r="E19" s="12">
        <v>6</v>
      </c>
      <c r="F19" s="8">
        <v>2.91</v>
      </c>
      <c r="G19" s="12">
        <v>3</v>
      </c>
      <c r="H19" s="8">
        <v>2.78</v>
      </c>
      <c r="I19" s="12">
        <v>0</v>
      </c>
    </row>
    <row r="20" spans="2:9" ht="15" customHeight="1" x14ac:dyDescent="0.15">
      <c r="B20" s="9" t="s">
        <v>215</v>
      </c>
      <c r="C20" s="12">
        <f>SUM(LTBL_31329[総数／事業所数])</f>
        <v>317</v>
      </c>
      <c r="E20" s="12">
        <f>SUBTOTAL(109,LTBL_31329[個人／事業所数])</f>
        <v>206</v>
      </c>
      <c r="G20" s="12">
        <f>SUBTOTAL(109,LTBL_31329[法人／事業所数])</f>
        <v>108</v>
      </c>
      <c r="I20" s="12">
        <f>SUBTOTAL(109,LTBL_31329[法人以外の団体／事業所数])</f>
        <v>3</v>
      </c>
    </row>
    <row r="21" spans="2:9" ht="15" customHeight="1" x14ac:dyDescent="0.15">
      <c r="E21" s="11">
        <f>LTBL_31329[[#Totals],[個人／事業所数]]/LTBL_31329[[#Totals],[総数／事業所数]]</f>
        <v>0.64984227129337535</v>
      </c>
      <c r="G21" s="11">
        <f>LTBL_31329[[#Totals],[法人／事業所数]]/LTBL_31329[[#Totals],[総数／事業所数]]</f>
        <v>0.34069400630914826</v>
      </c>
      <c r="I21" s="11">
        <f>LTBL_31329[[#Totals],[法人以外の団体／事業所数]]/LTBL_31329[[#Totals],[総数／事業所数]]</f>
        <v>9.4637223974763408E-3</v>
      </c>
    </row>
    <row r="23" spans="2:9" ht="33" customHeight="1" x14ac:dyDescent="0.15">
      <c r="B23" t="s">
        <v>214</v>
      </c>
      <c r="C23" s="10" t="s">
        <v>36</v>
      </c>
      <c r="D23" s="10" t="s">
        <v>260</v>
      </c>
      <c r="E23" s="10" t="s">
        <v>38</v>
      </c>
      <c r="F23" s="10" t="s">
        <v>261</v>
      </c>
      <c r="G23" s="10" t="s">
        <v>40</v>
      </c>
      <c r="H23" s="10" t="s">
        <v>247</v>
      </c>
      <c r="I23" s="10" t="s">
        <v>42</v>
      </c>
    </row>
    <row r="24" spans="2:9" ht="15" customHeight="1" x14ac:dyDescent="0.15">
      <c r="B24" t="s">
        <v>217</v>
      </c>
      <c r="C24">
        <v>12</v>
      </c>
      <c r="D24" t="s">
        <v>216</v>
      </c>
      <c r="E24">
        <v>0</v>
      </c>
      <c r="F24" t="s">
        <v>218</v>
      </c>
      <c r="G24">
        <v>12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262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57</v>
      </c>
      <c r="C29" s="12">
        <v>51</v>
      </c>
      <c r="D29" s="8">
        <v>16.09</v>
      </c>
      <c r="E29" s="12">
        <v>46</v>
      </c>
      <c r="F29" s="8">
        <v>22.33</v>
      </c>
      <c r="G29" s="12">
        <v>5</v>
      </c>
      <c r="H29" s="8">
        <v>4.63</v>
      </c>
      <c r="I29" s="12">
        <v>0</v>
      </c>
    </row>
    <row r="30" spans="2:9" ht="15" customHeight="1" x14ac:dyDescent="0.15">
      <c r="B30" t="s">
        <v>52</v>
      </c>
      <c r="C30" s="12">
        <v>37</v>
      </c>
      <c r="D30" s="8">
        <v>11.67</v>
      </c>
      <c r="E30" s="12">
        <v>23</v>
      </c>
      <c r="F30" s="8">
        <v>11.17</v>
      </c>
      <c r="G30" s="12">
        <v>14</v>
      </c>
      <c r="H30" s="8">
        <v>12.96</v>
      </c>
      <c r="I30" s="12">
        <v>0</v>
      </c>
    </row>
    <row r="31" spans="2:9" ht="15" customHeight="1" x14ac:dyDescent="0.15">
      <c r="B31" t="s">
        <v>50</v>
      </c>
      <c r="C31" s="12">
        <v>30</v>
      </c>
      <c r="D31" s="8">
        <v>9.4600000000000009</v>
      </c>
      <c r="E31" s="12">
        <v>25</v>
      </c>
      <c r="F31" s="8">
        <v>12.14</v>
      </c>
      <c r="G31" s="12">
        <v>5</v>
      </c>
      <c r="H31" s="8">
        <v>4.63</v>
      </c>
      <c r="I31" s="12">
        <v>0</v>
      </c>
    </row>
    <row r="32" spans="2:9" ht="15" customHeight="1" x14ac:dyDescent="0.15">
      <c r="B32" t="s">
        <v>43</v>
      </c>
      <c r="C32" s="12">
        <v>24</v>
      </c>
      <c r="D32" s="8">
        <v>7.57</v>
      </c>
      <c r="E32" s="12">
        <v>7</v>
      </c>
      <c r="F32" s="8">
        <v>3.4</v>
      </c>
      <c r="G32" s="12">
        <v>17</v>
      </c>
      <c r="H32" s="8">
        <v>15.74</v>
      </c>
      <c r="I32" s="12">
        <v>0</v>
      </c>
    </row>
    <row r="33" spans="2:9" ht="15" customHeight="1" x14ac:dyDescent="0.15">
      <c r="B33" t="s">
        <v>44</v>
      </c>
      <c r="C33" s="12">
        <v>21</v>
      </c>
      <c r="D33" s="8">
        <v>6.62</v>
      </c>
      <c r="E33" s="12">
        <v>18</v>
      </c>
      <c r="F33" s="8">
        <v>8.74</v>
      </c>
      <c r="G33" s="12">
        <v>3</v>
      </c>
      <c r="H33" s="8">
        <v>2.78</v>
      </c>
      <c r="I33" s="12">
        <v>0</v>
      </c>
    </row>
    <row r="34" spans="2:9" ht="15" customHeight="1" x14ac:dyDescent="0.15">
      <c r="B34" t="s">
        <v>56</v>
      </c>
      <c r="C34" s="12">
        <v>18</v>
      </c>
      <c r="D34" s="8">
        <v>5.68</v>
      </c>
      <c r="E34" s="12">
        <v>15</v>
      </c>
      <c r="F34" s="8">
        <v>7.28</v>
      </c>
      <c r="G34" s="12">
        <v>3</v>
      </c>
      <c r="H34" s="8">
        <v>2.78</v>
      </c>
      <c r="I34" s="12">
        <v>0</v>
      </c>
    </row>
    <row r="35" spans="2:9" ht="15" customHeight="1" x14ac:dyDescent="0.15">
      <c r="B35" t="s">
        <v>45</v>
      </c>
      <c r="C35" s="12">
        <v>12</v>
      </c>
      <c r="D35" s="8">
        <v>3.79</v>
      </c>
      <c r="E35" s="12">
        <v>6</v>
      </c>
      <c r="F35" s="8">
        <v>2.91</v>
      </c>
      <c r="G35" s="12">
        <v>6</v>
      </c>
      <c r="H35" s="8">
        <v>5.56</v>
      </c>
      <c r="I35" s="12">
        <v>0</v>
      </c>
    </row>
    <row r="36" spans="2:9" ht="15" customHeight="1" x14ac:dyDescent="0.15">
      <c r="B36" t="s">
        <v>51</v>
      </c>
      <c r="C36" s="12">
        <v>12</v>
      </c>
      <c r="D36" s="8">
        <v>3.79</v>
      </c>
      <c r="E36" s="12">
        <v>7</v>
      </c>
      <c r="F36" s="8">
        <v>3.4</v>
      </c>
      <c r="G36" s="12">
        <v>5</v>
      </c>
      <c r="H36" s="8">
        <v>4.63</v>
      </c>
      <c r="I36" s="12">
        <v>0</v>
      </c>
    </row>
    <row r="37" spans="2:9" ht="15" customHeight="1" x14ac:dyDescent="0.15">
      <c r="B37" t="s">
        <v>55</v>
      </c>
      <c r="C37" s="12">
        <v>9</v>
      </c>
      <c r="D37" s="8">
        <v>2.84</v>
      </c>
      <c r="E37" s="12">
        <v>4</v>
      </c>
      <c r="F37" s="8">
        <v>1.94</v>
      </c>
      <c r="G37" s="12">
        <v>5</v>
      </c>
      <c r="H37" s="8">
        <v>4.63</v>
      </c>
      <c r="I37" s="12">
        <v>0</v>
      </c>
    </row>
    <row r="38" spans="2:9" ht="15" customHeight="1" x14ac:dyDescent="0.15">
      <c r="B38" t="s">
        <v>59</v>
      </c>
      <c r="C38" s="12">
        <v>9</v>
      </c>
      <c r="D38" s="8">
        <v>2.84</v>
      </c>
      <c r="E38" s="12">
        <v>6</v>
      </c>
      <c r="F38" s="8">
        <v>2.91</v>
      </c>
      <c r="G38" s="12">
        <v>3</v>
      </c>
      <c r="H38" s="8">
        <v>2.78</v>
      </c>
      <c r="I38" s="12">
        <v>0</v>
      </c>
    </row>
    <row r="39" spans="2:9" ht="15" customHeight="1" x14ac:dyDescent="0.15">
      <c r="B39" t="s">
        <v>81</v>
      </c>
      <c r="C39" s="12">
        <v>8</v>
      </c>
      <c r="D39" s="8">
        <v>2.52</v>
      </c>
      <c r="E39" s="12">
        <v>3</v>
      </c>
      <c r="F39" s="8">
        <v>1.46</v>
      </c>
      <c r="G39" s="12">
        <v>5</v>
      </c>
      <c r="H39" s="8">
        <v>4.63</v>
      </c>
      <c r="I39" s="12">
        <v>0</v>
      </c>
    </row>
    <row r="40" spans="2:9" ht="15" customHeight="1" x14ac:dyDescent="0.15">
      <c r="B40" t="s">
        <v>54</v>
      </c>
      <c r="C40" s="12">
        <v>8</v>
      </c>
      <c r="D40" s="8">
        <v>2.52</v>
      </c>
      <c r="E40" s="12">
        <v>8</v>
      </c>
      <c r="F40" s="8">
        <v>3.88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49</v>
      </c>
      <c r="C41" s="12">
        <v>7</v>
      </c>
      <c r="D41" s="8">
        <v>2.21</v>
      </c>
      <c r="E41" s="12">
        <v>5</v>
      </c>
      <c r="F41" s="8">
        <v>2.4300000000000002</v>
      </c>
      <c r="G41" s="12">
        <v>2</v>
      </c>
      <c r="H41" s="8">
        <v>1.85</v>
      </c>
      <c r="I41" s="12">
        <v>0</v>
      </c>
    </row>
    <row r="42" spans="2:9" ht="15" customHeight="1" x14ac:dyDescent="0.15">
      <c r="B42" t="s">
        <v>53</v>
      </c>
      <c r="C42" s="12">
        <v>7</v>
      </c>
      <c r="D42" s="8">
        <v>2.21</v>
      </c>
      <c r="E42" s="12">
        <v>6</v>
      </c>
      <c r="F42" s="8">
        <v>2.91</v>
      </c>
      <c r="G42" s="12">
        <v>1</v>
      </c>
      <c r="H42" s="8">
        <v>0.93</v>
      </c>
      <c r="I42" s="12">
        <v>0</v>
      </c>
    </row>
    <row r="43" spans="2:9" ht="15" customHeight="1" x14ac:dyDescent="0.15">
      <c r="B43" t="s">
        <v>62</v>
      </c>
      <c r="C43" s="12">
        <v>6</v>
      </c>
      <c r="D43" s="8">
        <v>1.89</v>
      </c>
      <c r="E43" s="12">
        <v>5</v>
      </c>
      <c r="F43" s="8">
        <v>2.4300000000000002</v>
      </c>
      <c r="G43" s="12">
        <v>1</v>
      </c>
      <c r="H43" s="8">
        <v>0.93</v>
      </c>
      <c r="I43" s="12">
        <v>0</v>
      </c>
    </row>
    <row r="44" spans="2:9" ht="15" customHeight="1" x14ac:dyDescent="0.15">
      <c r="B44" t="s">
        <v>72</v>
      </c>
      <c r="C44" s="12">
        <v>4</v>
      </c>
      <c r="D44" s="8">
        <v>1.26</v>
      </c>
      <c r="E44" s="12">
        <v>1</v>
      </c>
      <c r="F44" s="8">
        <v>0.49</v>
      </c>
      <c r="G44" s="12">
        <v>3</v>
      </c>
      <c r="H44" s="8">
        <v>2.78</v>
      </c>
      <c r="I44" s="12">
        <v>0</v>
      </c>
    </row>
    <row r="45" spans="2:9" ht="15" customHeight="1" x14ac:dyDescent="0.15">
      <c r="B45" t="s">
        <v>46</v>
      </c>
      <c r="C45" s="12">
        <v>4</v>
      </c>
      <c r="D45" s="8">
        <v>1.26</v>
      </c>
      <c r="E45" s="12">
        <v>1</v>
      </c>
      <c r="F45" s="8">
        <v>0.49</v>
      </c>
      <c r="G45" s="12">
        <v>3</v>
      </c>
      <c r="H45" s="8">
        <v>2.78</v>
      </c>
      <c r="I45" s="12">
        <v>0</v>
      </c>
    </row>
    <row r="46" spans="2:9" ht="15" customHeight="1" x14ac:dyDescent="0.15">
      <c r="B46" t="s">
        <v>75</v>
      </c>
      <c r="C46" s="12">
        <v>4</v>
      </c>
      <c r="D46" s="8">
        <v>1.26</v>
      </c>
      <c r="E46" s="12">
        <v>3</v>
      </c>
      <c r="F46" s="8">
        <v>1.46</v>
      </c>
      <c r="G46" s="12">
        <v>1</v>
      </c>
      <c r="H46" s="8">
        <v>0.93</v>
      </c>
      <c r="I46" s="12">
        <v>0</v>
      </c>
    </row>
    <row r="47" spans="2:9" ht="15" customHeight="1" x14ac:dyDescent="0.15">
      <c r="B47" t="s">
        <v>80</v>
      </c>
      <c r="C47" s="12">
        <v>3</v>
      </c>
      <c r="D47" s="8">
        <v>0.95</v>
      </c>
      <c r="E47" s="12">
        <v>2</v>
      </c>
      <c r="F47" s="8">
        <v>0.97</v>
      </c>
      <c r="G47" s="12">
        <v>1</v>
      </c>
      <c r="H47" s="8">
        <v>0.93</v>
      </c>
      <c r="I47" s="12">
        <v>0</v>
      </c>
    </row>
    <row r="48" spans="2:9" ht="15" customHeight="1" x14ac:dyDescent="0.15">
      <c r="B48" t="s">
        <v>69</v>
      </c>
      <c r="C48" s="12">
        <v>3</v>
      </c>
      <c r="D48" s="8">
        <v>0.95</v>
      </c>
      <c r="E48" s="12">
        <v>3</v>
      </c>
      <c r="F48" s="8">
        <v>1.46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85</v>
      </c>
      <c r="C49" s="12">
        <v>3</v>
      </c>
      <c r="D49" s="8">
        <v>0.95</v>
      </c>
      <c r="E49" s="12">
        <v>0</v>
      </c>
      <c r="F49" s="8">
        <v>0</v>
      </c>
      <c r="G49" s="12">
        <v>3</v>
      </c>
      <c r="H49" s="8">
        <v>2.78</v>
      </c>
      <c r="I49" s="12">
        <v>0</v>
      </c>
    </row>
    <row r="50" spans="2:9" ht="15" customHeight="1" x14ac:dyDescent="0.15">
      <c r="B50" t="s">
        <v>47</v>
      </c>
      <c r="C50" s="12">
        <v>3</v>
      </c>
      <c r="D50" s="8">
        <v>0.95</v>
      </c>
      <c r="E50" s="12">
        <v>0</v>
      </c>
      <c r="F50" s="8">
        <v>0</v>
      </c>
      <c r="G50" s="12">
        <v>3</v>
      </c>
      <c r="H50" s="8">
        <v>2.78</v>
      </c>
      <c r="I50" s="12">
        <v>0</v>
      </c>
    </row>
    <row r="51" spans="2:9" ht="15" customHeight="1" x14ac:dyDescent="0.15">
      <c r="B51" t="s">
        <v>48</v>
      </c>
      <c r="C51" s="12">
        <v>3</v>
      </c>
      <c r="D51" s="8">
        <v>0.95</v>
      </c>
      <c r="E51" s="12">
        <v>1</v>
      </c>
      <c r="F51" s="8">
        <v>0.49</v>
      </c>
      <c r="G51" s="12">
        <v>2</v>
      </c>
      <c r="H51" s="8">
        <v>1.85</v>
      </c>
      <c r="I51" s="12">
        <v>0</v>
      </c>
    </row>
    <row r="52" spans="2:9" ht="15" customHeight="1" x14ac:dyDescent="0.15">
      <c r="B52" t="s">
        <v>60</v>
      </c>
      <c r="C52" s="12">
        <v>3</v>
      </c>
      <c r="D52" s="8">
        <v>0.95</v>
      </c>
      <c r="E52" s="12">
        <v>3</v>
      </c>
      <c r="F52" s="8">
        <v>1.46</v>
      </c>
      <c r="G52" s="12">
        <v>0</v>
      </c>
      <c r="H52" s="8">
        <v>0</v>
      </c>
      <c r="I52" s="12">
        <v>0</v>
      </c>
    </row>
    <row r="55" spans="2:9" ht="33" customHeight="1" x14ac:dyDescent="0.15">
      <c r="B55" t="s">
        <v>263</v>
      </c>
      <c r="C55" s="10" t="s">
        <v>36</v>
      </c>
      <c r="D55" s="10" t="s">
        <v>37</v>
      </c>
      <c r="E55" s="10" t="s">
        <v>38</v>
      </c>
      <c r="F55" s="10" t="s">
        <v>39</v>
      </c>
      <c r="G55" s="10" t="s">
        <v>40</v>
      </c>
      <c r="H55" s="10" t="s">
        <v>41</v>
      </c>
      <c r="I55" s="10" t="s">
        <v>42</v>
      </c>
    </row>
    <row r="56" spans="2:9" ht="15" customHeight="1" x14ac:dyDescent="0.15">
      <c r="B56" t="s">
        <v>122</v>
      </c>
      <c r="C56" s="12">
        <v>30</v>
      </c>
      <c r="D56" s="8">
        <v>9.4600000000000009</v>
      </c>
      <c r="E56" s="12">
        <v>27</v>
      </c>
      <c r="F56" s="8">
        <v>13.11</v>
      </c>
      <c r="G56" s="12">
        <v>3</v>
      </c>
      <c r="H56" s="8">
        <v>2.78</v>
      </c>
      <c r="I56" s="12">
        <v>0</v>
      </c>
    </row>
    <row r="57" spans="2:9" ht="15" customHeight="1" x14ac:dyDescent="0.15">
      <c r="B57" t="s">
        <v>121</v>
      </c>
      <c r="C57" s="12">
        <v>16</v>
      </c>
      <c r="D57" s="8">
        <v>5.05</v>
      </c>
      <c r="E57" s="12">
        <v>16</v>
      </c>
      <c r="F57" s="8">
        <v>7.77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106</v>
      </c>
      <c r="C58" s="12">
        <v>13</v>
      </c>
      <c r="D58" s="8">
        <v>4.0999999999999996</v>
      </c>
      <c r="E58" s="12">
        <v>3</v>
      </c>
      <c r="F58" s="8">
        <v>1.46</v>
      </c>
      <c r="G58" s="12">
        <v>10</v>
      </c>
      <c r="H58" s="8">
        <v>9.26</v>
      </c>
      <c r="I58" s="12">
        <v>0</v>
      </c>
    </row>
    <row r="59" spans="2:9" ht="15" customHeight="1" x14ac:dyDescent="0.15">
      <c r="B59" t="s">
        <v>114</v>
      </c>
      <c r="C59" s="12">
        <v>13</v>
      </c>
      <c r="D59" s="8">
        <v>4.0999999999999996</v>
      </c>
      <c r="E59" s="12">
        <v>12</v>
      </c>
      <c r="F59" s="8">
        <v>5.83</v>
      </c>
      <c r="G59" s="12">
        <v>1</v>
      </c>
      <c r="H59" s="8">
        <v>0.93</v>
      </c>
      <c r="I59" s="12">
        <v>0</v>
      </c>
    </row>
    <row r="60" spans="2:9" ht="15" customHeight="1" x14ac:dyDescent="0.15">
      <c r="B60" t="s">
        <v>109</v>
      </c>
      <c r="C60" s="12">
        <v>11</v>
      </c>
      <c r="D60" s="8">
        <v>3.47</v>
      </c>
      <c r="E60" s="12">
        <v>10</v>
      </c>
      <c r="F60" s="8">
        <v>4.8499999999999996</v>
      </c>
      <c r="G60" s="12">
        <v>1</v>
      </c>
      <c r="H60" s="8">
        <v>0.93</v>
      </c>
      <c r="I60" s="12">
        <v>0</v>
      </c>
    </row>
    <row r="61" spans="2:9" ht="15" customHeight="1" x14ac:dyDescent="0.15">
      <c r="B61" t="s">
        <v>132</v>
      </c>
      <c r="C61" s="12">
        <v>9</v>
      </c>
      <c r="D61" s="8">
        <v>2.84</v>
      </c>
      <c r="E61" s="12">
        <v>3</v>
      </c>
      <c r="F61" s="8">
        <v>1.46</v>
      </c>
      <c r="G61" s="12">
        <v>6</v>
      </c>
      <c r="H61" s="8">
        <v>5.56</v>
      </c>
      <c r="I61" s="12">
        <v>0</v>
      </c>
    </row>
    <row r="62" spans="2:9" ht="15" customHeight="1" x14ac:dyDescent="0.15">
      <c r="B62" t="s">
        <v>135</v>
      </c>
      <c r="C62" s="12">
        <v>9</v>
      </c>
      <c r="D62" s="8">
        <v>2.84</v>
      </c>
      <c r="E62" s="12">
        <v>8</v>
      </c>
      <c r="F62" s="8">
        <v>3.88</v>
      </c>
      <c r="G62" s="12">
        <v>1</v>
      </c>
      <c r="H62" s="8">
        <v>0.93</v>
      </c>
      <c r="I62" s="12">
        <v>0</v>
      </c>
    </row>
    <row r="63" spans="2:9" ht="15" customHeight="1" x14ac:dyDescent="0.15">
      <c r="B63" t="s">
        <v>149</v>
      </c>
      <c r="C63" s="12">
        <v>8</v>
      </c>
      <c r="D63" s="8">
        <v>2.52</v>
      </c>
      <c r="E63" s="12">
        <v>7</v>
      </c>
      <c r="F63" s="8">
        <v>3.4</v>
      </c>
      <c r="G63" s="12">
        <v>1</v>
      </c>
      <c r="H63" s="8">
        <v>0.93</v>
      </c>
      <c r="I63" s="12">
        <v>0</v>
      </c>
    </row>
    <row r="64" spans="2:9" ht="15" customHeight="1" x14ac:dyDescent="0.15">
      <c r="B64" t="s">
        <v>113</v>
      </c>
      <c r="C64" s="12">
        <v>8</v>
      </c>
      <c r="D64" s="8">
        <v>2.52</v>
      </c>
      <c r="E64" s="12">
        <v>5</v>
      </c>
      <c r="F64" s="8">
        <v>2.4300000000000002</v>
      </c>
      <c r="G64" s="12">
        <v>3</v>
      </c>
      <c r="H64" s="8">
        <v>2.78</v>
      </c>
      <c r="I64" s="12">
        <v>0</v>
      </c>
    </row>
    <row r="65" spans="2:9" ht="15" customHeight="1" x14ac:dyDescent="0.15">
      <c r="B65" t="s">
        <v>127</v>
      </c>
      <c r="C65" s="12">
        <v>8</v>
      </c>
      <c r="D65" s="8">
        <v>2.52</v>
      </c>
      <c r="E65" s="12">
        <v>4</v>
      </c>
      <c r="F65" s="8">
        <v>1.94</v>
      </c>
      <c r="G65" s="12">
        <v>4</v>
      </c>
      <c r="H65" s="8">
        <v>3.7</v>
      </c>
      <c r="I65" s="12">
        <v>0</v>
      </c>
    </row>
    <row r="66" spans="2:9" ht="15" customHeight="1" x14ac:dyDescent="0.15">
      <c r="B66" t="s">
        <v>150</v>
      </c>
      <c r="C66" s="12">
        <v>7</v>
      </c>
      <c r="D66" s="8">
        <v>2.21</v>
      </c>
      <c r="E66" s="12">
        <v>2</v>
      </c>
      <c r="F66" s="8">
        <v>0.97</v>
      </c>
      <c r="G66" s="12">
        <v>5</v>
      </c>
      <c r="H66" s="8">
        <v>4.63</v>
      </c>
      <c r="I66" s="12">
        <v>0</v>
      </c>
    </row>
    <row r="67" spans="2:9" ht="15" customHeight="1" x14ac:dyDescent="0.15">
      <c r="B67" t="s">
        <v>115</v>
      </c>
      <c r="C67" s="12">
        <v>7</v>
      </c>
      <c r="D67" s="8">
        <v>2.21</v>
      </c>
      <c r="E67" s="12">
        <v>6</v>
      </c>
      <c r="F67" s="8">
        <v>2.91</v>
      </c>
      <c r="G67" s="12">
        <v>1</v>
      </c>
      <c r="H67" s="8">
        <v>0.93</v>
      </c>
      <c r="I67" s="12">
        <v>0</v>
      </c>
    </row>
    <row r="68" spans="2:9" ht="15" customHeight="1" x14ac:dyDescent="0.15">
      <c r="B68" t="s">
        <v>107</v>
      </c>
      <c r="C68" s="12">
        <v>6</v>
      </c>
      <c r="D68" s="8">
        <v>1.89</v>
      </c>
      <c r="E68" s="12">
        <v>4</v>
      </c>
      <c r="F68" s="8">
        <v>1.94</v>
      </c>
      <c r="G68" s="12">
        <v>2</v>
      </c>
      <c r="H68" s="8">
        <v>1.85</v>
      </c>
      <c r="I68" s="12">
        <v>0</v>
      </c>
    </row>
    <row r="69" spans="2:9" ht="15" customHeight="1" x14ac:dyDescent="0.15">
      <c r="B69" t="s">
        <v>110</v>
      </c>
      <c r="C69" s="12">
        <v>6</v>
      </c>
      <c r="D69" s="8">
        <v>1.89</v>
      </c>
      <c r="E69" s="12">
        <v>5</v>
      </c>
      <c r="F69" s="8">
        <v>2.4300000000000002</v>
      </c>
      <c r="G69" s="12">
        <v>1</v>
      </c>
      <c r="H69" s="8">
        <v>0.93</v>
      </c>
      <c r="I69" s="12">
        <v>0</v>
      </c>
    </row>
    <row r="70" spans="2:9" ht="15" customHeight="1" x14ac:dyDescent="0.15">
      <c r="B70" t="s">
        <v>154</v>
      </c>
      <c r="C70" s="12">
        <v>6</v>
      </c>
      <c r="D70" s="8">
        <v>1.89</v>
      </c>
      <c r="E70" s="12">
        <v>3</v>
      </c>
      <c r="F70" s="8">
        <v>1.46</v>
      </c>
      <c r="G70" s="12">
        <v>3</v>
      </c>
      <c r="H70" s="8">
        <v>2.78</v>
      </c>
      <c r="I70" s="12">
        <v>0</v>
      </c>
    </row>
    <row r="71" spans="2:9" ht="15" customHeight="1" x14ac:dyDescent="0.15">
      <c r="B71" t="s">
        <v>116</v>
      </c>
      <c r="C71" s="12">
        <v>6</v>
      </c>
      <c r="D71" s="8">
        <v>1.89</v>
      </c>
      <c r="E71" s="12">
        <v>5</v>
      </c>
      <c r="F71" s="8">
        <v>2.4300000000000002</v>
      </c>
      <c r="G71" s="12">
        <v>1</v>
      </c>
      <c r="H71" s="8">
        <v>0.93</v>
      </c>
      <c r="I71" s="12">
        <v>0</v>
      </c>
    </row>
    <row r="72" spans="2:9" ht="15" customHeight="1" x14ac:dyDescent="0.15">
      <c r="B72" t="s">
        <v>131</v>
      </c>
      <c r="C72" s="12">
        <v>6</v>
      </c>
      <c r="D72" s="8">
        <v>1.89</v>
      </c>
      <c r="E72" s="12">
        <v>5</v>
      </c>
      <c r="F72" s="8">
        <v>2.4300000000000002</v>
      </c>
      <c r="G72" s="12">
        <v>1</v>
      </c>
      <c r="H72" s="8">
        <v>0.93</v>
      </c>
      <c r="I72" s="12">
        <v>0</v>
      </c>
    </row>
    <row r="73" spans="2:9" ht="15" customHeight="1" x14ac:dyDescent="0.15">
      <c r="B73" t="s">
        <v>108</v>
      </c>
      <c r="C73" s="12">
        <v>5</v>
      </c>
      <c r="D73" s="8">
        <v>1.58</v>
      </c>
      <c r="E73" s="12">
        <v>3</v>
      </c>
      <c r="F73" s="8">
        <v>1.46</v>
      </c>
      <c r="G73" s="12">
        <v>2</v>
      </c>
      <c r="H73" s="8">
        <v>1.85</v>
      </c>
      <c r="I73" s="12">
        <v>0</v>
      </c>
    </row>
    <row r="74" spans="2:9" ht="15" customHeight="1" x14ac:dyDescent="0.15">
      <c r="B74" t="s">
        <v>111</v>
      </c>
      <c r="C74" s="12">
        <v>5</v>
      </c>
      <c r="D74" s="8">
        <v>1.58</v>
      </c>
      <c r="E74" s="12">
        <v>2</v>
      </c>
      <c r="F74" s="8">
        <v>0.97</v>
      </c>
      <c r="G74" s="12">
        <v>3</v>
      </c>
      <c r="H74" s="8">
        <v>2.78</v>
      </c>
      <c r="I74" s="12">
        <v>0</v>
      </c>
    </row>
    <row r="75" spans="2:9" ht="15" customHeight="1" x14ac:dyDescent="0.15">
      <c r="B75" t="s">
        <v>112</v>
      </c>
      <c r="C75" s="12">
        <v>5</v>
      </c>
      <c r="D75" s="8">
        <v>1.58</v>
      </c>
      <c r="E75" s="12">
        <v>3</v>
      </c>
      <c r="F75" s="8">
        <v>1.46</v>
      </c>
      <c r="G75" s="12">
        <v>2</v>
      </c>
      <c r="H75" s="8">
        <v>1.85</v>
      </c>
      <c r="I75" s="12">
        <v>0</v>
      </c>
    </row>
    <row r="76" spans="2:9" ht="15" customHeight="1" x14ac:dyDescent="0.15">
      <c r="B76" t="s">
        <v>156</v>
      </c>
      <c r="C76" s="12">
        <v>5</v>
      </c>
      <c r="D76" s="8">
        <v>1.58</v>
      </c>
      <c r="E76" s="12">
        <v>5</v>
      </c>
      <c r="F76" s="8">
        <v>2.4300000000000002</v>
      </c>
      <c r="G76" s="12">
        <v>0</v>
      </c>
      <c r="H76" s="8">
        <v>0</v>
      </c>
      <c r="I76" s="12">
        <v>0</v>
      </c>
    </row>
    <row r="78" spans="2:9" ht="15" customHeight="1" x14ac:dyDescent="0.15">
      <c r="B78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I8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264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21</v>
      </c>
      <c r="C6" s="12">
        <v>15</v>
      </c>
      <c r="D6" s="8">
        <v>11.9</v>
      </c>
      <c r="E6" s="12">
        <v>6</v>
      </c>
      <c r="F6" s="8">
        <v>7.5</v>
      </c>
      <c r="G6" s="12">
        <v>9</v>
      </c>
      <c r="H6" s="8">
        <v>21.43</v>
      </c>
      <c r="I6" s="12">
        <v>0</v>
      </c>
    </row>
    <row r="7" spans="2:9" ht="15" customHeight="1" x14ac:dyDescent="0.15">
      <c r="B7" t="s">
        <v>22</v>
      </c>
      <c r="C7" s="12">
        <v>3</v>
      </c>
      <c r="D7" s="8">
        <v>2.38</v>
      </c>
      <c r="E7" s="12">
        <v>0</v>
      </c>
      <c r="F7" s="8">
        <v>0</v>
      </c>
      <c r="G7" s="12">
        <v>3</v>
      </c>
      <c r="H7" s="8">
        <v>7.14</v>
      </c>
      <c r="I7" s="12">
        <v>0</v>
      </c>
    </row>
    <row r="8" spans="2:9" ht="15" customHeight="1" x14ac:dyDescent="0.15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24</v>
      </c>
      <c r="C9" s="12">
        <v>1</v>
      </c>
      <c r="D9" s="8">
        <v>0.79</v>
      </c>
      <c r="E9" s="12">
        <v>0</v>
      </c>
      <c r="F9" s="8">
        <v>0</v>
      </c>
      <c r="G9" s="12">
        <v>1</v>
      </c>
      <c r="H9" s="8">
        <v>2.38</v>
      </c>
      <c r="I9" s="12">
        <v>0</v>
      </c>
    </row>
    <row r="10" spans="2:9" ht="15" customHeight="1" x14ac:dyDescent="0.15">
      <c r="B10" t="s">
        <v>25</v>
      </c>
      <c r="C10" s="12">
        <v>3</v>
      </c>
      <c r="D10" s="8">
        <v>2.38</v>
      </c>
      <c r="E10" s="12">
        <v>1</v>
      </c>
      <c r="F10" s="8">
        <v>1.25</v>
      </c>
      <c r="G10" s="12">
        <v>1</v>
      </c>
      <c r="H10" s="8">
        <v>2.38</v>
      </c>
      <c r="I10" s="12">
        <v>1</v>
      </c>
    </row>
    <row r="11" spans="2:9" ht="15" customHeight="1" x14ac:dyDescent="0.15">
      <c r="B11" t="s">
        <v>26</v>
      </c>
      <c r="C11" s="12">
        <v>32</v>
      </c>
      <c r="D11" s="8">
        <v>25.4</v>
      </c>
      <c r="E11" s="12">
        <v>14</v>
      </c>
      <c r="F11" s="8">
        <v>17.5</v>
      </c>
      <c r="G11" s="12">
        <v>18</v>
      </c>
      <c r="H11" s="8">
        <v>42.86</v>
      </c>
      <c r="I11" s="12">
        <v>0</v>
      </c>
    </row>
    <row r="12" spans="2:9" ht="15" customHeight="1" x14ac:dyDescent="0.15">
      <c r="B12" t="s">
        <v>27</v>
      </c>
      <c r="C12" s="12">
        <v>2</v>
      </c>
      <c r="D12" s="8">
        <v>1.59</v>
      </c>
      <c r="E12" s="12">
        <v>1</v>
      </c>
      <c r="F12" s="8">
        <v>1.25</v>
      </c>
      <c r="G12" s="12">
        <v>1</v>
      </c>
      <c r="H12" s="8">
        <v>2.38</v>
      </c>
      <c r="I12" s="12">
        <v>0</v>
      </c>
    </row>
    <row r="13" spans="2:9" ht="15" customHeight="1" x14ac:dyDescent="0.15">
      <c r="B13" t="s">
        <v>28</v>
      </c>
      <c r="C13" s="12">
        <v>20</v>
      </c>
      <c r="D13" s="8">
        <v>15.87</v>
      </c>
      <c r="E13" s="12">
        <v>19</v>
      </c>
      <c r="F13" s="8">
        <v>23.75</v>
      </c>
      <c r="G13" s="12">
        <v>1</v>
      </c>
      <c r="H13" s="8">
        <v>2.38</v>
      </c>
      <c r="I13" s="12">
        <v>0</v>
      </c>
    </row>
    <row r="14" spans="2:9" ht="15" customHeight="1" x14ac:dyDescent="0.15">
      <c r="B14" t="s">
        <v>29</v>
      </c>
      <c r="C14" s="12">
        <v>3</v>
      </c>
      <c r="D14" s="8">
        <v>2.38</v>
      </c>
      <c r="E14" s="12">
        <v>2</v>
      </c>
      <c r="F14" s="8">
        <v>2.5</v>
      </c>
      <c r="G14" s="12">
        <v>1</v>
      </c>
      <c r="H14" s="8">
        <v>2.38</v>
      </c>
      <c r="I14" s="12">
        <v>0</v>
      </c>
    </row>
    <row r="15" spans="2:9" ht="15" customHeight="1" x14ac:dyDescent="0.15">
      <c r="B15" t="s">
        <v>30</v>
      </c>
      <c r="C15" s="12">
        <v>22</v>
      </c>
      <c r="D15" s="8">
        <v>17.46</v>
      </c>
      <c r="E15" s="12">
        <v>18</v>
      </c>
      <c r="F15" s="8">
        <v>22.5</v>
      </c>
      <c r="G15" s="12">
        <v>4</v>
      </c>
      <c r="H15" s="8">
        <v>9.52</v>
      </c>
      <c r="I15" s="12">
        <v>0</v>
      </c>
    </row>
    <row r="16" spans="2:9" ht="15" customHeight="1" x14ac:dyDescent="0.15">
      <c r="B16" t="s">
        <v>31</v>
      </c>
      <c r="C16" s="12">
        <v>16</v>
      </c>
      <c r="D16" s="8">
        <v>12.7</v>
      </c>
      <c r="E16" s="12">
        <v>14</v>
      </c>
      <c r="F16" s="8">
        <v>17.5</v>
      </c>
      <c r="G16" s="12">
        <v>1</v>
      </c>
      <c r="H16" s="8">
        <v>2.38</v>
      </c>
      <c r="I16" s="12">
        <v>1</v>
      </c>
    </row>
    <row r="17" spans="2:9" ht="15" customHeight="1" x14ac:dyDescent="0.15">
      <c r="B17" t="s">
        <v>32</v>
      </c>
      <c r="C17" s="12">
        <v>3</v>
      </c>
      <c r="D17" s="8">
        <v>2.38</v>
      </c>
      <c r="E17" s="12">
        <v>1</v>
      </c>
      <c r="F17" s="8">
        <v>1.25</v>
      </c>
      <c r="G17" s="12">
        <v>1</v>
      </c>
      <c r="H17" s="8">
        <v>2.38</v>
      </c>
      <c r="I17" s="12">
        <v>1</v>
      </c>
    </row>
    <row r="18" spans="2:9" ht="15" customHeight="1" x14ac:dyDescent="0.15">
      <c r="B18" t="s">
        <v>33</v>
      </c>
      <c r="C18" s="12">
        <v>4</v>
      </c>
      <c r="D18" s="8">
        <v>3.17</v>
      </c>
      <c r="E18" s="12">
        <v>3</v>
      </c>
      <c r="F18" s="8">
        <v>3.75</v>
      </c>
      <c r="G18" s="12">
        <v>1</v>
      </c>
      <c r="H18" s="8">
        <v>2.38</v>
      </c>
      <c r="I18" s="12">
        <v>0</v>
      </c>
    </row>
    <row r="19" spans="2:9" ht="15" customHeight="1" x14ac:dyDescent="0.15">
      <c r="B19" t="s">
        <v>34</v>
      </c>
      <c r="C19" s="12">
        <v>2</v>
      </c>
      <c r="D19" s="8">
        <v>1.59</v>
      </c>
      <c r="E19" s="12">
        <v>1</v>
      </c>
      <c r="F19" s="8">
        <v>1.25</v>
      </c>
      <c r="G19" s="12">
        <v>0</v>
      </c>
      <c r="H19" s="8">
        <v>0</v>
      </c>
      <c r="I19" s="12">
        <v>1</v>
      </c>
    </row>
    <row r="20" spans="2:9" ht="15" customHeight="1" x14ac:dyDescent="0.15">
      <c r="B20" s="9" t="s">
        <v>215</v>
      </c>
      <c r="C20" s="12">
        <f>SUM(LTBL_31364[総数／事業所数])</f>
        <v>126</v>
      </c>
      <c r="E20" s="12">
        <f>SUBTOTAL(109,LTBL_31364[個人／事業所数])</f>
        <v>80</v>
      </c>
      <c r="G20" s="12">
        <f>SUBTOTAL(109,LTBL_31364[法人／事業所数])</f>
        <v>42</v>
      </c>
      <c r="I20" s="12">
        <f>SUBTOTAL(109,LTBL_31364[法人以外の団体／事業所数])</f>
        <v>4</v>
      </c>
    </row>
    <row r="21" spans="2:9" ht="15" customHeight="1" x14ac:dyDescent="0.15">
      <c r="E21" s="11">
        <f>LTBL_31364[[#Totals],[個人／事業所数]]/LTBL_31364[[#Totals],[総数／事業所数]]</f>
        <v>0.63492063492063489</v>
      </c>
      <c r="G21" s="11">
        <f>LTBL_31364[[#Totals],[法人／事業所数]]/LTBL_31364[[#Totals],[総数／事業所数]]</f>
        <v>0.33333333333333331</v>
      </c>
      <c r="I21" s="11">
        <f>LTBL_31364[[#Totals],[法人以外の団体／事業所数]]/LTBL_31364[[#Totals],[総数／事業所数]]</f>
        <v>3.1746031746031744E-2</v>
      </c>
    </row>
    <row r="23" spans="2:9" ht="33" customHeight="1" x14ac:dyDescent="0.15">
      <c r="B23" t="s">
        <v>214</v>
      </c>
      <c r="C23" s="10" t="s">
        <v>36</v>
      </c>
      <c r="D23" s="10" t="s">
        <v>265</v>
      </c>
      <c r="E23" s="10" t="s">
        <v>38</v>
      </c>
      <c r="F23" s="10" t="s">
        <v>261</v>
      </c>
      <c r="G23" s="10" t="s">
        <v>40</v>
      </c>
      <c r="H23" s="10" t="s">
        <v>242</v>
      </c>
      <c r="I23" s="10" t="s">
        <v>42</v>
      </c>
    </row>
    <row r="24" spans="2:9" ht="15" customHeight="1" x14ac:dyDescent="0.15">
      <c r="B24" t="s">
        <v>217</v>
      </c>
      <c r="C24">
        <v>1</v>
      </c>
      <c r="D24" t="s">
        <v>216</v>
      </c>
      <c r="E24">
        <v>0</v>
      </c>
      <c r="F24" t="s">
        <v>218</v>
      </c>
      <c r="G24">
        <v>1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237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53</v>
      </c>
      <c r="C29" s="12">
        <v>20</v>
      </c>
      <c r="D29" s="8">
        <v>15.87</v>
      </c>
      <c r="E29" s="12">
        <v>19</v>
      </c>
      <c r="F29" s="8">
        <v>23.75</v>
      </c>
      <c r="G29" s="12">
        <v>1</v>
      </c>
      <c r="H29" s="8">
        <v>2.38</v>
      </c>
      <c r="I29" s="12">
        <v>0</v>
      </c>
    </row>
    <row r="30" spans="2:9" ht="15" customHeight="1" x14ac:dyDescent="0.15">
      <c r="B30" t="s">
        <v>56</v>
      </c>
      <c r="C30" s="12">
        <v>18</v>
      </c>
      <c r="D30" s="8">
        <v>14.29</v>
      </c>
      <c r="E30" s="12">
        <v>15</v>
      </c>
      <c r="F30" s="8">
        <v>18.75</v>
      </c>
      <c r="G30" s="12">
        <v>3</v>
      </c>
      <c r="H30" s="8">
        <v>7.14</v>
      </c>
      <c r="I30" s="12">
        <v>0</v>
      </c>
    </row>
    <row r="31" spans="2:9" ht="15" customHeight="1" x14ac:dyDescent="0.15">
      <c r="B31" t="s">
        <v>52</v>
      </c>
      <c r="C31" s="12">
        <v>17</v>
      </c>
      <c r="D31" s="8">
        <v>13.49</v>
      </c>
      <c r="E31" s="12">
        <v>7</v>
      </c>
      <c r="F31" s="8">
        <v>8.75</v>
      </c>
      <c r="G31" s="12">
        <v>10</v>
      </c>
      <c r="H31" s="8">
        <v>23.81</v>
      </c>
      <c r="I31" s="12">
        <v>0</v>
      </c>
    </row>
    <row r="32" spans="2:9" ht="15" customHeight="1" x14ac:dyDescent="0.15">
      <c r="B32" t="s">
        <v>57</v>
      </c>
      <c r="C32" s="12">
        <v>15</v>
      </c>
      <c r="D32" s="8">
        <v>11.9</v>
      </c>
      <c r="E32" s="12">
        <v>14</v>
      </c>
      <c r="F32" s="8">
        <v>17.5</v>
      </c>
      <c r="G32" s="12">
        <v>1</v>
      </c>
      <c r="H32" s="8">
        <v>2.38</v>
      </c>
      <c r="I32" s="12">
        <v>0</v>
      </c>
    </row>
    <row r="33" spans="2:9" ht="15" customHeight="1" x14ac:dyDescent="0.15">
      <c r="B33" t="s">
        <v>50</v>
      </c>
      <c r="C33" s="12">
        <v>9</v>
      </c>
      <c r="D33" s="8">
        <v>7.14</v>
      </c>
      <c r="E33" s="12">
        <v>4</v>
      </c>
      <c r="F33" s="8">
        <v>5</v>
      </c>
      <c r="G33" s="12">
        <v>5</v>
      </c>
      <c r="H33" s="8">
        <v>11.9</v>
      </c>
      <c r="I33" s="12">
        <v>0</v>
      </c>
    </row>
    <row r="34" spans="2:9" ht="15" customHeight="1" x14ac:dyDescent="0.15">
      <c r="B34" t="s">
        <v>43</v>
      </c>
      <c r="C34" s="12">
        <v>7</v>
      </c>
      <c r="D34" s="8">
        <v>5.56</v>
      </c>
      <c r="E34" s="12">
        <v>1</v>
      </c>
      <c r="F34" s="8">
        <v>1.25</v>
      </c>
      <c r="G34" s="12">
        <v>6</v>
      </c>
      <c r="H34" s="8">
        <v>14.29</v>
      </c>
      <c r="I34" s="12">
        <v>0</v>
      </c>
    </row>
    <row r="35" spans="2:9" ht="15" customHeight="1" x14ac:dyDescent="0.15">
      <c r="B35" t="s">
        <v>44</v>
      </c>
      <c r="C35" s="12">
        <v>5</v>
      </c>
      <c r="D35" s="8">
        <v>3.97</v>
      </c>
      <c r="E35" s="12">
        <v>4</v>
      </c>
      <c r="F35" s="8">
        <v>5</v>
      </c>
      <c r="G35" s="12">
        <v>1</v>
      </c>
      <c r="H35" s="8">
        <v>2.38</v>
      </c>
      <c r="I35" s="12">
        <v>0</v>
      </c>
    </row>
    <row r="36" spans="2:9" ht="15" customHeight="1" x14ac:dyDescent="0.15">
      <c r="B36" t="s">
        <v>51</v>
      </c>
      <c r="C36" s="12">
        <v>4</v>
      </c>
      <c r="D36" s="8">
        <v>3.17</v>
      </c>
      <c r="E36" s="12">
        <v>3</v>
      </c>
      <c r="F36" s="8">
        <v>3.75</v>
      </c>
      <c r="G36" s="12">
        <v>1</v>
      </c>
      <c r="H36" s="8">
        <v>2.38</v>
      </c>
      <c r="I36" s="12">
        <v>0</v>
      </c>
    </row>
    <row r="37" spans="2:9" ht="15" customHeight="1" x14ac:dyDescent="0.15">
      <c r="B37" t="s">
        <v>75</v>
      </c>
      <c r="C37" s="12">
        <v>4</v>
      </c>
      <c r="D37" s="8">
        <v>3.17</v>
      </c>
      <c r="E37" s="12">
        <v>3</v>
      </c>
      <c r="F37" s="8">
        <v>3.75</v>
      </c>
      <c r="G37" s="12">
        <v>1</v>
      </c>
      <c r="H37" s="8">
        <v>2.38</v>
      </c>
      <c r="I37" s="12">
        <v>0</v>
      </c>
    </row>
    <row r="38" spans="2:9" ht="15" customHeight="1" x14ac:dyDescent="0.15">
      <c r="B38" t="s">
        <v>45</v>
      </c>
      <c r="C38" s="12">
        <v>3</v>
      </c>
      <c r="D38" s="8">
        <v>2.38</v>
      </c>
      <c r="E38" s="12">
        <v>1</v>
      </c>
      <c r="F38" s="8">
        <v>1.25</v>
      </c>
      <c r="G38" s="12">
        <v>2</v>
      </c>
      <c r="H38" s="8">
        <v>4.76</v>
      </c>
      <c r="I38" s="12">
        <v>0</v>
      </c>
    </row>
    <row r="39" spans="2:9" ht="15" customHeight="1" x14ac:dyDescent="0.15">
      <c r="B39" t="s">
        <v>55</v>
      </c>
      <c r="C39" s="12">
        <v>3</v>
      </c>
      <c r="D39" s="8">
        <v>2.38</v>
      </c>
      <c r="E39" s="12">
        <v>2</v>
      </c>
      <c r="F39" s="8">
        <v>2.5</v>
      </c>
      <c r="G39" s="12">
        <v>1</v>
      </c>
      <c r="H39" s="8">
        <v>2.38</v>
      </c>
      <c r="I39" s="12">
        <v>0</v>
      </c>
    </row>
    <row r="40" spans="2:9" ht="15" customHeight="1" x14ac:dyDescent="0.15">
      <c r="B40" t="s">
        <v>59</v>
      </c>
      <c r="C40" s="12">
        <v>3</v>
      </c>
      <c r="D40" s="8">
        <v>2.38</v>
      </c>
      <c r="E40" s="12">
        <v>1</v>
      </c>
      <c r="F40" s="8">
        <v>1.25</v>
      </c>
      <c r="G40" s="12">
        <v>1</v>
      </c>
      <c r="H40" s="8">
        <v>2.38</v>
      </c>
      <c r="I40" s="12">
        <v>1</v>
      </c>
    </row>
    <row r="41" spans="2:9" ht="15" customHeight="1" x14ac:dyDescent="0.15">
      <c r="B41" t="s">
        <v>60</v>
      </c>
      <c r="C41" s="12">
        <v>3</v>
      </c>
      <c r="D41" s="8">
        <v>2.38</v>
      </c>
      <c r="E41" s="12">
        <v>3</v>
      </c>
      <c r="F41" s="8">
        <v>3.75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65</v>
      </c>
      <c r="C42" s="12">
        <v>2</v>
      </c>
      <c r="D42" s="8">
        <v>1.59</v>
      </c>
      <c r="E42" s="12">
        <v>1</v>
      </c>
      <c r="F42" s="8">
        <v>1.25</v>
      </c>
      <c r="G42" s="12">
        <v>1</v>
      </c>
      <c r="H42" s="8">
        <v>2.38</v>
      </c>
      <c r="I42" s="12">
        <v>0</v>
      </c>
    </row>
    <row r="43" spans="2:9" ht="15" customHeight="1" x14ac:dyDescent="0.15">
      <c r="B43" t="s">
        <v>79</v>
      </c>
      <c r="C43" s="12">
        <v>1</v>
      </c>
      <c r="D43" s="8">
        <v>0.79</v>
      </c>
      <c r="E43" s="12">
        <v>0</v>
      </c>
      <c r="F43" s="8">
        <v>0</v>
      </c>
      <c r="G43" s="12">
        <v>1</v>
      </c>
      <c r="H43" s="8">
        <v>2.38</v>
      </c>
      <c r="I43" s="12">
        <v>0</v>
      </c>
    </row>
    <row r="44" spans="2:9" ht="15" customHeight="1" x14ac:dyDescent="0.15">
      <c r="B44" t="s">
        <v>81</v>
      </c>
      <c r="C44" s="12">
        <v>1</v>
      </c>
      <c r="D44" s="8">
        <v>0.79</v>
      </c>
      <c r="E44" s="12">
        <v>0</v>
      </c>
      <c r="F44" s="8">
        <v>0</v>
      </c>
      <c r="G44" s="12">
        <v>1</v>
      </c>
      <c r="H44" s="8">
        <v>2.38</v>
      </c>
      <c r="I44" s="12">
        <v>0</v>
      </c>
    </row>
    <row r="45" spans="2:9" ht="15" customHeight="1" x14ac:dyDescent="0.15">
      <c r="B45" t="s">
        <v>69</v>
      </c>
      <c r="C45" s="12">
        <v>1</v>
      </c>
      <c r="D45" s="8">
        <v>0.79</v>
      </c>
      <c r="E45" s="12">
        <v>0</v>
      </c>
      <c r="F45" s="8">
        <v>0</v>
      </c>
      <c r="G45" s="12">
        <v>1</v>
      </c>
      <c r="H45" s="8">
        <v>2.38</v>
      </c>
      <c r="I45" s="12">
        <v>0</v>
      </c>
    </row>
    <row r="46" spans="2:9" ht="15" customHeight="1" x14ac:dyDescent="0.15">
      <c r="B46" t="s">
        <v>86</v>
      </c>
      <c r="C46" s="12">
        <v>1</v>
      </c>
      <c r="D46" s="8">
        <v>0.79</v>
      </c>
      <c r="E46" s="12">
        <v>0</v>
      </c>
      <c r="F46" s="8">
        <v>0</v>
      </c>
      <c r="G46" s="12">
        <v>1</v>
      </c>
      <c r="H46" s="8">
        <v>2.38</v>
      </c>
      <c r="I46" s="12">
        <v>0</v>
      </c>
    </row>
    <row r="47" spans="2:9" ht="15" customHeight="1" x14ac:dyDescent="0.15">
      <c r="B47" t="s">
        <v>74</v>
      </c>
      <c r="C47" s="12">
        <v>1</v>
      </c>
      <c r="D47" s="8">
        <v>0.79</v>
      </c>
      <c r="E47" s="12">
        <v>0</v>
      </c>
      <c r="F47" s="8">
        <v>0</v>
      </c>
      <c r="G47" s="12">
        <v>1</v>
      </c>
      <c r="H47" s="8">
        <v>2.38</v>
      </c>
      <c r="I47" s="12">
        <v>0</v>
      </c>
    </row>
    <row r="48" spans="2:9" ht="15" customHeight="1" x14ac:dyDescent="0.15">
      <c r="B48" t="s">
        <v>87</v>
      </c>
      <c r="C48" s="12">
        <v>1</v>
      </c>
      <c r="D48" s="8">
        <v>0.79</v>
      </c>
      <c r="E48" s="12">
        <v>0</v>
      </c>
      <c r="F48" s="8">
        <v>0</v>
      </c>
      <c r="G48" s="12">
        <v>0</v>
      </c>
      <c r="H48" s="8">
        <v>0</v>
      </c>
      <c r="I48" s="12">
        <v>1</v>
      </c>
    </row>
    <row r="49" spans="2:9" ht="15" customHeight="1" x14ac:dyDescent="0.15">
      <c r="B49" t="s">
        <v>88</v>
      </c>
      <c r="C49" s="12">
        <v>1</v>
      </c>
      <c r="D49" s="8">
        <v>0.79</v>
      </c>
      <c r="E49" s="12">
        <v>1</v>
      </c>
      <c r="F49" s="8">
        <v>1.25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46</v>
      </c>
      <c r="C50" s="12">
        <v>1</v>
      </c>
      <c r="D50" s="8">
        <v>0.79</v>
      </c>
      <c r="E50" s="12">
        <v>0</v>
      </c>
      <c r="F50" s="8">
        <v>0</v>
      </c>
      <c r="G50" s="12">
        <v>1</v>
      </c>
      <c r="H50" s="8">
        <v>2.38</v>
      </c>
      <c r="I50" s="12">
        <v>0</v>
      </c>
    </row>
    <row r="51" spans="2:9" ht="15" customHeight="1" x14ac:dyDescent="0.15">
      <c r="B51" t="s">
        <v>47</v>
      </c>
      <c r="C51" s="12">
        <v>1</v>
      </c>
      <c r="D51" s="8">
        <v>0.79</v>
      </c>
      <c r="E51" s="12">
        <v>0</v>
      </c>
      <c r="F51" s="8">
        <v>0</v>
      </c>
      <c r="G51" s="12">
        <v>1</v>
      </c>
      <c r="H51" s="8">
        <v>2.38</v>
      </c>
      <c r="I51" s="12">
        <v>0</v>
      </c>
    </row>
    <row r="52" spans="2:9" ht="15" customHeight="1" x14ac:dyDescent="0.15">
      <c r="B52" t="s">
        <v>76</v>
      </c>
      <c r="C52" s="12">
        <v>1</v>
      </c>
      <c r="D52" s="8">
        <v>0.79</v>
      </c>
      <c r="E52" s="12">
        <v>0</v>
      </c>
      <c r="F52" s="8">
        <v>0</v>
      </c>
      <c r="G52" s="12">
        <v>0</v>
      </c>
      <c r="H52" s="8">
        <v>0</v>
      </c>
      <c r="I52" s="12">
        <v>1</v>
      </c>
    </row>
    <row r="53" spans="2:9" ht="15" customHeight="1" x14ac:dyDescent="0.15">
      <c r="B53" t="s">
        <v>61</v>
      </c>
      <c r="C53" s="12">
        <v>1</v>
      </c>
      <c r="D53" s="8">
        <v>0.79</v>
      </c>
      <c r="E53" s="12">
        <v>0</v>
      </c>
      <c r="F53" s="8">
        <v>0</v>
      </c>
      <c r="G53" s="12">
        <v>1</v>
      </c>
      <c r="H53" s="8">
        <v>2.38</v>
      </c>
      <c r="I53" s="12">
        <v>0</v>
      </c>
    </row>
    <row r="54" spans="2:9" ht="15" customHeight="1" x14ac:dyDescent="0.15">
      <c r="B54" t="s">
        <v>62</v>
      </c>
      <c r="C54" s="12">
        <v>1</v>
      </c>
      <c r="D54" s="8">
        <v>0.79</v>
      </c>
      <c r="E54" s="12">
        <v>1</v>
      </c>
      <c r="F54" s="8">
        <v>1.25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89</v>
      </c>
      <c r="C55" s="12">
        <v>1</v>
      </c>
      <c r="D55" s="8">
        <v>0.79</v>
      </c>
      <c r="E55" s="12">
        <v>0</v>
      </c>
      <c r="F55" s="8">
        <v>0</v>
      </c>
      <c r="G55" s="12">
        <v>0</v>
      </c>
      <c r="H55" s="8">
        <v>0</v>
      </c>
      <c r="I55" s="12">
        <v>1</v>
      </c>
    </row>
    <row r="58" spans="2:9" ht="33" customHeight="1" x14ac:dyDescent="0.15">
      <c r="B58" t="s">
        <v>266</v>
      </c>
      <c r="C58" s="10" t="s">
        <v>36</v>
      </c>
      <c r="D58" s="10" t="s">
        <v>37</v>
      </c>
      <c r="E58" s="10" t="s">
        <v>38</v>
      </c>
      <c r="F58" s="10" t="s">
        <v>39</v>
      </c>
      <c r="G58" s="10" t="s">
        <v>40</v>
      </c>
      <c r="H58" s="10" t="s">
        <v>41</v>
      </c>
      <c r="I58" s="10" t="s">
        <v>42</v>
      </c>
    </row>
    <row r="59" spans="2:9" ht="15" customHeight="1" x14ac:dyDescent="0.15">
      <c r="B59" t="s">
        <v>115</v>
      </c>
      <c r="C59" s="12">
        <v>14</v>
      </c>
      <c r="D59" s="8">
        <v>11.11</v>
      </c>
      <c r="E59" s="12">
        <v>14</v>
      </c>
      <c r="F59" s="8">
        <v>17.5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114</v>
      </c>
      <c r="C60" s="12">
        <v>8</v>
      </c>
      <c r="D60" s="8">
        <v>6.35</v>
      </c>
      <c r="E60" s="12">
        <v>7</v>
      </c>
      <c r="F60" s="8">
        <v>8.75</v>
      </c>
      <c r="G60" s="12">
        <v>1</v>
      </c>
      <c r="H60" s="8">
        <v>2.38</v>
      </c>
      <c r="I60" s="12">
        <v>0</v>
      </c>
    </row>
    <row r="61" spans="2:9" ht="15" customHeight="1" x14ac:dyDescent="0.15">
      <c r="B61" t="s">
        <v>122</v>
      </c>
      <c r="C61" s="12">
        <v>7</v>
      </c>
      <c r="D61" s="8">
        <v>5.56</v>
      </c>
      <c r="E61" s="12">
        <v>7</v>
      </c>
      <c r="F61" s="8">
        <v>8.75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142</v>
      </c>
      <c r="C62" s="12">
        <v>5</v>
      </c>
      <c r="D62" s="8">
        <v>3.97</v>
      </c>
      <c r="E62" s="12">
        <v>4</v>
      </c>
      <c r="F62" s="8">
        <v>5</v>
      </c>
      <c r="G62" s="12">
        <v>1</v>
      </c>
      <c r="H62" s="8">
        <v>2.38</v>
      </c>
      <c r="I62" s="12">
        <v>0</v>
      </c>
    </row>
    <row r="63" spans="2:9" ht="15" customHeight="1" x14ac:dyDescent="0.15">
      <c r="B63" t="s">
        <v>121</v>
      </c>
      <c r="C63" s="12">
        <v>5</v>
      </c>
      <c r="D63" s="8">
        <v>3.97</v>
      </c>
      <c r="E63" s="12">
        <v>5</v>
      </c>
      <c r="F63" s="8">
        <v>6.25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111</v>
      </c>
      <c r="C64" s="12">
        <v>4</v>
      </c>
      <c r="D64" s="8">
        <v>3.17</v>
      </c>
      <c r="E64" s="12">
        <v>3</v>
      </c>
      <c r="F64" s="8">
        <v>3.75</v>
      </c>
      <c r="G64" s="12">
        <v>1</v>
      </c>
      <c r="H64" s="8">
        <v>2.38</v>
      </c>
      <c r="I64" s="12">
        <v>0</v>
      </c>
    </row>
    <row r="65" spans="2:9" ht="15" customHeight="1" x14ac:dyDescent="0.15">
      <c r="B65" t="s">
        <v>140</v>
      </c>
      <c r="C65" s="12">
        <v>4</v>
      </c>
      <c r="D65" s="8">
        <v>3.17</v>
      </c>
      <c r="E65" s="12">
        <v>3</v>
      </c>
      <c r="F65" s="8">
        <v>3.75</v>
      </c>
      <c r="G65" s="12">
        <v>1</v>
      </c>
      <c r="H65" s="8">
        <v>2.38</v>
      </c>
      <c r="I65" s="12">
        <v>0</v>
      </c>
    </row>
    <row r="66" spans="2:9" ht="15" customHeight="1" x14ac:dyDescent="0.15">
      <c r="B66" t="s">
        <v>119</v>
      </c>
      <c r="C66" s="12">
        <v>4</v>
      </c>
      <c r="D66" s="8">
        <v>3.17</v>
      </c>
      <c r="E66" s="12">
        <v>2</v>
      </c>
      <c r="F66" s="8">
        <v>2.5</v>
      </c>
      <c r="G66" s="12">
        <v>2</v>
      </c>
      <c r="H66" s="8">
        <v>4.76</v>
      </c>
      <c r="I66" s="12">
        <v>0</v>
      </c>
    </row>
    <row r="67" spans="2:9" ht="15" customHeight="1" x14ac:dyDescent="0.15">
      <c r="B67" t="s">
        <v>107</v>
      </c>
      <c r="C67" s="12">
        <v>3</v>
      </c>
      <c r="D67" s="8">
        <v>2.38</v>
      </c>
      <c r="E67" s="12">
        <v>1</v>
      </c>
      <c r="F67" s="8">
        <v>1.25</v>
      </c>
      <c r="G67" s="12">
        <v>2</v>
      </c>
      <c r="H67" s="8">
        <v>4.76</v>
      </c>
      <c r="I67" s="12">
        <v>0</v>
      </c>
    </row>
    <row r="68" spans="2:9" ht="15" customHeight="1" x14ac:dyDescent="0.15">
      <c r="B68" t="s">
        <v>135</v>
      </c>
      <c r="C68" s="12">
        <v>3</v>
      </c>
      <c r="D68" s="8">
        <v>2.38</v>
      </c>
      <c r="E68" s="12">
        <v>2</v>
      </c>
      <c r="F68" s="8">
        <v>2.5</v>
      </c>
      <c r="G68" s="12">
        <v>1</v>
      </c>
      <c r="H68" s="8">
        <v>2.38</v>
      </c>
      <c r="I68" s="12">
        <v>0</v>
      </c>
    </row>
    <row r="69" spans="2:9" ht="15" customHeight="1" x14ac:dyDescent="0.15">
      <c r="B69" t="s">
        <v>157</v>
      </c>
      <c r="C69" s="12">
        <v>3</v>
      </c>
      <c r="D69" s="8">
        <v>2.38</v>
      </c>
      <c r="E69" s="12">
        <v>0</v>
      </c>
      <c r="F69" s="8">
        <v>0</v>
      </c>
      <c r="G69" s="12">
        <v>3</v>
      </c>
      <c r="H69" s="8">
        <v>7.14</v>
      </c>
      <c r="I69" s="12">
        <v>0</v>
      </c>
    </row>
    <row r="70" spans="2:9" ht="15" customHeight="1" x14ac:dyDescent="0.15">
      <c r="B70" t="s">
        <v>133</v>
      </c>
      <c r="C70" s="12">
        <v>3</v>
      </c>
      <c r="D70" s="8">
        <v>2.38</v>
      </c>
      <c r="E70" s="12">
        <v>0</v>
      </c>
      <c r="F70" s="8">
        <v>0</v>
      </c>
      <c r="G70" s="12">
        <v>3</v>
      </c>
      <c r="H70" s="8">
        <v>7.14</v>
      </c>
      <c r="I70" s="12">
        <v>0</v>
      </c>
    </row>
    <row r="71" spans="2:9" ht="15" customHeight="1" x14ac:dyDescent="0.15">
      <c r="B71" t="s">
        <v>126</v>
      </c>
      <c r="C71" s="12">
        <v>3</v>
      </c>
      <c r="D71" s="8">
        <v>2.38</v>
      </c>
      <c r="E71" s="12">
        <v>3</v>
      </c>
      <c r="F71" s="8">
        <v>3.75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116</v>
      </c>
      <c r="C72" s="12">
        <v>3</v>
      </c>
      <c r="D72" s="8">
        <v>2.38</v>
      </c>
      <c r="E72" s="12">
        <v>3</v>
      </c>
      <c r="F72" s="8">
        <v>3.75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136</v>
      </c>
      <c r="C73" s="12">
        <v>2</v>
      </c>
      <c r="D73" s="8">
        <v>1.59</v>
      </c>
      <c r="E73" s="12">
        <v>0</v>
      </c>
      <c r="F73" s="8">
        <v>0</v>
      </c>
      <c r="G73" s="12">
        <v>2</v>
      </c>
      <c r="H73" s="8">
        <v>4.76</v>
      </c>
      <c r="I73" s="12">
        <v>0</v>
      </c>
    </row>
    <row r="74" spans="2:9" ht="15" customHeight="1" x14ac:dyDescent="0.15">
      <c r="B74" t="s">
        <v>149</v>
      </c>
      <c r="C74" s="12">
        <v>2</v>
      </c>
      <c r="D74" s="8">
        <v>1.59</v>
      </c>
      <c r="E74" s="12">
        <v>2</v>
      </c>
      <c r="F74" s="8">
        <v>2.5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128</v>
      </c>
      <c r="C75" s="12">
        <v>2</v>
      </c>
      <c r="D75" s="8">
        <v>1.59</v>
      </c>
      <c r="E75" s="12">
        <v>0</v>
      </c>
      <c r="F75" s="8">
        <v>0</v>
      </c>
      <c r="G75" s="12">
        <v>2</v>
      </c>
      <c r="H75" s="8">
        <v>4.76</v>
      </c>
      <c r="I75" s="12">
        <v>0</v>
      </c>
    </row>
    <row r="76" spans="2:9" ht="15" customHeight="1" x14ac:dyDescent="0.15">
      <c r="B76" t="s">
        <v>153</v>
      </c>
      <c r="C76" s="12">
        <v>2</v>
      </c>
      <c r="D76" s="8">
        <v>1.59</v>
      </c>
      <c r="E76" s="12">
        <v>0</v>
      </c>
      <c r="F76" s="8">
        <v>0</v>
      </c>
      <c r="G76" s="12">
        <v>2</v>
      </c>
      <c r="H76" s="8">
        <v>4.76</v>
      </c>
      <c r="I76" s="12">
        <v>0</v>
      </c>
    </row>
    <row r="77" spans="2:9" ht="15" customHeight="1" x14ac:dyDescent="0.15">
      <c r="B77" t="s">
        <v>110</v>
      </c>
      <c r="C77" s="12">
        <v>2</v>
      </c>
      <c r="D77" s="8">
        <v>1.59</v>
      </c>
      <c r="E77" s="12">
        <v>1</v>
      </c>
      <c r="F77" s="8">
        <v>1.25</v>
      </c>
      <c r="G77" s="12">
        <v>1</v>
      </c>
      <c r="H77" s="8">
        <v>2.38</v>
      </c>
      <c r="I77" s="12">
        <v>0</v>
      </c>
    </row>
    <row r="78" spans="2:9" ht="15" customHeight="1" x14ac:dyDescent="0.15">
      <c r="B78" t="s">
        <v>113</v>
      </c>
      <c r="C78" s="12">
        <v>2</v>
      </c>
      <c r="D78" s="8">
        <v>1.59</v>
      </c>
      <c r="E78" s="12">
        <v>0</v>
      </c>
      <c r="F78" s="8">
        <v>0</v>
      </c>
      <c r="G78" s="12">
        <v>2</v>
      </c>
      <c r="H78" s="8">
        <v>4.76</v>
      </c>
      <c r="I78" s="12">
        <v>0</v>
      </c>
    </row>
    <row r="79" spans="2:9" ht="15" customHeight="1" x14ac:dyDescent="0.15">
      <c r="B79" t="s">
        <v>129</v>
      </c>
      <c r="C79" s="12">
        <v>2</v>
      </c>
      <c r="D79" s="8">
        <v>1.59</v>
      </c>
      <c r="E79" s="12">
        <v>1</v>
      </c>
      <c r="F79" s="8">
        <v>1.25</v>
      </c>
      <c r="G79" s="12">
        <v>1</v>
      </c>
      <c r="H79" s="8">
        <v>2.38</v>
      </c>
      <c r="I79" s="12">
        <v>0</v>
      </c>
    </row>
    <row r="80" spans="2:9" ht="15" customHeight="1" x14ac:dyDescent="0.15">
      <c r="B80" t="s">
        <v>130</v>
      </c>
      <c r="C80" s="12">
        <v>2</v>
      </c>
      <c r="D80" s="8">
        <v>1.59</v>
      </c>
      <c r="E80" s="12">
        <v>2</v>
      </c>
      <c r="F80" s="8">
        <v>2.5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158</v>
      </c>
      <c r="C81" s="12">
        <v>2</v>
      </c>
      <c r="D81" s="8">
        <v>1.59</v>
      </c>
      <c r="E81" s="12">
        <v>2</v>
      </c>
      <c r="F81" s="8">
        <v>2.5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117</v>
      </c>
      <c r="C82" s="12">
        <v>2</v>
      </c>
      <c r="D82" s="8">
        <v>1.59</v>
      </c>
      <c r="E82" s="12">
        <v>2</v>
      </c>
      <c r="F82" s="8">
        <v>2.5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118</v>
      </c>
      <c r="C83" s="12">
        <v>2</v>
      </c>
      <c r="D83" s="8">
        <v>1.59</v>
      </c>
      <c r="E83" s="12">
        <v>2</v>
      </c>
      <c r="F83" s="8">
        <v>2.5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120</v>
      </c>
      <c r="C84" s="12">
        <v>2</v>
      </c>
      <c r="D84" s="8">
        <v>1.59</v>
      </c>
      <c r="E84" s="12">
        <v>2</v>
      </c>
      <c r="F84" s="8">
        <v>2.5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123</v>
      </c>
      <c r="C85" s="12">
        <v>2</v>
      </c>
      <c r="D85" s="8">
        <v>1.59</v>
      </c>
      <c r="E85" s="12">
        <v>1</v>
      </c>
      <c r="F85" s="8">
        <v>1.25</v>
      </c>
      <c r="G85" s="12">
        <v>1</v>
      </c>
      <c r="H85" s="8">
        <v>2.38</v>
      </c>
      <c r="I85" s="12">
        <v>0</v>
      </c>
    </row>
    <row r="86" spans="2:9" ht="15" customHeight="1" x14ac:dyDescent="0.15">
      <c r="B86" t="s">
        <v>125</v>
      </c>
      <c r="C86" s="12">
        <v>2</v>
      </c>
      <c r="D86" s="8">
        <v>1.59</v>
      </c>
      <c r="E86" s="12">
        <v>2</v>
      </c>
      <c r="F86" s="8">
        <v>2.5</v>
      </c>
      <c r="G86" s="12">
        <v>0</v>
      </c>
      <c r="H86" s="8">
        <v>0</v>
      </c>
      <c r="I86" s="12">
        <v>0</v>
      </c>
    </row>
    <row r="88" spans="2:9" ht="15" customHeight="1" x14ac:dyDescent="0.15">
      <c r="B88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267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21</v>
      </c>
      <c r="C6" s="12">
        <v>58</v>
      </c>
      <c r="D6" s="8">
        <v>16.809999999999999</v>
      </c>
      <c r="E6" s="12">
        <v>29</v>
      </c>
      <c r="F6" s="8">
        <v>12.29</v>
      </c>
      <c r="G6" s="12">
        <v>29</v>
      </c>
      <c r="H6" s="8">
        <v>26.85</v>
      </c>
      <c r="I6" s="12">
        <v>0</v>
      </c>
    </row>
    <row r="7" spans="2:9" ht="15" customHeight="1" x14ac:dyDescent="0.15">
      <c r="B7" t="s">
        <v>22</v>
      </c>
      <c r="C7" s="12">
        <v>26</v>
      </c>
      <c r="D7" s="8">
        <v>7.54</v>
      </c>
      <c r="E7" s="12">
        <v>10</v>
      </c>
      <c r="F7" s="8">
        <v>4.24</v>
      </c>
      <c r="G7" s="12">
        <v>16</v>
      </c>
      <c r="H7" s="8">
        <v>14.81</v>
      </c>
      <c r="I7" s="12">
        <v>0</v>
      </c>
    </row>
    <row r="8" spans="2:9" ht="15" customHeight="1" x14ac:dyDescent="0.15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25</v>
      </c>
      <c r="C10" s="12">
        <v>3</v>
      </c>
      <c r="D10" s="8">
        <v>0.87</v>
      </c>
      <c r="E10" s="12">
        <v>2</v>
      </c>
      <c r="F10" s="8">
        <v>0.85</v>
      </c>
      <c r="G10" s="12">
        <v>1</v>
      </c>
      <c r="H10" s="8">
        <v>0.93</v>
      </c>
      <c r="I10" s="12">
        <v>0</v>
      </c>
    </row>
    <row r="11" spans="2:9" ht="15" customHeight="1" x14ac:dyDescent="0.15">
      <c r="B11" t="s">
        <v>26</v>
      </c>
      <c r="C11" s="12">
        <v>108</v>
      </c>
      <c r="D11" s="8">
        <v>31.3</v>
      </c>
      <c r="E11" s="12">
        <v>75</v>
      </c>
      <c r="F11" s="8">
        <v>31.78</v>
      </c>
      <c r="G11" s="12">
        <v>33</v>
      </c>
      <c r="H11" s="8">
        <v>30.56</v>
      </c>
      <c r="I11" s="12">
        <v>0</v>
      </c>
    </row>
    <row r="12" spans="2:9" ht="15" customHeight="1" x14ac:dyDescent="0.15">
      <c r="B12" t="s">
        <v>27</v>
      </c>
      <c r="C12" s="12">
        <v>1</v>
      </c>
      <c r="D12" s="8">
        <v>0.28999999999999998</v>
      </c>
      <c r="E12" s="12">
        <v>0</v>
      </c>
      <c r="F12" s="8">
        <v>0</v>
      </c>
      <c r="G12" s="12">
        <v>1</v>
      </c>
      <c r="H12" s="8">
        <v>0.93</v>
      </c>
      <c r="I12" s="12">
        <v>0</v>
      </c>
    </row>
    <row r="13" spans="2:9" ht="15" customHeight="1" x14ac:dyDescent="0.15">
      <c r="B13" t="s">
        <v>28</v>
      </c>
      <c r="C13" s="12">
        <v>26</v>
      </c>
      <c r="D13" s="8">
        <v>7.54</v>
      </c>
      <c r="E13" s="12">
        <v>21</v>
      </c>
      <c r="F13" s="8">
        <v>8.9</v>
      </c>
      <c r="G13" s="12">
        <v>5</v>
      </c>
      <c r="H13" s="8">
        <v>4.63</v>
      </c>
      <c r="I13" s="12">
        <v>0</v>
      </c>
    </row>
    <row r="14" spans="2:9" ht="15" customHeight="1" x14ac:dyDescent="0.15">
      <c r="B14" t="s">
        <v>29</v>
      </c>
      <c r="C14" s="12">
        <v>12</v>
      </c>
      <c r="D14" s="8">
        <v>3.48</v>
      </c>
      <c r="E14" s="12">
        <v>12</v>
      </c>
      <c r="F14" s="8">
        <v>5.08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30</v>
      </c>
      <c r="C15" s="12">
        <v>32</v>
      </c>
      <c r="D15" s="8">
        <v>9.2799999999999994</v>
      </c>
      <c r="E15" s="12">
        <v>22</v>
      </c>
      <c r="F15" s="8">
        <v>9.32</v>
      </c>
      <c r="G15" s="12">
        <v>10</v>
      </c>
      <c r="H15" s="8">
        <v>9.26</v>
      </c>
      <c r="I15" s="12">
        <v>0</v>
      </c>
    </row>
    <row r="16" spans="2:9" ht="15" customHeight="1" x14ac:dyDescent="0.15">
      <c r="B16" t="s">
        <v>31</v>
      </c>
      <c r="C16" s="12">
        <v>42</v>
      </c>
      <c r="D16" s="8">
        <v>12.17</v>
      </c>
      <c r="E16" s="12">
        <v>38</v>
      </c>
      <c r="F16" s="8">
        <v>16.100000000000001</v>
      </c>
      <c r="G16" s="12">
        <v>3</v>
      </c>
      <c r="H16" s="8">
        <v>2.78</v>
      </c>
      <c r="I16" s="12">
        <v>1</v>
      </c>
    </row>
    <row r="17" spans="2:9" ht="15" customHeight="1" x14ac:dyDescent="0.15">
      <c r="B17" t="s">
        <v>32</v>
      </c>
      <c r="C17" s="12">
        <v>14</v>
      </c>
      <c r="D17" s="8">
        <v>4.0599999999999996</v>
      </c>
      <c r="E17" s="12">
        <v>12</v>
      </c>
      <c r="F17" s="8">
        <v>5.08</v>
      </c>
      <c r="G17" s="12">
        <v>2</v>
      </c>
      <c r="H17" s="8">
        <v>1.85</v>
      </c>
      <c r="I17" s="12">
        <v>0</v>
      </c>
    </row>
    <row r="18" spans="2:9" ht="15" customHeight="1" x14ac:dyDescent="0.15">
      <c r="B18" t="s">
        <v>33</v>
      </c>
      <c r="C18" s="12">
        <v>9</v>
      </c>
      <c r="D18" s="8">
        <v>2.61</v>
      </c>
      <c r="E18" s="12">
        <v>8</v>
      </c>
      <c r="F18" s="8">
        <v>3.39</v>
      </c>
      <c r="G18" s="12">
        <v>1</v>
      </c>
      <c r="H18" s="8">
        <v>0.93</v>
      </c>
      <c r="I18" s="12">
        <v>0</v>
      </c>
    </row>
    <row r="19" spans="2:9" ht="15" customHeight="1" x14ac:dyDescent="0.15">
      <c r="B19" t="s">
        <v>34</v>
      </c>
      <c r="C19" s="12">
        <v>14</v>
      </c>
      <c r="D19" s="8">
        <v>4.0599999999999996</v>
      </c>
      <c r="E19" s="12">
        <v>7</v>
      </c>
      <c r="F19" s="8">
        <v>2.97</v>
      </c>
      <c r="G19" s="12">
        <v>7</v>
      </c>
      <c r="H19" s="8">
        <v>6.48</v>
      </c>
      <c r="I19" s="12">
        <v>0</v>
      </c>
    </row>
    <row r="20" spans="2:9" ht="15" customHeight="1" x14ac:dyDescent="0.15">
      <c r="B20" s="9" t="s">
        <v>215</v>
      </c>
      <c r="C20" s="12">
        <f>SUM(LTBL_31370[総数／事業所数])</f>
        <v>345</v>
      </c>
      <c r="E20" s="12">
        <f>SUBTOTAL(109,LTBL_31370[個人／事業所数])</f>
        <v>236</v>
      </c>
      <c r="G20" s="12">
        <f>SUBTOTAL(109,LTBL_31370[法人／事業所数])</f>
        <v>108</v>
      </c>
      <c r="I20" s="12">
        <f>SUBTOTAL(109,LTBL_31370[法人以外の団体／事業所数])</f>
        <v>1</v>
      </c>
    </row>
    <row r="21" spans="2:9" ht="15" customHeight="1" x14ac:dyDescent="0.15">
      <c r="E21" s="11">
        <f>LTBL_31370[[#Totals],[個人／事業所数]]/LTBL_31370[[#Totals],[総数／事業所数]]</f>
        <v>0.68405797101449273</v>
      </c>
      <c r="G21" s="11">
        <f>LTBL_31370[[#Totals],[法人／事業所数]]/LTBL_31370[[#Totals],[総数／事業所数]]</f>
        <v>0.31304347826086959</v>
      </c>
      <c r="I21" s="11">
        <f>LTBL_31370[[#Totals],[法人以外の団体／事業所数]]/LTBL_31370[[#Totals],[総数／事業所数]]</f>
        <v>2.8985507246376812E-3</v>
      </c>
    </row>
    <row r="23" spans="2:9" ht="33" customHeight="1" x14ac:dyDescent="0.15">
      <c r="B23" t="s">
        <v>214</v>
      </c>
      <c r="C23" s="10" t="s">
        <v>36</v>
      </c>
      <c r="D23" s="10" t="s">
        <v>268</v>
      </c>
      <c r="E23" s="10" t="s">
        <v>38</v>
      </c>
      <c r="F23" s="10" t="s">
        <v>269</v>
      </c>
      <c r="G23" s="10" t="s">
        <v>40</v>
      </c>
      <c r="H23" s="10" t="s">
        <v>247</v>
      </c>
      <c r="I23" s="10" t="s">
        <v>42</v>
      </c>
    </row>
    <row r="24" spans="2:9" ht="15" customHeight="1" x14ac:dyDescent="0.15">
      <c r="B24" t="s">
        <v>217</v>
      </c>
      <c r="C24">
        <v>5</v>
      </c>
      <c r="D24" t="s">
        <v>216</v>
      </c>
      <c r="E24">
        <v>0</v>
      </c>
      <c r="F24" t="s">
        <v>218</v>
      </c>
      <c r="G24">
        <v>5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1</v>
      </c>
      <c r="D25" t="s">
        <v>216</v>
      </c>
      <c r="E25">
        <v>0</v>
      </c>
      <c r="F25" t="s">
        <v>218</v>
      </c>
      <c r="G25">
        <v>1</v>
      </c>
      <c r="H25" t="s">
        <v>219</v>
      </c>
      <c r="I25">
        <v>0</v>
      </c>
    </row>
    <row r="28" spans="2:9" ht="33" customHeight="1" x14ac:dyDescent="0.15">
      <c r="B28" t="s">
        <v>237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57</v>
      </c>
      <c r="C29" s="12">
        <v>39</v>
      </c>
      <c r="D29" s="8">
        <v>11.3</v>
      </c>
      <c r="E29" s="12">
        <v>36</v>
      </c>
      <c r="F29" s="8">
        <v>15.25</v>
      </c>
      <c r="G29" s="12">
        <v>3</v>
      </c>
      <c r="H29" s="8">
        <v>2.78</v>
      </c>
      <c r="I29" s="12">
        <v>0</v>
      </c>
    </row>
    <row r="30" spans="2:9" ht="15" customHeight="1" x14ac:dyDescent="0.15">
      <c r="B30" t="s">
        <v>50</v>
      </c>
      <c r="C30" s="12">
        <v>36</v>
      </c>
      <c r="D30" s="8">
        <v>10.43</v>
      </c>
      <c r="E30" s="12">
        <v>32</v>
      </c>
      <c r="F30" s="8">
        <v>13.56</v>
      </c>
      <c r="G30" s="12">
        <v>4</v>
      </c>
      <c r="H30" s="8">
        <v>3.7</v>
      </c>
      <c r="I30" s="12">
        <v>0</v>
      </c>
    </row>
    <row r="31" spans="2:9" ht="15" customHeight="1" x14ac:dyDescent="0.15">
      <c r="B31" t="s">
        <v>43</v>
      </c>
      <c r="C31" s="12">
        <v>33</v>
      </c>
      <c r="D31" s="8">
        <v>9.57</v>
      </c>
      <c r="E31" s="12">
        <v>13</v>
      </c>
      <c r="F31" s="8">
        <v>5.51</v>
      </c>
      <c r="G31" s="12">
        <v>20</v>
      </c>
      <c r="H31" s="8">
        <v>18.52</v>
      </c>
      <c r="I31" s="12">
        <v>0</v>
      </c>
    </row>
    <row r="32" spans="2:9" ht="15" customHeight="1" x14ac:dyDescent="0.15">
      <c r="B32" t="s">
        <v>52</v>
      </c>
      <c r="C32" s="12">
        <v>29</v>
      </c>
      <c r="D32" s="8">
        <v>8.41</v>
      </c>
      <c r="E32" s="12">
        <v>20</v>
      </c>
      <c r="F32" s="8">
        <v>8.4700000000000006</v>
      </c>
      <c r="G32" s="12">
        <v>9</v>
      </c>
      <c r="H32" s="8">
        <v>8.33</v>
      </c>
      <c r="I32" s="12">
        <v>0</v>
      </c>
    </row>
    <row r="33" spans="2:9" ht="15" customHeight="1" x14ac:dyDescent="0.15">
      <c r="B33" t="s">
        <v>53</v>
      </c>
      <c r="C33" s="12">
        <v>24</v>
      </c>
      <c r="D33" s="8">
        <v>6.96</v>
      </c>
      <c r="E33" s="12">
        <v>21</v>
      </c>
      <c r="F33" s="8">
        <v>8.9</v>
      </c>
      <c r="G33" s="12">
        <v>3</v>
      </c>
      <c r="H33" s="8">
        <v>2.78</v>
      </c>
      <c r="I33" s="12">
        <v>0</v>
      </c>
    </row>
    <row r="34" spans="2:9" ht="15" customHeight="1" x14ac:dyDescent="0.15">
      <c r="B34" t="s">
        <v>56</v>
      </c>
      <c r="C34" s="12">
        <v>24</v>
      </c>
      <c r="D34" s="8">
        <v>6.96</v>
      </c>
      <c r="E34" s="12">
        <v>20</v>
      </c>
      <c r="F34" s="8">
        <v>8.4700000000000006</v>
      </c>
      <c r="G34" s="12">
        <v>4</v>
      </c>
      <c r="H34" s="8">
        <v>3.7</v>
      </c>
      <c r="I34" s="12">
        <v>0</v>
      </c>
    </row>
    <row r="35" spans="2:9" ht="15" customHeight="1" x14ac:dyDescent="0.15">
      <c r="B35" t="s">
        <v>51</v>
      </c>
      <c r="C35" s="12">
        <v>15</v>
      </c>
      <c r="D35" s="8">
        <v>4.3499999999999996</v>
      </c>
      <c r="E35" s="12">
        <v>11</v>
      </c>
      <c r="F35" s="8">
        <v>4.66</v>
      </c>
      <c r="G35" s="12">
        <v>4</v>
      </c>
      <c r="H35" s="8">
        <v>3.7</v>
      </c>
      <c r="I35" s="12">
        <v>0</v>
      </c>
    </row>
    <row r="36" spans="2:9" ht="15" customHeight="1" x14ac:dyDescent="0.15">
      <c r="B36" t="s">
        <v>59</v>
      </c>
      <c r="C36" s="12">
        <v>14</v>
      </c>
      <c r="D36" s="8">
        <v>4.0599999999999996</v>
      </c>
      <c r="E36" s="12">
        <v>12</v>
      </c>
      <c r="F36" s="8">
        <v>5.08</v>
      </c>
      <c r="G36" s="12">
        <v>2</v>
      </c>
      <c r="H36" s="8">
        <v>1.85</v>
      </c>
      <c r="I36" s="12">
        <v>0</v>
      </c>
    </row>
    <row r="37" spans="2:9" ht="15" customHeight="1" x14ac:dyDescent="0.15">
      <c r="B37" t="s">
        <v>45</v>
      </c>
      <c r="C37" s="12">
        <v>13</v>
      </c>
      <c r="D37" s="8">
        <v>3.77</v>
      </c>
      <c r="E37" s="12">
        <v>6</v>
      </c>
      <c r="F37" s="8">
        <v>2.54</v>
      </c>
      <c r="G37" s="12">
        <v>7</v>
      </c>
      <c r="H37" s="8">
        <v>6.48</v>
      </c>
      <c r="I37" s="12">
        <v>0</v>
      </c>
    </row>
    <row r="38" spans="2:9" ht="15" customHeight="1" x14ac:dyDescent="0.15">
      <c r="B38" t="s">
        <v>44</v>
      </c>
      <c r="C38" s="12">
        <v>12</v>
      </c>
      <c r="D38" s="8">
        <v>3.48</v>
      </c>
      <c r="E38" s="12">
        <v>10</v>
      </c>
      <c r="F38" s="8">
        <v>4.24</v>
      </c>
      <c r="G38" s="12">
        <v>2</v>
      </c>
      <c r="H38" s="8">
        <v>1.85</v>
      </c>
      <c r="I38" s="12">
        <v>0</v>
      </c>
    </row>
    <row r="39" spans="2:9" ht="15" customHeight="1" x14ac:dyDescent="0.15">
      <c r="B39" t="s">
        <v>49</v>
      </c>
      <c r="C39" s="12">
        <v>9</v>
      </c>
      <c r="D39" s="8">
        <v>2.61</v>
      </c>
      <c r="E39" s="12">
        <v>6</v>
      </c>
      <c r="F39" s="8">
        <v>2.54</v>
      </c>
      <c r="G39" s="12">
        <v>3</v>
      </c>
      <c r="H39" s="8">
        <v>2.78</v>
      </c>
      <c r="I39" s="12">
        <v>0</v>
      </c>
    </row>
    <row r="40" spans="2:9" ht="15" customHeight="1" x14ac:dyDescent="0.15">
      <c r="B40" t="s">
        <v>48</v>
      </c>
      <c r="C40" s="12">
        <v>8</v>
      </c>
      <c r="D40" s="8">
        <v>2.3199999999999998</v>
      </c>
      <c r="E40" s="12">
        <v>3</v>
      </c>
      <c r="F40" s="8">
        <v>1.27</v>
      </c>
      <c r="G40" s="12">
        <v>5</v>
      </c>
      <c r="H40" s="8">
        <v>4.63</v>
      </c>
      <c r="I40" s="12">
        <v>0</v>
      </c>
    </row>
    <row r="41" spans="2:9" ht="15" customHeight="1" x14ac:dyDescent="0.15">
      <c r="B41" t="s">
        <v>60</v>
      </c>
      <c r="C41" s="12">
        <v>8</v>
      </c>
      <c r="D41" s="8">
        <v>2.3199999999999998</v>
      </c>
      <c r="E41" s="12">
        <v>8</v>
      </c>
      <c r="F41" s="8">
        <v>3.39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54</v>
      </c>
      <c r="C42" s="12">
        <v>7</v>
      </c>
      <c r="D42" s="8">
        <v>2.0299999999999998</v>
      </c>
      <c r="E42" s="12">
        <v>7</v>
      </c>
      <c r="F42" s="8">
        <v>2.97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80</v>
      </c>
      <c r="C43" s="12">
        <v>6</v>
      </c>
      <c r="D43" s="8">
        <v>1.74</v>
      </c>
      <c r="E43" s="12">
        <v>3</v>
      </c>
      <c r="F43" s="8">
        <v>1.27</v>
      </c>
      <c r="G43" s="12">
        <v>3</v>
      </c>
      <c r="H43" s="8">
        <v>2.78</v>
      </c>
      <c r="I43" s="12">
        <v>0</v>
      </c>
    </row>
    <row r="44" spans="2:9" ht="15" customHeight="1" x14ac:dyDescent="0.15">
      <c r="B44" t="s">
        <v>75</v>
      </c>
      <c r="C44" s="12">
        <v>6</v>
      </c>
      <c r="D44" s="8">
        <v>1.74</v>
      </c>
      <c r="E44" s="12">
        <v>2</v>
      </c>
      <c r="F44" s="8">
        <v>0.85</v>
      </c>
      <c r="G44" s="12">
        <v>4</v>
      </c>
      <c r="H44" s="8">
        <v>3.7</v>
      </c>
      <c r="I44" s="12">
        <v>0</v>
      </c>
    </row>
    <row r="45" spans="2:9" ht="15" customHeight="1" x14ac:dyDescent="0.15">
      <c r="B45" t="s">
        <v>62</v>
      </c>
      <c r="C45" s="12">
        <v>6</v>
      </c>
      <c r="D45" s="8">
        <v>1.74</v>
      </c>
      <c r="E45" s="12">
        <v>5</v>
      </c>
      <c r="F45" s="8">
        <v>2.12</v>
      </c>
      <c r="G45" s="12">
        <v>1</v>
      </c>
      <c r="H45" s="8">
        <v>0.93</v>
      </c>
      <c r="I45" s="12">
        <v>0</v>
      </c>
    </row>
    <row r="46" spans="2:9" ht="15" customHeight="1" x14ac:dyDescent="0.15">
      <c r="B46" t="s">
        <v>66</v>
      </c>
      <c r="C46" s="12">
        <v>5</v>
      </c>
      <c r="D46" s="8">
        <v>1.45</v>
      </c>
      <c r="E46" s="12">
        <v>3</v>
      </c>
      <c r="F46" s="8">
        <v>1.27</v>
      </c>
      <c r="G46" s="12">
        <v>2</v>
      </c>
      <c r="H46" s="8">
        <v>1.85</v>
      </c>
      <c r="I46" s="12">
        <v>0</v>
      </c>
    </row>
    <row r="47" spans="2:9" ht="15" customHeight="1" x14ac:dyDescent="0.15">
      <c r="B47" t="s">
        <v>55</v>
      </c>
      <c r="C47" s="12">
        <v>5</v>
      </c>
      <c r="D47" s="8">
        <v>1.45</v>
      </c>
      <c r="E47" s="12">
        <v>5</v>
      </c>
      <c r="F47" s="8">
        <v>2.12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81</v>
      </c>
      <c r="C48" s="12">
        <v>3</v>
      </c>
      <c r="D48" s="8">
        <v>0.87</v>
      </c>
      <c r="E48" s="12">
        <v>0</v>
      </c>
      <c r="F48" s="8">
        <v>0</v>
      </c>
      <c r="G48" s="12">
        <v>3</v>
      </c>
      <c r="H48" s="8">
        <v>2.78</v>
      </c>
      <c r="I48" s="12">
        <v>0</v>
      </c>
    </row>
    <row r="49" spans="2:9" ht="15" customHeight="1" x14ac:dyDescent="0.15">
      <c r="B49" t="s">
        <v>70</v>
      </c>
      <c r="C49" s="12">
        <v>3</v>
      </c>
      <c r="D49" s="8">
        <v>0.87</v>
      </c>
      <c r="E49" s="12">
        <v>1</v>
      </c>
      <c r="F49" s="8">
        <v>0.42</v>
      </c>
      <c r="G49" s="12">
        <v>2</v>
      </c>
      <c r="H49" s="8">
        <v>1.85</v>
      </c>
      <c r="I49" s="12">
        <v>0</v>
      </c>
    </row>
    <row r="50" spans="2:9" ht="15" customHeight="1" x14ac:dyDescent="0.15">
      <c r="B50" t="s">
        <v>84</v>
      </c>
      <c r="C50" s="12">
        <v>3</v>
      </c>
      <c r="D50" s="8">
        <v>0.87</v>
      </c>
      <c r="E50" s="12">
        <v>2</v>
      </c>
      <c r="F50" s="8">
        <v>0.85</v>
      </c>
      <c r="G50" s="12">
        <v>1</v>
      </c>
      <c r="H50" s="8">
        <v>0.93</v>
      </c>
      <c r="I50" s="12">
        <v>0</v>
      </c>
    </row>
    <row r="51" spans="2:9" ht="15" customHeight="1" x14ac:dyDescent="0.15">
      <c r="B51" t="s">
        <v>46</v>
      </c>
      <c r="C51" s="12">
        <v>3</v>
      </c>
      <c r="D51" s="8">
        <v>0.87</v>
      </c>
      <c r="E51" s="12">
        <v>1</v>
      </c>
      <c r="F51" s="8">
        <v>0.42</v>
      </c>
      <c r="G51" s="12">
        <v>2</v>
      </c>
      <c r="H51" s="8">
        <v>1.85</v>
      </c>
      <c r="I51" s="12">
        <v>0</v>
      </c>
    </row>
    <row r="52" spans="2:9" ht="15" customHeight="1" x14ac:dyDescent="0.15">
      <c r="B52" t="s">
        <v>68</v>
      </c>
      <c r="C52" s="12">
        <v>3</v>
      </c>
      <c r="D52" s="8">
        <v>0.87</v>
      </c>
      <c r="E52" s="12">
        <v>2</v>
      </c>
      <c r="F52" s="8">
        <v>0.85</v>
      </c>
      <c r="G52" s="12">
        <v>1</v>
      </c>
      <c r="H52" s="8">
        <v>0.93</v>
      </c>
      <c r="I52" s="12">
        <v>0</v>
      </c>
    </row>
    <row r="53" spans="2:9" ht="15" customHeight="1" x14ac:dyDescent="0.15">
      <c r="B53" t="s">
        <v>58</v>
      </c>
      <c r="C53" s="12">
        <v>3</v>
      </c>
      <c r="D53" s="8">
        <v>0.87</v>
      </c>
      <c r="E53" s="12">
        <v>2</v>
      </c>
      <c r="F53" s="8">
        <v>0.85</v>
      </c>
      <c r="G53" s="12">
        <v>0</v>
      </c>
      <c r="H53" s="8">
        <v>0</v>
      </c>
      <c r="I53" s="12">
        <v>1</v>
      </c>
    </row>
    <row r="54" spans="2:9" ht="15" customHeight="1" x14ac:dyDescent="0.15">
      <c r="B54" t="s">
        <v>77</v>
      </c>
      <c r="C54" s="12">
        <v>3</v>
      </c>
      <c r="D54" s="8">
        <v>0.87</v>
      </c>
      <c r="E54" s="12">
        <v>0</v>
      </c>
      <c r="F54" s="8">
        <v>0</v>
      </c>
      <c r="G54" s="12">
        <v>3</v>
      </c>
      <c r="H54" s="8">
        <v>2.78</v>
      </c>
      <c r="I54" s="12">
        <v>0</v>
      </c>
    </row>
    <row r="55" spans="2:9" ht="15" customHeight="1" x14ac:dyDescent="0.15">
      <c r="B55" t="s">
        <v>78</v>
      </c>
      <c r="C55" s="12">
        <v>3</v>
      </c>
      <c r="D55" s="8">
        <v>0.87</v>
      </c>
      <c r="E55" s="12">
        <v>2</v>
      </c>
      <c r="F55" s="8">
        <v>0.85</v>
      </c>
      <c r="G55" s="12">
        <v>1</v>
      </c>
      <c r="H55" s="8">
        <v>0.93</v>
      </c>
      <c r="I55" s="12">
        <v>0</v>
      </c>
    </row>
    <row r="58" spans="2:9" ht="33" customHeight="1" x14ac:dyDescent="0.15">
      <c r="B58" t="s">
        <v>270</v>
      </c>
      <c r="C58" s="10" t="s">
        <v>36</v>
      </c>
      <c r="D58" s="10" t="s">
        <v>37</v>
      </c>
      <c r="E58" s="10" t="s">
        <v>38</v>
      </c>
      <c r="F58" s="10" t="s">
        <v>39</v>
      </c>
      <c r="G58" s="10" t="s">
        <v>40</v>
      </c>
      <c r="H58" s="10" t="s">
        <v>41</v>
      </c>
      <c r="I58" s="10" t="s">
        <v>42</v>
      </c>
    </row>
    <row r="59" spans="2:9" ht="15" customHeight="1" x14ac:dyDescent="0.15">
      <c r="B59" t="s">
        <v>115</v>
      </c>
      <c r="C59" s="12">
        <v>23</v>
      </c>
      <c r="D59" s="8">
        <v>6.67</v>
      </c>
      <c r="E59" s="12">
        <v>20</v>
      </c>
      <c r="F59" s="8">
        <v>8.4700000000000006</v>
      </c>
      <c r="G59" s="12">
        <v>3</v>
      </c>
      <c r="H59" s="8">
        <v>2.78</v>
      </c>
      <c r="I59" s="12">
        <v>0</v>
      </c>
    </row>
    <row r="60" spans="2:9" ht="15" customHeight="1" x14ac:dyDescent="0.15">
      <c r="B60" t="s">
        <v>122</v>
      </c>
      <c r="C60" s="12">
        <v>19</v>
      </c>
      <c r="D60" s="8">
        <v>5.51</v>
      </c>
      <c r="E60" s="12">
        <v>17</v>
      </c>
      <c r="F60" s="8">
        <v>7.2</v>
      </c>
      <c r="G60" s="12">
        <v>2</v>
      </c>
      <c r="H60" s="8">
        <v>1.85</v>
      </c>
      <c r="I60" s="12">
        <v>0</v>
      </c>
    </row>
    <row r="61" spans="2:9" ht="15" customHeight="1" x14ac:dyDescent="0.15">
      <c r="B61" t="s">
        <v>109</v>
      </c>
      <c r="C61" s="12">
        <v>14</v>
      </c>
      <c r="D61" s="8">
        <v>4.0599999999999996</v>
      </c>
      <c r="E61" s="12">
        <v>13</v>
      </c>
      <c r="F61" s="8">
        <v>5.51</v>
      </c>
      <c r="G61" s="12">
        <v>1</v>
      </c>
      <c r="H61" s="8">
        <v>0.93</v>
      </c>
      <c r="I61" s="12">
        <v>0</v>
      </c>
    </row>
    <row r="62" spans="2:9" ht="15" customHeight="1" x14ac:dyDescent="0.15">
      <c r="B62" t="s">
        <v>121</v>
      </c>
      <c r="C62" s="12">
        <v>14</v>
      </c>
      <c r="D62" s="8">
        <v>4.0599999999999996</v>
      </c>
      <c r="E62" s="12">
        <v>14</v>
      </c>
      <c r="F62" s="8">
        <v>5.93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107</v>
      </c>
      <c r="C63" s="12">
        <v>11</v>
      </c>
      <c r="D63" s="8">
        <v>3.19</v>
      </c>
      <c r="E63" s="12">
        <v>7</v>
      </c>
      <c r="F63" s="8">
        <v>2.97</v>
      </c>
      <c r="G63" s="12">
        <v>4</v>
      </c>
      <c r="H63" s="8">
        <v>3.7</v>
      </c>
      <c r="I63" s="12">
        <v>0</v>
      </c>
    </row>
    <row r="64" spans="2:9" ht="15" customHeight="1" x14ac:dyDescent="0.15">
      <c r="B64" t="s">
        <v>114</v>
      </c>
      <c r="C64" s="12">
        <v>10</v>
      </c>
      <c r="D64" s="8">
        <v>2.9</v>
      </c>
      <c r="E64" s="12">
        <v>9</v>
      </c>
      <c r="F64" s="8">
        <v>3.81</v>
      </c>
      <c r="G64" s="12">
        <v>1</v>
      </c>
      <c r="H64" s="8">
        <v>0.93</v>
      </c>
      <c r="I64" s="12">
        <v>0</v>
      </c>
    </row>
    <row r="65" spans="2:9" ht="15" customHeight="1" x14ac:dyDescent="0.15">
      <c r="B65" t="s">
        <v>106</v>
      </c>
      <c r="C65" s="12">
        <v>9</v>
      </c>
      <c r="D65" s="8">
        <v>2.61</v>
      </c>
      <c r="E65" s="12">
        <v>0</v>
      </c>
      <c r="F65" s="8">
        <v>0</v>
      </c>
      <c r="G65" s="12">
        <v>9</v>
      </c>
      <c r="H65" s="8">
        <v>8.33</v>
      </c>
      <c r="I65" s="12">
        <v>0</v>
      </c>
    </row>
    <row r="66" spans="2:9" ht="15" customHeight="1" x14ac:dyDescent="0.15">
      <c r="B66" t="s">
        <v>136</v>
      </c>
      <c r="C66" s="12">
        <v>8</v>
      </c>
      <c r="D66" s="8">
        <v>2.3199999999999998</v>
      </c>
      <c r="E66" s="12">
        <v>2</v>
      </c>
      <c r="F66" s="8">
        <v>0.85</v>
      </c>
      <c r="G66" s="12">
        <v>6</v>
      </c>
      <c r="H66" s="8">
        <v>5.56</v>
      </c>
      <c r="I66" s="12">
        <v>0</v>
      </c>
    </row>
    <row r="67" spans="2:9" ht="15" customHeight="1" x14ac:dyDescent="0.15">
      <c r="B67" t="s">
        <v>110</v>
      </c>
      <c r="C67" s="12">
        <v>8</v>
      </c>
      <c r="D67" s="8">
        <v>2.3199999999999998</v>
      </c>
      <c r="E67" s="12">
        <v>8</v>
      </c>
      <c r="F67" s="8">
        <v>3.39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111</v>
      </c>
      <c r="C68" s="12">
        <v>8</v>
      </c>
      <c r="D68" s="8">
        <v>2.3199999999999998</v>
      </c>
      <c r="E68" s="12">
        <v>4</v>
      </c>
      <c r="F68" s="8">
        <v>1.69</v>
      </c>
      <c r="G68" s="12">
        <v>4</v>
      </c>
      <c r="H68" s="8">
        <v>3.7</v>
      </c>
      <c r="I68" s="12">
        <v>0</v>
      </c>
    </row>
    <row r="69" spans="2:9" ht="15" customHeight="1" x14ac:dyDescent="0.15">
      <c r="B69" t="s">
        <v>160</v>
      </c>
      <c r="C69" s="12">
        <v>7</v>
      </c>
      <c r="D69" s="8">
        <v>2.0299999999999998</v>
      </c>
      <c r="E69" s="12">
        <v>3</v>
      </c>
      <c r="F69" s="8">
        <v>1.27</v>
      </c>
      <c r="G69" s="12">
        <v>4</v>
      </c>
      <c r="H69" s="8">
        <v>3.7</v>
      </c>
      <c r="I69" s="12">
        <v>0</v>
      </c>
    </row>
    <row r="70" spans="2:9" ht="15" customHeight="1" x14ac:dyDescent="0.15">
      <c r="B70" t="s">
        <v>112</v>
      </c>
      <c r="C70" s="12">
        <v>7</v>
      </c>
      <c r="D70" s="8">
        <v>2.0299999999999998</v>
      </c>
      <c r="E70" s="12">
        <v>7</v>
      </c>
      <c r="F70" s="8">
        <v>2.97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123</v>
      </c>
      <c r="C71" s="12">
        <v>7</v>
      </c>
      <c r="D71" s="8">
        <v>2.0299999999999998</v>
      </c>
      <c r="E71" s="12">
        <v>6</v>
      </c>
      <c r="F71" s="8">
        <v>2.54</v>
      </c>
      <c r="G71" s="12">
        <v>1</v>
      </c>
      <c r="H71" s="8">
        <v>0.93</v>
      </c>
      <c r="I71" s="12">
        <v>0</v>
      </c>
    </row>
    <row r="72" spans="2:9" ht="15" customHeight="1" x14ac:dyDescent="0.15">
      <c r="B72" t="s">
        <v>124</v>
      </c>
      <c r="C72" s="12">
        <v>7</v>
      </c>
      <c r="D72" s="8">
        <v>2.0299999999999998</v>
      </c>
      <c r="E72" s="12">
        <v>6</v>
      </c>
      <c r="F72" s="8">
        <v>2.54</v>
      </c>
      <c r="G72" s="12">
        <v>1</v>
      </c>
      <c r="H72" s="8">
        <v>0.93</v>
      </c>
      <c r="I72" s="12">
        <v>0</v>
      </c>
    </row>
    <row r="73" spans="2:9" ht="15" customHeight="1" x14ac:dyDescent="0.15">
      <c r="B73" t="s">
        <v>159</v>
      </c>
      <c r="C73" s="12">
        <v>6</v>
      </c>
      <c r="D73" s="8">
        <v>1.74</v>
      </c>
      <c r="E73" s="12">
        <v>5</v>
      </c>
      <c r="F73" s="8">
        <v>2.12</v>
      </c>
      <c r="G73" s="12">
        <v>1</v>
      </c>
      <c r="H73" s="8">
        <v>0.93</v>
      </c>
      <c r="I73" s="12">
        <v>0</v>
      </c>
    </row>
    <row r="74" spans="2:9" ht="15" customHeight="1" x14ac:dyDescent="0.15">
      <c r="B74" t="s">
        <v>133</v>
      </c>
      <c r="C74" s="12">
        <v>6</v>
      </c>
      <c r="D74" s="8">
        <v>1.74</v>
      </c>
      <c r="E74" s="12">
        <v>1</v>
      </c>
      <c r="F74" s="8">
        <v>0.42</v>
      </c>
      <c r="G74" s="12">
        <v>5</v>
      </c>
      <c r="H74" s="8">
        <v>4.63</v>
      </c>
      <c r="I74" s="12">
        <v>0</v>
      </c>
    </row>
    <row r="75" spans="2:9" ht="15" customHeight="1" x14ac:dyDescent="0.15">
      <c r="B75" t="s">
        <v>131</v>
      </c>
      <c r="C75" s="12">
        <v>6</v>
      </c>
      <c r="D75" s="8">
        <v>1.74</v>
      </c>
      <c r="E75" s="12">
        <v>5</v>
      </c>
      <c r="F75" s="8">
        <v>2.12</v>
      </c>
      <c r="G75" s="12">
        <v>1</v>
      </c>
      <c r="H75" s="8">
        <v>0.93</v>
      </c>
      <c r="I75" s="12">
        <v>0</v>
      </c>
    </row>
    <row r="76" spans="2:9" ht="15" customHeight="1" x14ac:dyDescent="0.15">
      <c r="B76" t="s">
        <v>147</v>
      </c>
      <c r="C76" s="12">
        <v>5</v>
      </c>
      <c r="D76" s="8">
        <v>1.45</v>
      </c>
      <c r="E76" s="12">
        <v>4</v>
      </c>
      <c r="F76" s="8">
        <v>1.69</v>
      </c>
      <c r="G76" s="12">
        <v>1</v>
      </c>
      <c r="H76" s="8">
        <v>0.93</v>
      </c>
      <c r="I76" s="12">
        <v>0</v>
      </c>
    </row>
    <row r="77" spans="2:9" ht="15" customHeight="1" x14ac:dyDescent="0.15">
      <c r="B77" t="s">
        <v>153</v>
      </c>
      <c r="C77" s="12">
        <v>5</v>
      </c>
      <c r="D77" s="8">
        <v>1.45</v>
      </c>
      <c r="E77" s="12">
        <v>5</v>
      </c>
      <c r="F77" s="8">
        <v>2.12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140</v>
      </c>
      <c r="C78" s="12">
        <v>5</v>
      </c>
      <c r="D78" s="8">
        <v>1.45</v>
      </c>
      <c r="E78" s="12">
        <v>1</v>
      </c>
      <c r="F78" s="8">
        <v>0.42</v>
      </c>
      <c r="G78" s="12">
        <v>4</v>
      </c>
      <c r="H78" s="8">
        <v>3.7</v>
      </c>
      <c r="I78" s="12">
        <v>0</v>
      </c>
    </row>
    <row r="79" spans="2:9" ht="15" customHeight="1" x14ac:dyDescent="0.15">
      <c r="B79" t="s">
        <v>142</v>
      </c>
      <c r="C79" s="12">
        <v>5</v>
      </c>
      <c r="D79" s="8">
        <v>1.45</v>
      </c>
      <c r="E79" s="12">
        <v>3</v>
      </c>
      <c r="F79" s="8">
        <v>1.27</v>
      </c>
      <c r="G79" s="12">
        <v>2</v>
      </c>
      <c r="H79" s="8">
        <v>1.85</v>
      </c>
      <c r="I79" s="12">
        <v>0</v>
      </c>
    </row>
    <row r="80" spans="2:9" ht="15" customHeight="1" x14ac:dyDescent="0.15">
      <c r="B80" t="s">
        <v>116</v>
      </c>
      <c r="C80" s="12">
        <v>5</v>
      </c>
      <c r="D80" s="8">
        <v>1.45</v>
      </c>
      <c r="E80" s="12">
        <v>3</v>
      </c>
      <c r="F80" s="8">
        <v>1.27</v>
      </c>
      <c r="G80" s="12">
        <v>2</v>
      </c>
      <c r="H80" s="8">
        <v>1.85</v>
      </c>
      <c r="I80" s="12">
        <v>0</v>
      </c>
    </row>
    <row r="82" spans="2:2" ht="15" customHeight="1" x14ac:dyDescent="0.15">
      <c r="B82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271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21</v>
      </c>
      <c r="C6" s="12">
        <v>63</v>
      </c>
      <c r="D6" s="8">
        <v>15.07</v>
      </c>
      <c r="E6" s="12">
        <v>29</v>
      </c>
      <c r="F6" s="8">
        <v>10.62</v>
      </c>
      <c r="G6" s="12">
        <v>34</v>
      </c>
      <c r="H6" s="8">
        <v>23.45</v>
      </c>
      <c r="I6" s="12">
        <v>0</v>
      </c>
    </row>
    <row r="7" spans="2:9" ht="15" customHeight="1" x14ac:dyDescent="0.15">
      <c r="B7" t="s">
        <v>22</v>
      </c>
      <c r="C7" s="12">
        <v>26</v>
      </c>
      <c r="D7" s="8">
        <v>6.22</v>
      </c>
      <c r="E7" s="12">
        <v>15</v>
      </c>
      <c r="F7" s="8">
        <v>5.49</v>
      </c>
      <c r="G7" s="12">
        <v>11</v>
      </c>
      <c r="H7" s="8">
        <v>7.59</v>
      </c>
      <c r="I7" s="12">
        <v>0</v>
      </c>
    </row>
    <row r="8" spans="2:9" ht="15" customHeight="1" x14ac:dyDescent="0.15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24</v>
      </c>
      <c r="C9" s="12">
        <v>1</v>
      </c>
      <c r="D9" s="8">
        <v>0.24</v>
      </c>
      <c r="E9" s="12">
        <v>0</v>
      </c>
      <c r="F9" s="8">
        <v>0</v>
      </c>
      <c r="G9" s="12">
        <v>1</v>
      </c>
      <c r="H9" s="8">
        <v>0.69</v>
      </c>
      <c r="I9" s="12">
        <v>0</v>
      </c>
    </row>
    <row r="10" spans="2:9" ht="15" customHeight="1" x14ac:dyDescent="0.15">
      <c r="B10" t="s">
        <v>25</v>
      </c>
      <c r="C10" s="12">
        <v>5</v>
      </c>
      <c r="D10" s="8">
        <v>1.2</v>
      </c>
      <c r="E10" s="12">
        <v>1</v>
      </c>
      <c r="F10" s="8">
        <v>0.37</v>
      </c>
      <c r="G10" s="12">
        <v>4</v>
      </c>
      <c r="H10" s="8">
        <v>2.76</v>
      </c>
      <c r="I10" s="12">
        <v>0</v>
      </c>
    </row>
    <row r="11" spans="2:9" ht="15" customHeight="1" x14ac:dyDescent="0.15">
      <c r="B11" t="s">
        <v>26</v>
      </c>
      <c r="C11" s="12">
        <v>120</v>
      </c>
      <c r="D11" s="8">
        <v>28.71</v>
      </c>
      <c r="E11" s="12">
        <v>69</v>
      </c>
      <c r="F11" s="8">
        <v>25.27</v>
      </c>
      <c r="G11" s="12">
        <v>51</v>
      </c>
      <c r="H11" s="8">
        <v>35.17</v>
      </c>
      <c r="I11" s="12">
        <v>0</v>
      </c>
    </row>
    <row r="12" spans="2:9" ht="15" customHeight="1" x14ac:dyDescent="0.15">
      <c r="B12" t="s">
        <v>27</v>
      </c>
      <c r="C12" s="12">
        <v>3</v>
      </c>
      <c r="D12" s="8">
        <v>0.72</v>
      </c>
      <c r="E12" s="12">
        <v>2</v>
      </c>
      <c r="F12" s="8">
        <v>0.73</v>
      </c>
      <c r="G12" s="12">
        <v>1</v>
      </c>
      <c r="H12" s="8">
        <v>0.69</v>
      </c>
      <c r="I12" s="12">
        <v>0</v>
      </c>
    </row>
    <row r="13" spans="2:9" ht="15" customHeight="1" x14ac:dyDescent="0.15">
      <c r="B13" t="s">
        <v>28</v>
      </c>
      <c r="C13" s="12">
        <v>26</v>
      </c>
      <c r="D13" s="8">
        <v>6.22</v>
      </c>
      <c r="E13" s="12">
        <v>17</v>
      </c>
      <c r="F13" s="8">
        <v>6.23</v>
      </c>
      <c r="G13" s="12">
        <v>9</v>
      </c>
      <c r="H13" s="8">
        <v>6.21</v>
      </c>
      <c r="I13" s="12">
        <v>0</v>
      </c>
    </row>
    <row r="14" spans="2:9" ht="15" customHeight="1" x14ac:dyDescent="0.15">
      <c r="B14" t="s">
        <v>29</v>
      </c>
      <c r="C14" s="12">
        <v>20</v>
      </c>
      <c r="D14" s="8">
        <v>4.78</v>
      </c>
      <c r="E14" s="12">
        <v>13</v>
      </c>
      <c r="F14" s="8">
        <v>4.76</v>
      </c>
      <c r="G14" s="12">
        <v>7</v>
      </c>
      <c r="H14" s="8">
        <v>4.83</v>
      </c>
      <c r="I14" s="12">
        <v>0</v>
      </c>
    </row>
    <row r="15" spans="2:9" ht="15" customHeight="1" x14ac:dyDescent="0.15">
      <c r="B15" t="s">
        <v>30</v>
      </c>
      <c r="C15" s="12">
        <v>43</v>
      </c>
      <c r="D15" s="8">
        <v>10.29</v>
      </c>
      <c r="E15" s="12">
        <v>38</v>
      </c>
      <c r="F15" s="8">
        <v>13.92</v>
      </c>
      <c r="G15" s="12">
        <v>5</v>
      </c>
      <c r="H15" s="8">
        <v>3.45</v>
      </c>
      <c r="I15" s="12">
        <v>0</v>
      </c>
    </row>
    <row r="16" spans="2:9" ht="15" customHeight="1" x14ac:dyDescent="0.15">
      <c r="B16" t="s">
        <v>31</v>
      </c>
      <c r="C16" s="12">
        <v>72</v>
      </c>
      <c r="D16" s="8">
        <v>17.22</v>
      </c>
      <c r="E16" s="12">
        <v>65</v>
      </c>
      <c r="F16" s="8">
        <v>23.81</v>
      </c>
      <c r="G16" s="12">
        <v>7</v>
      </c>
      <c r="H16" s="8">
        <v>4.83</v>
      </c>
      <c r="I16" s="12">
        <v>0</v>
      </c>
    </row>
    <row r="17" spans="2:9" ht="15" customHeight="1" x14ac:dyDescent="0.15">
      <c r="B17" t="s">
        <v>32</v>
      </c>
      <c r="C17" s="12">
        <v>11</v>
      </c>
      <c r="D17" s="8">
        <v>2.63</v>
      </c>
      <c r="E17" s="12">
        <v>8</v>
      </c>
      <c r="F17" s="8">
        <v>2.93</v>
      </c>
      <c r="G17" s="12">
        <v>3</v>
      </c>
      <c r="H17" s="8">
        <v>2.0699999999999998</v>
      </c>
      <c r="I17" s="12">
        <v>0</v>
      </c>
    </row>
    <row r="18" spans="2:9" ht="15" customHeight="1" x14ac:dyDescent="0.15">
      <c r="B18" t="s">
        <v>33</v>
      </c>
      <c r="C18" s="12">
        <v>15</v>
      </c>
      <c r="D18" s="8">
        <v>3.59</v>
      </c>
      <c r="E18" s="12">
        <v>10</v>
      </c>
      <c r="F18" s="8">
        <v>3.66</v>
      </c>
      <c r="G18" s="12">
        <v>5</v>
      </c>
      <c r="H18" s="8">
        <v>3.45</v>
      </c>
      <c r="I18" s="12">
        <v>0</v>
      </c>
    </row>
    <row r="19" spans="2:9" ht="15" customHeight="1" x14ac:dyDescent="0.15">
      <c r="B19" t="s">
        <v>34</v>
      </c>
      <c r="C19" s="12">
        <v>13</v>
      </c>
      <c r="D19" s="8">
        <v>3.11</v>
      </c>
      <c r="E19" s="12">
        <v>6</v>
      </c>
      <c r="F19" s="8">
        <v>2.2000000000000002</v>
      </c>
      <c r="G19" s="12">
        <v>7</v>
      </c>
      <c r="H19" s="8">
        <v>4.83</v>
      </c>
      <c r="I19" s="12">
        <v>0</v>
      </c>
    </row>
    <row r="20" spans="2:9" ht="15" customHeight="1" x14ac:dyDescent="0.15">
      <c r="B20" s="9" t="s">
        <v>215</v>
      </c>
      <c r="C20" s="12">
        <f>SUM(LTBL_31371[総数／事業所数])</f>
        <v>418</v>
      </c>
      <c r="E20" s="12">
        <f>SUBTOTAL(109,LTBL_31371[個人／事業所数])</f>
        <v>273</v>
      </c>
      <c r="G20" s="12">
        <f>SUBTOTAL(109,LTBL_31371[法人／事業所数])</f>
        <v>145</v>
      </c>
      <c r="I20" s="12">
        <f>SUBTOTAL(109,LTBL_31371[法人以外の団体／事業所数])</f>
        <v>0</v>
      </c>
    </row>
    <row r="21" spans="2:9" ht="15" customHeight="1" x14ac:dyDescent="0.15">
      <c r="E21" s="11">
        <f>LTBL_31371[[#Totals],[個人／事業所数]]/LTBL_31371[[#Totals],[総数／事業所数]]</f>
        <v>0.65311004784688997</v>
      </c>
      <c r="G21" s="11">
        <f>LTBL_31371[[#Totals],[法人／事業所数]]/LTBL_31371[[#Totals],[総数／事業所数]]</f>
        <v>0.34688995215311003</v>
      </c>
      <c r="I21" s="11">
        <f>LTBL_31371[[#Totals],[法人以外の団体／事業所数]]/LTBL_31371[[#Totals],[総数／事業所数]]</f>
        <v>0</v>
      </c>
    </row>
    <row r="23" spans="2:9" ht="33" customHeight="1" x14ac:dyDescent="0.15">
      <c r="B23" t="s">
        <v>214</v>
      </c>
      <c r="C23" s="10" t="s">
        <v>36</v>
      </c>
      <c r="D23" s="10" t="s">
        <v>265</v>
      </c>
      <c r="E23" s="10" t="s">
        <v>38</v>
      </c>
      <c r="F23" s="10" t="s">
        <v>250</v>
      </c>
      <c r="G23" s="10" t="s">
        <v>40</v>
      </c>
      <c r="H23" s="10" t="s">
        <v>247</v>
      </c>
      <c r="I23" s="10" t="s">
        <v>42</v>
      </c>
    </row>
    <row r="24" spans="2:9" ht="15" customHeight="1" x14ac:dyDescent="0.15">
      <c r="B24" t="s">
        <v>217</v>
      </c>
      <c r="C24">
        <v>12</v>
      </c>
      <c r="D24" t="s">
        <v>216</v>
      </c>
      <c r="E24">
        <v>0</v>
      </c>
      <c r="F24" t="s">
        <v>218</v>
      </c>
      <c r="G24">
        <v>10</v>
      </c>
      <c r="H24" t="s">
        <v>219</v>
      </c>
      <c r="I24">
        <v>2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262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57</v>
      </c>
      <c r="C29" s="12">
        <v>64</v>
      </c>
      <c r="D29" s="8">
        <v>15.31</v>
      </c>
      <c r="E29" s="12">
        <v>59</v>
      </c>
      <c r="F29" s="8">
        <v>21.61</v>
      </c>
      <c r="G29" s="12">
        <v>5</v>
      </c>
      <c r="H29" s="8">
        <v>3.45</v>
      </c>
      <c r="I29" s="12">
        <v>0</v>
      </c>
    </row>
    <row r="30" spans="2:9" ht="15" customHeight="1" x14ac:dyDescent="0.15">
      <c r="B30" t="s">
        <v>52</v>
      </c>
      <c r="C30" s="12">
        <v>42</v>
      </c>
      <c r="D30" s="8">
        <v>10.050000000000001</v>
      </c>
      <c r="E30" s="12">
        <v>25</v>
      </c>
      <c r="F30" s="8">
        <v>9.16</v>
      </c>
      <c r="G30" s="12">
        <v>17</v>
      </c>
      <c r="H30" s="8">
        <v>11.72</v>
      </c>
      <c r="I30" s="12">
        <v>0</v>
      </c>
    </row>
    <row r="31" spans="2:9" ht="15" customHeight="1" x14ac:dyDescent="0.15">
      <c r="B31" t="s">
        <v>56</v>
      </c>
      <c r="C31" s="12">
        <v>39</v>
      </c>
      <c r="D31" s="8">
        <v>9.33</v>
      </c>
      <c r="E31" s="12">
        <v>36</v>
      </c>
      <c r="F31" s="8">
        <v>13.19</v>
      </c>
      <c r="G31" s="12">
        <v>3</v>
      </c>
      <c r="H31" s="8">
        <v>2.0699999999999998</v>
      </c>
      <c r="I31" s="12">
        <v>0</v>
      </c>
    </row>
    <row r="32" spans="2:9" ht="15" customHeight="1" x14ac:dyDescent="0.15">
      <c r="B32" t="s">
        <v>43</v>
      </c>
      <c r="C32" s="12">
        <v>27</v>
      </c>
      <c r="D32" s="8">
        <v>6.46</v>
      </c>
      <c r="E32" s="12">
        <v>8</v>
      </c>
      <c r="F32" s="8">
        <v>2.93</v>
      </c>
      <c r="G32" s="12">
        <v>19</v>
      </c>
      <c r="H32" s="8">
        <v>13.1</v>
      </c>
      <c r="I32" s="12">
        <v>0</v>
      </c>
    </row>
    <row r="33" spans="2:9" ht="15" customHeight="1" x14ac:dyDescent="0.15">
      <c r="B33" t="s">
        <v>50</v>
      </c>
      <c r="C33" s="12">
        <v>27</v>
      </c>
      <c r="D33" s="8">
        <v>6.46</v>
      </c>
      <c r="E33" s="12">
        <v>17</v>
      </c>
      <c r="F33" s="8">
        <v>6.23</v>
      </c>
      <c r="G33" s="12">
        <v>10</v>
      </c>
      <c r="H33" s="8">
        <v>6.9</v>
      </c>
      <c r="I33" s="12">
        <v>0</v>
      </c>
    </row>
    <row r="34" spans="2:9" ht="15" customHeight="1" x14ac:dyDescent="0.15">
      <c r="B34" t="s">
        <v>44</v>
      </c>
      <c r="C34" s="12">
        <v>25</v>
      </c>
      <c r="D34" s="8">
        <v>5.98</v>
      </c>
      <c r="E34" s="12">
        <v>16</v>
      </c>
      <c r="F34" s="8">
        <v>5.86</v>
      </c>
      <c r="G34" s="12">
        <v>9</v>
      </c>
      <c r="H34" s="8">
        <v>6.21</v>
      </c>
      <c r="I34" s="12">
        <v>0</v>
      </c>
    </row>
    <row r="35" spans="2:9" ht="15" customHeight="1" x14ac:dyDescent="0.15">
      <c r="B35" t="s">
        <v>53</v>
      </c>
      <c r="C35" s="12">
        <v>20</v>
      </c>
      <c r="D35" s="8">
        <v>4.78</v>
      </c>
      <c r="E35" s="12">
        <v>15</v>
      </c>
      <c r="F35" s="8">
        <v>5.49</v>
      </c>
      <c r="G35" s="12">
        <v>5</v>
      </c>
      <c r="H35" s="8">
        <v>3.45</v>
      </c>
      <c r="I35" s="12">
        <v>0</v>
      </c>
    </row>
    <row r="36" spans="2:9" ht="15" customHeight="1" x14ac:dyDescent="0.15">
      <c r="B36" t="s">
        <v>51</v>
      </c>
      <c r="C36" s="12">
        <v>18</v>
      </c>
      <c r="D36" s="8">
        <v>4.3099999999999996</v>
      </c>
      <c r="E36" s="12">
        <v>13</v>
      </c>
      <c r="F36" s="8">
        <v>4.76</v>
      </c>
      <c r="G36" s="12">
        <v>5</v>
      </c>
      <c r="H36" s="8">
        <v>3.45</v>
      </c>
      <c r="I36" s="12">
        <v>0</v>
      </c>
    </row>
    <row r="37" spans="2:9" ht="15" customHeight="1" x14ac:dyDescent="0.15">
      <c r="B37" t="s">
        <v>55</v>
      </c>
      <c r="C37" s="12">
        <v>14</v>
      </c>
      <c r="D37" s="8">
        <v>3.35</v>
      </c>
      <c r="E37" s="12">
        <v>8</v>
      </c>
      <c r="F37" s="8">
        <v>2.93</v>
      </c>
      <c r="G37" s="12">
        <v>6</v>
      </c>
      <c r="H37" s="8">
        <v>4.1399999999999997</v>
      </c>
      <c r="I37" s="12">
        <v>0</v>
      </c>
    </row>
    <row r="38" spans="2:9" ht="15" customHeight="1" x14ac:dyDescent="0.15">
      <c r="B38" t="s">
        <v>66</v>
      </c>
      <c r="C38" s="12">
        <v>12</v>
      </c>
      <c r="D38" s="8">
        <v>2.87</v>
      </c>
      <c r="E38" s="12">
        <v>9</v>
      </c>
      <c r="F38" s="8">
        <v>3.3</v>
      </c>
      <c r="G38" s="12">
        <v>3</v>
      </c>
      <c r="H38" s="8">
        <v>2.0699999999999998</v>
      </c>
      <c r="I38" s="12">
        <v>0</v>
      </c>
    </row>
    <row r="39" spans="2:9" ht="15" customHeight="1" x14ac:dyDescent="0.15">
      <c r="B39" t="s">
        <v>45</v>
      </c>
      <c r="C39" s="12">
        <v>11</v>
      </c>
      <c r="D39" s="8">
        <v>2.63</v>
      </c>
      <c r="E39" s="12">
        <v>5</v>
      </c>
      <c r="F39" s="8">
        <v>1.83</v>
      </c>
      <c r="G39" s="12">
        <v>6</v>
      </c>
      <c r="H39" s="8">
        <v>4.1399999999999997</v>
      </c>
      <c r="I39" s="12">
        <v>0</v>
      </c>
    </row>
    <row r="40" spans="2:9" ht="15" customHeight="1" x14ac:dyDescent="0.15">
      <c r="B40" t="s">
        <v>59</v>
      </c>
      <c r="C40" s="12">
        <v>11</v>
      </c>
      <c r="D40" s="8">
        <v>2.63</v>
      </c>
      <c r="E40" s="12">
        <v>8</v>
      </c>
      <c r="F40" s="8">
        <v>2.93</v>
      </c>
      <c r="G40" s="12">
        <v>3</v>
      </c>
      <c r="H40" s="8">
        <v>2.0699999999999998</v>
      </c>
      <c r="I40" s="12">
        <v>0</v>
      </c>
    </row>
    <row r="41" spans="2:9" ht="15" customHeight="1" x14ac:dyDescent="0.15">
      <c r="B41" t="s">
        <v>60</v>
      </c>
      <c r="C41" s="12">
        <v>11</v>
      </c>
      <c r="D41" s="8">
        <v>2.63</v>
      </c>
      <c r="E41" s="12">
        <v>10</v>
      </c>
      <c r="F41" s="8">
        <v>3.66</v>
      </c>
      <c r="G41" s="12">
        <v>1</v>
      </c>
      <c r="H41" s="8">
        <v>0.69</v>
      </c>
      <c r="I41" s="12">
        <v>0</v>
      </c>
    </row>
    <row r="42" spans="2:9" ht="15" customHeight="1" x14ac:dyDescent="0.15">
      <c r="B42" t="s">
        <v>49</v>
      </c>
      <c r="C42" s="12">
        <v>10</v>
      </c>
      <c r="D42" s="8">
        <v>2.39</v>
      </c>
      <c r="E42" s="12">
        <v>7</v>
      </c>
      <c r="F42" s="8">
        <v>2.56</v>
      </c>
      <c r="G42" s="12">
        <v>3</v>
      </c>
      <c r="H42" s="8">
        <v>2.0699999999999998</v>
      </c>
      <c r="I42" s="12">
        <v>0</v>
      </c>
    </row>
    <row r="43" spans="2:9" ht="15" customHeight="1" x14ac:dyDescent="0.15">
      <c r="B43" t="s">
        <v>54</v>
      </c>
      <c r="C43" s="12">
        <v>6</v>
      </c>
      <c r="D43" s="8">
        <v>1.44</v>
      </c>
      <c r="E43" s="12">
        <v>5</v>
      </c>
      <c r="F43" s="8">
        <v>1.83</v>
      </c>
      <c r="G43" s="12">
        <v>1</v>
      </c>
      <c r="H43" s="8">
        <v>0.69</v>
      </c>
      <c r="I43" s="12">
        <v>0</v>
      </c>
    </row>
    <row r="44" spans="2:9" ht="15" customHeight="1" x14ac:dyDescent="0.15">
      <c r="B44" t="s">
        <v>58</v>
      </c>
      <c r="C44" s="12">
        <v>6</v>
      </c>
      <c r="D44" s="8">
        <v>1.44</v>
      </c>
      <c r="E44" s="12">
        <v>5</v>
      </c>
      <c r="F44" s="8">
        <v>1.83</v>
      </c>
      <c r="G44" s="12">
        <v>1</v>
      </c>
      <c r="H44" s="8">
        <v>0.69</v>
      </c>
      <c r="I44" s="12">
        <v>0</v>
      </c>
    </row>
    <row r="45" spans="2:9" ht="15" customHeight="1" x14ac:dyDescent="0.15">
      <c r="B45" t="s">
        <v>64</v>
      </c>
      <c r="C45" s="12">
        <v>5</v>
      </c>
      <c r="D45" s="8">
        <v>1.2</v>
      </c>
      <c r="E45" s="12">
        <v>2</v>
      </c>
      <c r="F45" s="8">
        <v>0.73</v>
      </c>
      <c r="G45" s="12">
        <v>3</v>
      </c>
      <c r="H45" s="8">
        <v>2.0699999999999998</v>
      </c>
      <c r="I45" s="12">
        <v>0</v>
      </c>
    </row>
    <row r="46" spans="2:9" ht="15" customHeight="1" x14ac:dyDescent="0.15">
      <c r="B46" t="s">
        <v>47</v>
      </c>
      <c r="C46" s="12">
        <v>5</v>
      </c>
      <c r="D46" s="8">
        <v>1.2</v>
      </c>
      <c r="E46" s="12">
        <v>0</v>
      </c>
      <c r="F46" s="8">
        <v>0</v>
      </c>
      <c r="G46" s="12">
        <v>5</v>
      </c>
      <c r="H46" s="8">
        <v>3.45</v>
      </c>
      <c r="I46" s="12">
        <v>0</v>
      </c>
    </row>
    <row r="47" spans="2:9" ht="15" customHeight="1" x14ac:dyDescent="0.15">
      <c r="B47" t="s">
        <v>68</v>
      </c>
      <c r="C47" s="12">
        <v>5</v>
      </c>
      <c r="D47" s="8">
        <v>1.2</v>
      </c>
      <c r="E47" s="12">
        <v>1</v>
      </c>
      <c r="F47" s="8">
        <v>0.37</v>
      </c>
      <c r="G47" s="12">
        <v>4</v>
      </c>
      <c r="H47" s="8">
        <v>2.76</v>
      </c>
      <c r="I47" s="12">
        <v>0</v>
      </c>
    </row>
    <row r="48" spans="2:9" ht="15" customHeight="1" x14ac:dyDescent="0.15">
      <c r="B48" t="s">
        <v>46</v>
      </c>
      <c r="C48" s="12">
        <v>4</v>
      </c>
      <c r="D48" s="8">
        <v>0.96</v>
      </c>
      <c r="E48" s="12">
        <v>2</v>
      </c>
      <c r="F48" s="8">
        <v>0.73</v>
      </c>
      <c r="G48" s="12">
        <v>2</v>
      </c>
      <c r="H48" s="8">
        <v>1.38</v>
      </c>
      <c r="I48" s="12">
        <v>0</v>
      </c>
    </row>
    <row r="49" spans="2:9" ht="15" customHeight="1" x14ac:dyDescent="0.15">
      <c r="B49" t="s">
        <v>90</v>
      </c>
      <c r="C49" s="12">
        <v>4</v>
      </c>
      <c r="D49" s="8">
        <v>0.96</v>
      </c>
      <c r="E49" s="12">
        <v>2</v>
      </c>
      <c r="F49" s="8">
        <v>0.73</v>
      </c>
      <c r="G49" s="12">
        <v>2</v>
      </c>
      <c r="H49" s="8">
        <v>1.38</v>
      </c>
      <c r="I49" s="12">
        <v>0</v>
      </c>
    </row>
    <row r="50" spans="2:9" ht="15" customHeight="1" x14ac:dyDescent="0.15">
      <c r="B50" t="s">
        <v>61</v>
      </c>
      <c r="C50" s="12">
        <v>4</v>
      </c>
      <c r="D50" s="8">
        <v>0.96</v>
      </c>
      <c r="E50" s="12">
        <v>0</v>
      </c>
      <c r="F50" s="8">
        <v>0</v>
      </c>
      <c r="G50" s="12">
        <v>4</v>
      </c>
      <c r="H50" s="8">
        <v>2.76</v>
      </c>
      <c r="I50" s="12">
        <v>0</v>
      </c>
    </row>
    <row r="51" spans="2:9" ht="15" customHeight="1" x14ac:dyDescent="0.15">
      <c r="B51" t="s">
        <v>78</v>
      </c>
      <c r="C51" s="12">
        <v>4</v>
      </c>
      <c r="D51" s="8">
        <v>0.96</v>
      </c>
      <c r="E51" s="12">
        <v>3</v>
      </c>
      <c r="F51" s="8">
        <v>1.1000000000000001</v>
      </c>
      <c r="G51" s="12">
        <v>1</v>
      </c>
      <c r="H51" s="8">
        <v>0.69</v>
      </c>
      <c r="I51" s="12">
        <v>0</v>
      </c>
    </row>
    <row r="52" spans="2:9" ht="15" customHeight="1" x14ac:dyDescent="0.15">
      <c r="B52" t="s">
        <v>67</v>
      </c>
      <c r="C52" s="12">
        <v>4</v>
      </c>
      <c r="D52" s="8">
        <v>0.96</v>
      </c>
      <c r="E52" s="12">
        <v>0</v>
      </c>
      <c r="F52" s="8">
        <v>0</v>
      </c>
      <c r="G52" s="12">
        <v>4</v>
      </c>
      <c r="H52" s="8">
        <v>2.76</v>
      </c>
      <c r="I52" s="12">
        <v>0</v>
      </c>
    </row>
    <row r="55" spans="2:9" ht="33" customHeight="1" x14ac:dyDescent="0.15">
      <c r="B55" t="s">
        <v>238</v>
      </c>
      <c r="C55" s="10" t="s">
        <v>36</v>
      </c>
      <c r="D55" s="10" t="s">
        <v>37</v>
      </c>
      <c r="E55" s="10" t="s">
        <v>38</v>
      </c>
      <c r="F55" s="10" t="s">
        <v>39</v>
      </c>
      <c r="G55" s="10" t="s">
        <v>40</v>
      </c>
      <c r="H55" s="10" t="s">
        <v>41</v>
      </c>
      <c r="I55" s="10" t="s">
        <v>42</v>
      </c>
    </row>
    <row r="56" spans="2:9" ht="15" customHeight="1" x14ac:dyDescent="0.15">
      <c r="B56" t="s">
        <v>122</v>
      </c>
      <c r="C56" s="12">
        <v>33</v>
      </c>
      <c r="D56" s="8">
        <v>7.89</v>
      </c>
      <c r="E56" s="12">
        <v>30</v>
      </c>
      <c r="F56" s="8">
        <v>10.99</v>
      </c>
      <c r="G56" s="12">
        <v>3</v>
      </c>
      <c r="H56" s="8">
        <v>2.0699999999999998</v>
      </c>
      <c r="I56" s="12">
        <v>0</v>
      </c>
    </row>
    <row r="57" spans="2:9" ht="15" customHeight="1" x14ac:dyDescent="0.15">
      <c r="B57" t="s">
        <v>121</v>
      </c>
      <c r="C57" s="12">
        <v>24</v>
      </c>
      <c r="D57" s="8">
        <v>5.74</v>
      </c>
      <c r="E57" s="12">
        <v>24</v>
      </c>
      <c r="F57" s="8">
        <v>8.7899999999999991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118</v>
      </c>
      <c r="C58" s="12">
        <v>14</v>
      </c>
      <c r="D58" s="8">
        <v>3.35</v>
      </c>
      <c r="E58" s="12">
        <v>13</v>
      </c>
      <c r="F58" s="8">
        <v>4.76</v>
      </c>
      <c r="G58" s="12">
        <v>1</v>
      </c>
      <c r="H58" s="8">
        <v>0.69</v>
      </c>
      <c r="I58" s="12">
        <v>0</v>
      </c>
    </row>
    <row r="59" spans="2:9" ht="15" customHeight="1" x14ac:dyDescent="0.15">
      <c r="B59" t="s">
        <v>114</v>
      </c>
      <c r="C59" s="12">
        <v>12</v>
      </c>
      <c r="D59" s="8">
        <v>2.87</v>
      </c>
      <c r="E59" s="12">
        <v>7</v>
      </c>
      <c r="F59" s="8">
        <v>2.56</v>
      </c>
      <c r="G59" s="12">
        <v>5</v>
      </c>
      <c r="H59" s="8">
        <v>3.45</v>
      </c>
      <c r="I59" s="12">
        <v>0</v>
      </c>
    </row>
    <row r="60" spans="2:9" ht="15" customHeight="1" x14ac:dyDescent="0.15">
      <c r="B60" t="s">
        <v>106</v>
      </c>
      <c r="C60" s="12">
        <v>11</v>
      </c>
      <c r="D60" s="8">
        <v>2.63</v>
      </c>
      <c r="E60" s="12">
        <v>1</v>
      </c>
      <c r="F60" s="8">
        <v>0.37</v>
      </c>
      <c r="G60" s="12">
        <v>10</v>
      </c>
      <c r="H60" s="8">
        <v>6.9</v>
      </c>
      <c r="I60" s="12">
        <v>0</v>
      </c>
    </row>
    <row r="61" spans="2:9" ht="15" customHeight="1" x14ac:dyDescent="0.15">
      <c r="B61" t="s">
        <v>107</v>
      </c>
      <c r="C61" s="12">
        <v>10</v>
      </c>
      <c r="D61" s="8">
        <v>2.39</v>
      </c>
      <c r="E61" s="12">
        <v>6</v>
      </c>
      <c r="F61" s="8">
        <v>2.2000000000000002</v>
      </c>
      <c r="G61" s="12">
        <v>4</v>
      </c>
      <c r="H61" s="8">
        <v>2.76</v>
      </c>
      <c r="I61" s="12">
        <v>0</v>
      </c>
    </row>
    <row r="62" spans="2:9" ht="15" customHeight="1" x14ac:dyDescent="0.15">
      <c r="B62" t="s">
        <v>115</v>
      </c>
      <c r="C62" s="12">
        <v>10</v>
      </c>
      <c r="D62" s="8">
        <v>2.39</v>
      </c>
      <c r="E62" s="12">
        <v>9</v>
      </c>
      <c r="F62" s="8">
        <v>3.3</v>
      </c>
      <c r="G62" s="12">
        <v>1</v>
      </c>
      <c r="H62" s="8">
        <v>0.69</v>
      </c>
      <c r="I62" s="12">
        <v>0</v>
      </c>
    </row>
    <row r="63" spans="2:9" ht="15" customHeight="1" x14ac:dyDescent="0.15">
      <c r="B63" t="s">
        <v>116</v>
      </c>
      <c r="C63" s="12">
        <v>10</v>
      </c>
      <c r="D63" s="8">
        <v>2.39</v>
      </c>
      <c r="E63" s="12">
        <v>10</v>
      </c>
      <c r="F63" s="8">
        <v>3.66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132</v>
      </c>
      <c r="C64" s="12">
        <v>9</v>
      </c>
      <c r="D64" s="8">
        <v>2.15</v>
      </c>
      <c r="E64" s="12">
        <v>5</v>
      </c>
      <c r="F64" s="8">
        <v>1.83</v>
      </c>
      <c r="G64" s="12">
        <v>4</v>
      </c>
      <c r="H64" s="8">
        <v>2.76</v>
      </c>
      <c r="I64" s="12">
        <v>0</v>
      </c>
    </row>
    <row r="65" spans="2:9" ht="15" customHeight="1" x14ac:dyDescent="0.15">
      <c r="B65" t="s">
        <v>110</v>
      </c>
      <c r="C65" s="12">
        <v>9</v>
      </c>
      <c r="D65" s="8">
        <v>2.15</v>
      </c>
      <c r="E65" s="12">
        <v>5</v>
      </c>
      <c r="F65" s="8">
        <v>1.83</v>
      </c>
      <c r="G65" s="12">
        <v>4</v>
      </c>
      <c r="H65" s="8">
        <v>2.76</v>
      </c>
      <c r="I65" s="12">
        <v>0</v>
      </c>
    </row>
    <row r="66" spans="2:9" ht="15" customHeight="1" x14ac:dyDescent="0.15">
      <c r="B66" t="s">
        <v>127</v>
      </c>
      <c r="C66" s="12">
        <v>9</v>
      </c>
      <c r="D66" s="8">
        <v>2.15</v>
      </c>
      <c r="E66" s="12">
        <v>4</v>
      </c>
      <c r="F66" s="8">
        <v>1.47</v>
      </c>
      <c r="G66" s="12">
        <v>5</v>
      </c>
      <c r="H66" s="8">
        <v>3.45</v>
      </c>
      <c r="I66" s="12">
        <v>0</v>
      </c>
    </row>
    <row r="67" spans="2:9" ht="15" customHeight="1" x14ac:dyDescent="0.15">
      <c r="B67" t="s">
        <v>125</v>
      </c>
      <c r="C67" s="12">
        <v>9</v>
      </c>
      <c r="D67" s="8">
        <v>2.15</v>
      </c>
      <c r="E67" s="12">
        <v>8</v>
      </c>
      <c r="F67" s="8">
        <v>2.93</v>
      </c>
      <c r="G67" s="12">
        <v>1</v>
      </c>
      <c r="H67" s="8">
        <v>0.69</v>
      </c>
      <c r="I67" s="12">
        <v>0</v>
      </c>
    </row>
    <row r="68" spans="2:9" ht="15" customHeight="1" x14ac:dyDescent="0.15">
      <c r="B68" t="s">
        <v>109</v>
      </c>
      <c r="C68" s="12">
        <v>8</v>
      </c>
      <c r="D68" s="8">
        <v>1.91</v>
      </c>
      <c r="E68" s="12">
        <v>6</v>
      </c>
      <c r="F68" s="8">
        <v>2.2000000000000002</v>
      </c>
      <c r="G68" s="12">
        <v>2</v>
      </c>
      <c r="H68" s="8">
        <v>1.38</v>
      </c>
      <c r="I68" s="12">
        <v>0</v>
      </c>
    </row>
    <row r="69" spans="2:9" ht="15" customHeight="1" x14ac:dyDescent="0.15">
      <c r="B69" t="s">
        <v>112</v>
      </c>
      <c r="C69" s="12">
        <v>8</v>
      </c>
      <c r="D69" s="8">
        <v>1.91</v>
      </c>
      <c r="E69" s="12">
        <v>5</v>
      </c>
      <c r="F69" s="8">
        <v>1.83</v>
      </c>
      <c r="G69" s="12">
        <v>3</v>
      </c>
      <c r="H69" s="8">
        <v>2.0699999999999998</v>
      </c>
      <c r="I69" s="12">
        <v>0</v>
      </c>
    </row>
    <row r="70" spans="2:9" ht="15" customHeight="1" x14ac:dyDescent="0.15">
      <c r="B70" t="s">
        <v>154</v>
      </c>
      <c r="C70" s="12">
        <v>8</v>
      </c>
      <c r="D70" s="8">
        <v>1.91</v>
      </c>
      <c r="E70" s="12">
        <v>5</v>
      </c>
      <c r="F70" s="8">
        <v>1.83</v>
      </c>
      <c r="G70" s="12">
        <v>3</v>
      </c>
      <c r="H70" s="8">
        <v>2.0699999999999998</v>
      </c>
      <c r="I70" s="12">
        <v>0</v>
      </c>
    </row>
    <row r="71" spans="2:9" ht="15" customHeight="1" x14ac:dyDescent="0.15">
      <c r="B71" t="s">
        <v>149</v>
      </c>
      <c r="C71" s="12">
        <v>7</v>
      </c>
      <c r="D71" s="8">
        <v>1.67</v>
      </c>
      <c r="E71" s="12">
        <v>5</v>
      </c>
      <c r="F71" s="8">
        <v>1.83</v>
      </c>
      <c r="G71" s="12">
        <v>2</v>
      </c>
      <c r="H71" s="8">
        <v>1.38</v>
      </c>
      <c r="I71" s="12">
        <v>0</v>
      </c>
    </row>
    <row r="72" spans="2:9" ht="15" customHeight="1" x14ac:dyDescent="0.15">
      <c r="B72" t="s">
        <v>111</v>
      </c>
      <c r="C72" s="12">
        <v>7</v>
      </c>
      <c r="D72" s="8">
        <v>1.67</v>
      </c>
      <c r="E72" s="12">
        <v>5</v>
      </c>
      <c r="F72" s="8">
        <v>1.83</v>
      </c>
      <c r="G72" s="12">
        <v>2</v>
      </c>
      <c r="H72" s="8">
        <v>1.38</v>
      </c>
      <c r="I72" s="12">
        <v>0</v>
      </c>
    </row>
    <row r="73" spans="2:9" ht="15" customHeight="1" x14ac:dyDescent="0.15">
      <c r="B73" t="s">
        <v>119</v>
      </c>
      <c r="C73" s="12">
        <v>7</v>
      </c>
      <c r="D73" s="8">
        <v>1.67</v>
      </c>
      <c r="E73" s="12">
        <v>7</v>
      </c>
      <c r="F73" s="8">
        <v>2.56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159</v>
      </c>
      <c r="C74" s="12">
        <v>6</v>
      </c>
      <c r="D74" s="8">
        <v>1.44</v>
      </c>
      <c r="E74" s="12">
        <v>5</v>
      </c>
      <c r="F74" s="8">
        <v>1.83</v>
      </c>
      <c r="G74" s="12">
        <v>1</v>
      </c>
      <c r="H74" s="8">
        <v>0.69</v>
      </c>
      <c r="I74" s="12">
        <v>0</v>
      </c>
    </row>
    <row r="75" spans="2:9" ht="15" customHeight="1" x14ac:dyDescent="0.15">
      <c r="B75" t="s">
        <v>157</v>
      </c>
      <c r="C75" s="12">
        <v>6</v>
      </c>
      <c r="D75" s="8">
        <v>1.44</v>
      </c>
      <c r="E75" s="12">
        <v>3</v>
      </c>
      <c r="F75" s="8">
        <v>1.1000000000000001</v>
      </c>
      <c r="G75" s="12">
        <v>3</v>
      </c>
      <c r="H75" s="8">
        <v>2.0699999999999998</v>
      </c>
      <c r="I75" s="12">
        <v>0</v>
      </c>
    </row>
    <row r="76" spans="2:9" ht="15" customHeight="1" x14ac:dyDescent="0.15">
      <c r="B76" t="s">
        <v>126</v>
      </c>
      <c r="C76" s="12">
        <v>6</v>
      </c>
      <c r="D76" s="8">
        <v>1.44</v>
      </c>
      <c r="E76" s="12">
        <v>6</v>
      </c>
      <c r="F76" s="8">
        <v>2.2000000000000002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120</v>
      </c>
      <c r="C77" s="12">
        <v>6</v>
      </c>
      <c r="D77" s="8">
        <v>1.44</v>
      </c>
      <c r="E77" s="12">
        <v>5</v>
      </c>
      <c r="F77" s="8">
        <v>1.83</v>
      </c>
      <c r="G77" s="12">
        <v>1</v>
      </c>
      <c r="H77" s="8">
        <v>0.69</v>
      </c>
      <c r="I77" s="12">
        <v>0</v>
      </c>
    </row>
    <row r="78" spans="2:9" ht="15" customHeight="1" x14ac:dyDescent="0.15">
      <c r="B78" t="s">
        <v>124</v>
      </c>
      <c r="C78" s="12">
        <v>6</v>
      </c>
      <c r="D78" s="8">
        <v>1.44</v>
      </c>
      <c r="E78" s="12">
        <v>5</v>
      </c>
      <c r="F78" s="8">
        <v>1.83</v>
      </c>
      <c r="G78" s="12">
        <v>1</v>
      </c>
      <c r="H78" s="8">
        <v>0.69</v>
      </c>
      <c r="I78" s="12">
        <v>0</v>
      </c>
    </row>
    <row r="80" spans="2:9" ht="15" customHeight="1" x14ac:dyDescent="0.15">
      <c r="B80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272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1</v>
      </c>
      <c r="D5" s="8">
        <v>0.27</v>
      </c>
      <c r="E5" s="12">
        <v>0</v>
      </c>
      <c r="F5" s="8">
        <v>0</v>
      </c>
      <c r="G5" s="12">
        <v>1</v>
      </c>
      <c r="H5" s="8">
        <v>0.69</v>
      </c>
      <c r="I5" s="12">
        <v>0</v>
      </c>
    </row>
    <row r="6" spans="2:9" ht="15" customHeight="1" x14ac:dyDescent="0.15">
      <c r="B6" t="s">
        <v>21</v>
      </c>
      <c r="C6" s="12">
        <v>74</v>
      </c>
      <c r="D6" s="8">
        <v>20.329999999999998</v>
      </c>
      <c r="E6" s="12">
        <v>39</v>
      </c>
      <c r="F6" s="8">
        <v>17.809999999999999</v>
      </c>
      <c r="G6" s="12">
        <v>35</v>
      </c>
      <c r="H6" s="8">
        <v>24.14</v>
      </c>
      <c r="I6" s="12">
        <v>0</v>
      </c>
    </row>
    <row r="7" spans="2:9" ht="15" customHeight="1" x14ac:dyDescent="0.15">
      <c r="B7" t="s">
        <v>22</v>
      </c>
      <c r="C7" s="12">
        <v>31</v>
      </c>
      <c r="D7" s="8">
        <v>8.52</v>
      </c>
      <c r="E7" s="12">
        <v>14</v>
      </c>
      <c r="F7" s="8">
        <v>6.39</v>
      </c>
      <c r="G7" s="12">
        <v>17</v>
      </c>
      <c r="H7" s="8">
        <v>11.72</v>
      </c>
      <c r="I7" s="12">
        <v>0</v>
      </c>
    </row>
    <row r="8" spans="2:9" ht="15" customHeight="1" x14ac:dyDescent="0.15">
      <c r="B8" t="s">
        <v>23</v>
      </c>
      <c r="C8" s="12">
        <v>1</v>
      </c>
      <c r="D8" s="8">
        <v>0.27</v>
      </c>
      <c r="E8" s="12">
        <v>0</v>
      </c>
      <c r="F8" s="8">
        <v>0</v>
      </c>
      <c r="G8" s="12">
        <v>1</v>
      </c>
      <c r="H8" s="8">
        <v>0.69</v>
      </c>
      <c r="I8" s="12">
        <v>0</v>
      </c>
    </row>
    <row r="9" spans="2:9" ht="15" customHeight="1" x14ac:dyDescent="0.15">
      <c r="B9" t="s">
        <v>24</v>
      </c>
      <c r="C9" s="12">
        <v>1</v>
      </c>
      <c r="D9" s="8">
        <v>0.27</v>
      </c>
      <c r="E9" s="12">
        <v>0</v>
      </c>
      <c r="F9" s="8">
        <v>0</v>
      </c>
      <c r="G9" s="12">
        <v>1</v>
      </c>
      <c r="H9" s="8">
        <v>0.69</v>
      </c>
      <c r="I9" s="12">
        <v>0</v>
      </c>
    </row>
    <row r="10" spans="2:9" ht="15" customHeight="1" x14ac:dyDescent="0.15">
      <c r="B10" t="s">
        <v>25</v>
      </c>
      <c r="C10" s="12">
        <v>5</v>
      </c>
      <c r="D10" s="8">
        <v>1.37</v>
      </c>
      <c r="E10" s="12">
        <v>0</v>
      </c>
      <c r="F10" s="8">
        <v>0</v>
      </c>
      <c r="G10" s="12">
        <v>5</v>
      </c>
      <c r="H10" s="8">
        <v>3.45</v>
      </c>
      <c r="I10" s="12">
        <v>0</v>
      </c>
    </row>
    <row r="11" spans="2:9" ht="15" customHeight="1" x14ac:dyDescent="0.15">
      <c r="B11" t="s">
        <v>26</v>
      </c>
      <c r="C11" s="12">
        <v>111</v>
      </c>
      <c r="D11" s="8">
        <v>30.49</v>
      </c>
      <c r="E11" s="12">
        <v>66</v>
      </c>
      <c r="F11" s="8">
        <v>30.14</v>
      </c>
      <c r="G11" s="12">
        <v>45</v>
      </c>
      <c r="H11" s="8">
        <v>31.03</v>
      </c>
      <c r="I11" s="12">
        <v>0</v>
      </c>
    </row>
    <row r="12" spans="2:9" ht="15" customHeight="1" x14ac:dyDescent="0.15">
      <c r="B12" t="s">
        <v>27</v>
      </c>
      <c r="C12" s="12">
        <v>2</v>
      </c>
      <c r="D12" s="8">
        <v>0.55000000000000004</v>
      </c>
      <c r="E12" s="12">
        <v>0</v>
      </c>
      <c r="F12" s="8">
        <v>0</v>
      </c>
      <c r="G12" s="12">
        <v>2</v>
      </c>
      <c r="H12" s="8">
        <v>1.38</v>
      </c>
      <c r="I12" s="12">
        <v>0</v>
      </c>
    </row>
    <row r="13" spans="2:9" ht="15" customHeight="1" x14ac:dyDescent="0.15">
      <c r="B13" t="s">
        <v>28</v>
      </c>
      <c r="C13" s="12">
        <v>13</v>
      </c>
      <c r="D13" s="8">
        <v>3.57</v>
      </c>
      <c r="E13" s="12">
        <v>5</v>
      </c>
      <c r="F13" s="8">
        <v>2.2799999999999998</v>
      </c>
      <c r="G13" s="12">
        <v>8</v>
      </c>
      <c r="H13" s="8">
        <v>5.52</v>
      </c>
      <c r="I13" s="12">
        <v>0</v>
      </c>
    </row>
    <row r="14" spans="2:9" ht="15" customHeight="1" x14ac:dyDescent="0.15">
      <c r="B14" t="s">
        <v>29</v>
      </c>
      <c r="C14" s="12">
        <v>14</v>
      </c>
      <c r="D14" s="8">
        <v>3.85</v>
      </c>
      <c r="E14" s="12">
        <v>10</v>
      </c>
      <c r="F14" s="8">
        <v>4.57</v>
      </c>
      <c r="G14" s="12">
        <v>4</v>
      </c>
      <c r="H14" s="8">
        <v>2.76</v>
      </c>
      <c r="I14" s="12">
        <v>0</v>
      </c>
    </row>
    <row r="15" spans="2:9" ht="15" customHeight="1" x14ac:dyDescent="0.15">
      <c r="B15" t="s">
        <v>30</v>
      </c>
      <c r="C15" s="12">
        <v>15</v>
      </c>
      <c r="D15" s="8">
        <v>4.12</v>
      </c>
      <c r="E15" s="12">
        <v>14</v>
      </c>
      <c r="F15" s="8">
        <v>6.39</v>
      </c>
      <c r="G15" s="12">
        <v>1</v>
      </c>
      <c r="H15" s="8">
        <v>0.69</v>
      </c>
      <c r="I15" s="12">
        <v>0</v>
      </c>
    </row>
    <row r="16" spans="2:9" ht="15" customHeight="1" x14ac:dyDescent="0.15">
      <c r="B16" t="s">
        <v>31</v>
      </c>
      <c r="C16" s="12">
        <v>49</v>
      </c>
      <c r="D16" s="8">
        <v>13.46</v>
      </c>
      <c r="E16" s="12">
        <v>39</v>
      </c>
      <c r="F16" s="8">
        <v>17.809999999999999</v>
      </c>
      <c r="G16" s="12">
        <v>10</v>
      </c>
      <c r="H16" s="8">
        <v>6.9</v>
      </c>
      <c r="I16" s="12">
        <v>0</v>
      </c>
    </row>
    <row r="17" spans="2:9" ht="15" customHeight="1" x14ac:dyDescent="0.15">
      <c r="B17" t="s">
        <v>32</v>
      </c>
      <c r="C17" s="12">
        <v>16</v>
      </c>
      <c r="D17" s="8">
        <v>4.4000000000000004</v>
      </c>
      <c r="E17" s="12">
        <v>15</v>
      </c>
      <c r="F17" s="8">
        <v>6.85</v>
      </c>
      <c r="G17" s="12">
        <v>1</v>
      </c>
      <c r="H17" s="8">
        <v>0.69</v>
      </c>
      <c r="I17" s="12">
        <v>0</v>
      </c>
    </row>
    <row r="18" spans="2:9" ht="15" customHeight="1" x14ac:dyDescent="0.15">
      <c r="B18" t="s">
        <v>33</v>
      </c>
      <c r="C18" s="12">
        <v>13</v>
      </c>
      <c r="D18" s="8">
        <v>3.57</v>
      </c>
      <c r="E18" s="12">
        <v>8</v>
      </c>
      <c r="F18" s="8">
        <v>3.65</v>
      </c>
      <c r="G18" s="12">
        <v>5</v>
      </c>
      <c r="H18" s="8">
        <v>3.45</v>
      </c>
      <c r="I18" s="12">
        <v>0</v>
      </c>
    </row>
    <row r="19" spans="2:9" ht="15" customHeight="1" x14ac:dyDescent="0.15">
      <c r="B19" t="s">
        <v>34</v>
      </c>
      <c r="C19" s="12">
        <v>18</v>
      </c>
      <c r="D19" s="8">
        <v>4.95</v>
      </c>
      <c r="E19" s="12">
        <v>9</v>
      </c>
      <c r="F19" s="8">
        <v>4.1100000000000003</v>
      </c>
      <c r="G19" s="12">
        <v>9</v>
      </c>
      <c r="H19" s="8">
        <v>6.21</v>
      </c>
      <c r="I19" s="12">
        <v>0</v>
      </c>
    </row>
    <row r="20" spans="2:9" ht="15" customHeight="1" x14ac:dyDescent="0.15">
      <c r="B20" s="9" t="s">
        <v>215</v>
      </c>
      <c r="C20" s="12">
        <f>SUM(LTBL_31372[総数／事業所数])</f>
        <v>364</v>
      </c>
      <c r="E20" s="12">
        <f>SUBTOTAL(109,LTBL_31372[個人／事業所数])</f>
        <v>219</v>
      </c>
      <c r="G20" s="12">
        <f>SUBTOTAL(109,LTBL_31372[法人／事業所数])</f>
        <v>145</v>
      </c>
      <c r="I20" s="12">
        <f>SUBTOTAL(109,LTBL_31372[法人以外の団体／事業所数])</f>
        <v>0</v>
      </c>
    </row>
    <row r="21" spans="2:9" ht="15" customHeight="1" x14ac:dyDescent="0.15">
      <c r="E21" s="11">
        <f>LTBL_31372[[#Totals],[個人／事業所数]]/LTBL_31372[[#Totals],[総数／事業所数]]</f>
        <v>0.60164835164835162</v>
      </c>
      <c r="G21" s="11">
        <f>LTBL_31372[[#Totals],[法人／事業所数]]/LTBL_31372[[#Totals],[総数／事業所数]]</f>
        <v>0.39835164835164832</v>
      </c>
      <c r="I21" s="11">
        <f>LTBL_31372[[#Totals],[法人以外の団体／事業所数]]/LTBL_31372[[#Totals],[総数／事業所数]]</f>
        <v>0</v>
      </c>
    </row>
    <row r="23" spans="2:9" ht="33" customHeight="1" x14ac:dyDescent="0.15">
      <c r="B23" t="s">
        <v>214</v>
      </c>
      <c r="C23" s="10" t="s">
        <v>36</v>
      </c>
      <c r="D23" s="10" t="s">
        <v>265</v>
      </c>
      <c r="E23" s="10" t="s">
        <v>38</v>
      </c>
      <c r="F23" s="10" t="s">
        <v>250</v>
      </c>
      <c r="G23" s="10" t="s">
        <v>40</v>
      </c>
      <c r="H23" s="10" t="s">
        <v>247</v>
      </c>
      <c r="I23" s="10" t="s">
        <v>42</v>
      </c>
    </row>
    <row r="24" spans="2:9" ht="15" customHeight="1" x14ac:dyDescent="0.15">
      <c r="B24" t="s">
        <v>217</v>
      </c>
      <c r="C24">
        <v>8</v>
      </c>
      <c r="D24" t="s">
        <v>216</v>
      </c>
      <c r="E24">
        <v>0</v>
      </c>
      <c r="F24" t="s">
        <v>218</v>
      </c>
      <c r="G24">
        <v>8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273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57</v>
      </c>
      <c r="C29" s="12">
        <v>41</v>
      </c>
      <c r="D29" s="8">
        <v>11.26</v>
      </c>
      <c r="E29" s="12">
        <v>37</v>
      </c>
      <c r="F29" s="8">
        <v>16.89</v>
      </c>
      <c r="G29" s="12">
        <v>4</v>
      </c>
      <c r="H29" s="8">
        <v>2.76</v>
      </c>
      <c r="I29" s="12">
        <v>0</v>
      </c>
    </row>
    <row r="30" spans="2:9" ht="15" customHeight="1" x14ac:dyDescent="0.15">
      <c r="B30" t="s">
        <v>43</v>
      </c>
      <c r="C30" s="12">
        <v>36</v>
      </c>
      <c r="D30" s="8">
        <v>9.89</v>
      </c>
      <c r="E30" s="12">
        <v>12</v>
      </c>
      <c r="F30" s="8">
        <v>5.48</v>
      </c>
      <c r="G30" s="12">
        <v>24</v>
      </c>
      <c r="H30" s="8">
        <v>16.55</v>
      </c>
      <c r="I30" s="12">
        <v>0</v>
      </c>
    </row>
    <row r="31" spans="2:9" ht="15" customHeight="1" x14ac:dyDescent="0.15">
      <c r="B31" t="s">
        <v>52</v>
      </c>
      <c r="C31" s="12">
        <v>32</v>
      </c>
      <c r="D31" s="8">
        <v>8.7899999999999991</v>
      </c>
      <c r="E31" s="12">
        <v>17</v>
      </c>
      <c r="F31" s="8">
        <v>7.76</v>
      </c>
      <c r="G31" s="12">
        <v>15</v>
      </c>
      <c r="H31" s="8">
        <v>10.34</v>
      </c>
      <c r="I31" s="12">
        <v>0</v>
      </c>
    </row>
    <row r="32" spans="2:9" ht="15" customHeight="1" x14ac:dyDescent="0.15">
      <c r="B32" t="s">
        <v>44</v>
      </c>
      <c r="C32" s="12">
        <v>27</v>
      </c>
      <c r="D32" s="8">
        <v>7.42</v>
      </c>
      <c r="E32" s="12">
        <v>21</v>
      </c>
      <c r="F32" s="8">
        <v>9.59</v>
      </c>
      <c r="G32" s="12">
        <v>6</v>
      </c>
      <c r="H32" s="8">
        <v>4.1399999999999997</v>
      </c>
      <c r="I32" s="12">
        <v>0</v>
      </c>
    </row>
    <row r="33" spans="2:9" ht="15" customHeight="1" x14ac:dyDescent="0.15">
      <c r="B33" t="s">
        <v>50</v>
      </c>
      <c r="C33" s="12">
        <v>25</v>
      </c>
      <c r="D33" s="8">
        <v>6.87</v>
      </c>
      <c r="E33" s="12">
        <v>18</v>
      </c>
      <c r="F33" s="8">
        <v>8.2200000000000006</v>
      </c>
      <c r="G33" s="12">
        <v>7</v>
      </c>
      <c r="H33" s="8">
        <v>4.83</v>
      </c>
      <c r="I33" s="12">
        <v>0</v>
      </c>
    </row>
    <row r="34" spans="2:9" ht="15" customHeight="1" x14ac:dyDescent="0.15">
      <c r="B34" t="s">
        <v>51</v>
      </c>
      <c r="C34" s="12">
        <v>20</v>
      </c>
      <c r="D34" s="8">
        <v>5.49</v>
      </c>
      <c r="E34" s="12">
        <v>15</v>
      </c>
      <c r="F34" s="8">
        <v>6.85</v>
      </c>
      <c r="G34" s="12">
        <v>5</v>
      </c>
      <c r="H34" s="8">
        <v>3.45</v>
      </c>
      <c r="I34" s="12">
        <v>0</v>
      </c>
    </row>
    <row r="35" spans="2:9" ht="15" customHeight="1" x14ac:dyDescent="0.15">
      <c r="B35" t="s">
        <v>59</v>
      </c>
      <c r="C35" s="12">
        <v>16</v>
      </c>
      <c r="D35" s="8">
        <v>4.4000000000000004</v>
      </c>
      <c r="E35" s="12">
        <v>15</v>
      </c>
      <c r="F35" s="8">
        <v>6.85</v>
      </c>
      <c r="G35" s="12">
        <v>1</v>
      </c>
      <c r="H35" s="8">
        <v>0.69</v>
      </c>
      <c r="I35" s="12">
        <v>0</v>
      </c>
    </row>
    <row r="36" spans="2:9" ht="15" customHeight="1" x14ac:dyDescent="0.15">
      <c r="B36" t="s">
        <v>56</v>
      </c>
      <c r="C36" s="12">
        <v>13</v>
      </c>
      <c r="D36" s="8">
        <v>3.57</v>
      </c>
      <c r="E36" s="12">
        <v>13</v>
      </c>
      <c r="F36" s="8">
        <v>5.94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45</v>
      </c>
      <c r="C37" s="12">
        <v>11</v>
      </c>
      <c r="D37" s="8">
        <v>3.02</v>
      </c>
      <c r="E37" s="12">
        <v>6</v>
      </c>
      <c r="F37" s="8">
        <v>2.74</v>
      </c>
      <c r="G37" s="12">
        <v>5</v>
      </c>
      <c r="H37" s="8">
        <v>3.45</v>
      </c>
      <c r="I37" s="12">
        <v>0</v>
      </c>
    </row>
    <row r="38" spans="2:9" ht="15" customHeight="1" x14ac:dyDescent="0.15">
      <c r="B38" t="s">
        <v>49</v>
      </c>
      <c r="C38" s="12">
        <v>11</v>
      </c>
      <c r="D38" s="8">
        <v>3.02</v>
      </c>
      <c r="E38" s="12">
        <v>9</v>
      </c>
      <c r="F38" s="8">
        <v>4.1100000000000003</v>
      </c>
      <c r="G38" s="12">
        <v>2</v>
      </c>
      <c r="H38" s="8">
        <v>1.38</v>
      </c>
      <c r="I38" s="12">
        <v>0</v>
      </c>
    </row>
    <row r="39" spans="2:9" ht="15" customHeight="1" x14ac:dyDescent="0.15">
      <c r="B39" t="s">
        <v>46</v>
      </c>
      <c r="C39" s="12">
        <v>10</v>
      </c>
      <c r="D39" s="8">
        <v>2.75</v>
      </c>
      <c r="E39" s="12">
        <v>2</v>
      </c>
      <c r="F39" s="8">
        <v>0.91</v>
      </c>
      <c r="G39" s="12">
        <v>8</v>
      </c>
      <c r="H39" s="8">
        <v>5.52</v>
      </c>
      <c r="I39" s="12">
        <v>0</v>
      </c>
    </row>
    <row r="40" spans="2:9" ht="15" customHeight="1" x14ac:dyDescent="0.15">
      <c r="B40" t="s">
        <v>60</v>
      </c>
      <c r="C40" s="12">
        <v>9</v>
      </c>
      <c r="D40" s="8">
        <v>2.4700000000000002</v>
      </c>
      <c r="E40" s="12">
        <v>8</v>
      </c>
      <c r="F40" s="8">
        <v>3.65</v>
      </c>
      <c r="G40" s="12">
        <v>1</v>
      </c>
      <c r="H40" s="8">
        <v>0.69</v>
      </c>
      <c r="I40" s="12">
        <v>0</v>
      </c>
    </row>
    <row r="41" spans="2:9" ht="15" customHeight="1" x14ac:dyDescent="0.15">
      <c r="B41" t="s">
        <v>70</v>
      </c>
      <c r="C41" s="12">
        <v>8</v>
      </c>
      <c r="D41" s="8">
        <v>2.2000000000000002</v>
      </c>
      <c r="E41" s="12">
        <v>2</v>
      </c>
      <c r="F41" s="8">
        <v>0.91</v>
      </c>
      <c r="G41" s="12">
        <v>6</v>
      </c>
      <c r="H41" s="8">
        <v>4.1399999999999997</v>
      </c>
      <c r="I41" s="12">
        <v>0</v>
      </c>
    </row>
    <row r="42" spans="2:9" ht="15" customHeight="1" x14ac:dyDescent="0.15">
      <c r="B42" t="s">
        <v>55</v>
      </c>
      <c r="C42" s="12">
        <v>8</v>
      </c>
      <c r="D42" s="8">
        <v>2.2000000000000002</v>
      </c>
      <c r="E42" s="12">
        <v>6</v>
      </c>
      <c r="F42" s="8">
        <v>2.74</v>
      </c>
      <c r="G42" s="12">
        <v>2</v>
      </c>
      <c r="H42" s="8">
        <v>1.38</v>
      </c>
      <c r="I42" s="12">
        <v>0</v>
      </c>
    </row>
    <row r="43" spans="2:9" ht="15" customHeight="1" x14ac:dyDescent="0.15">
      <c r="B43" t="s">
        <v>62</v>
      </c>
      <c r="C43" s="12">
        <v>8</v>
      </c>
      <c r="D43" s="8">
        <v>2.2000000000000002</v>
      </c>
      <c r="E43" s="12">
        <v>6</v>
      </c>
      <c r="F43" s="8">
        <v>2.74</v>
      </c>
      <c r="G43" s="12">
        <v>2</v>
      </c>
      <c r="H43" s="8">
        <v>1.38</v>
      </c>
      <c r="I43" s="12">
        <v>0</v>
      </c>
    </row>
    <row r="44" spans="2:9" ht="15" customHeight="1" x14ac:dyDescent="0.15">
      <c r="B44" t="s">
        <v>76</v>
      </c>
      <c r="C44" s="12">
        <v>7</v>
      </c>
      <c r="D44" s="8">
        <v>1.92</v>
      </c>
      <c r="E44" s="12">
        <v>2</v>
      </c>
      <c r="F44" s="8">
        <v>0.91</v>
      </c>
      <c r="G44" s="12">
        <v>5</v>
      </c>
      <c r="H44" s="8">
        <v>3.45</v>
      </c>
      <c r="I44" s="12">
        <v>0</v>
      </c>
    </row>
    <row r="45" spans="2:9" ht="15" customHeight="1" x14ac:dyDescent="0.15">
      <c r="B45" t="s">
        <v>80</v>
      </c>
      <c r="C45" s="12">
        <v>6</v>
      </c>
      <c r="D45" s="8">
        <v>1.65</v>
      </c>
      <c r="E45" s="12">
        <v>6</v>
      </c>
      <c r="F45" s="8">
        <v>2.74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53</v>
      </c>
      <c r="C46" s="12">
        <v>6</v>
      </c>
      <c r="D46" s="8">
        <v>1.65</v>
      </c>
      <c r="E46" s="12">
        <v>3</v>
      </c>
      <c r="F46" s="8">
        <v>1.37</v>
      </c>
      <c r="G46" s="12">
        <v>3</v>
      </c>
      <c r="H46" s="8">
        <v>2.0699999999999998</v>
      </c>
      <c r="I46" s="12">
        <v>0</v>
      </c>
    </row>
    <row r="47" spans="2:9" ht="15" customHeight="1" x14ac:dyDescent="0.15">
      <c r="B47" t="s">
        <v>90</v>
      </c>
      <c r="C47" s="12">
        <v>6</v>
      </c>
      <c r="D47" s="8">
        <v>1.65</v>
      </c>
      <c r="E47" s="12">
        <v>2</v>
      </c>
      <c r="F47" s="8">
        <v>0.91</v>
      </c>
      <c r="G47" s="12">
        <v>4</v>
      </c>
      <c r="H47" s="8">
        <v>2.76</v>
      </c>
      <c r="I47" s="12">
        <v>0</v>
      </c>
    </row>
    <row r="48" spans="2:9" ht="15" customHeight="1" x14ac:dyDescent="0.15">
      <c r="B48" t="s">
        <v>66</v>
      </c>
      <c r="C48" s="12">
        <v>5</v>
      </c>
      <c r="D48" s="8">
        <v>1.37</v>
      </c>
      <c r="E48" s="12">
        <v>3</v>
      </c>
      <c r="F48" s="8">
        <v>1.37</v>
      </c>
      <c r="G48" s="12">
        <v>2</v>
      </c>
      <c r="H48" s="8">
        <v>1.38</v>
      </c>
      <c r="I48" s="12">
        <v>0</v>
      </c>
    </row>
    <row r="49" spans="2:9" ht="15" customHeight="1" x14ac:dyDescent="0.15">
      <c r="B49" t="s">
        <v>54</v>
      </c>
      <c r="C49" s="12">
        <v>5</v>
      </c>
      <c r="D49" s="8">
        <v>1.37</v>
      </c>
      <c r="E49" s="12">
        <v>4</v>
      </c>
      <c r="F49" s="8">
        <v>1.83</v>
      </c>
      <c r="G49" s="12">
        <v>1</v>
      </c>
      <c r="H49" s="8">
        <v>0.69</v>
      </c>
      <c r="I49" s="12">
        <v>0</v>
      </c>
    </row>
    <row r="52" spans="2:9" ht="33" customHeight="1" x14ac:dyDescent="0.15">
      <c r="B52" t="s">
        <v>238</v>
      </c>
      <c r="C52" s="10" t="s">
        <v>36</v>
      </c>
      <c r="D52" s="10" t="s">
        <v>37</v>
      </c>
      <c r="E52" s="10" t="s">
        <v>38</v>
      </c>
      <c r="F52" s="10" t="s">
        <v>39</v>
      </c>
      <c r="G52" s="10" t="s">
        <v>40</v>
      </c>
      <c r="H52" s="10" t="s">
        <v>41</v>
      </c>
      <c r="I52" s="10" t="s">
        <v>42</v>
      </c>
    </row>
    <row r="53" spans="2:9" ht="15" customHeight="1" x14ac:dyDescent="0.15">
      <c r="B53" t="s">
        <v>122</v>
      </c>
      <c r="C53" s="12">
        <v>22</v>
      </c>
      <c r="D53" s="8">
        <v>6.04</v>
      </c>
      <c r="E53" s="12">
        <v>21</v>
      </c>
      <c r="F53" s="8">
        <v>9.59</v>
      </c>
      <c r="G53" s="12">
        <v>1</v>
      </c>
      <c r="H53" s="8">
        <v>0.69</v>
      </c>
      <c r="I53" s="12">
        <v>0</v>
      </c>
    </row>
    <row r="54" spans="2:9" ht="15" customHeight="1" x14ac:dyDescent="0.15">
      <c r="B54" t="s">
        <v>121</v>
      </c>
      <c r="C54" s="12">
        <v>15</v>
      </c>
      <c r="D54" s="8">
        <v>4.12</v>
      </c>
      <c r="E54" s="12">
        <v>14</v>
      </c>
      <c r="F54" s="8">
        <v>6.39</v>
      </c>
      <c r="G54" s="12">
        <v>1</v>
      </c>
      <c r="H54" s="8">
        <v>0.69</v>
      </c>
      <c r="I54" s="12">
        <v>0</v>
      </c>
    </row>
    <row r="55" spans="2:9" ht="15" customHeight="1" x14ac:dyDescent="0.15">
      <c r="B55" t="s">
        <v>107</v>
      </c>
      <c r="C55" s="12">
        <v>14</v>
      </c>
      <c r="D55" s="8">
        <v>3.85</v>
      </c>
      <c r="E55" s="12">
        <v>7</v>
      </c>
      <c r="F55" s="8">
        <v>3.2</v>
      </c>
      <c r="G55" s="12">
        <v>7</v>
      </c>
      <c r="H55" s="8">
        <v>4.83</v>
      </c>
      <c r="I55" s="12">
        <v>0</v>
      </c>
    </row>
    <row r="56" spans="2:9" ht="15" customHeight="1" x14ac:dyDescent="0.15">
      <c r="B56" t="s">
        <v>111</v>
      </c>
      <c r="C56" s="12">
        <v>12</v>
      </c>
      <c r="D56" s="8">
        <v>3.3</v>
      </c>
      <c r="E56" s="12">
        <v>9</v>
      </c>
      <c r="F56" s="8">
        <v>4.1100000000000003</v>
      </c>
      <c r="G56" s="12">
        <v>3</v>
      </c>
      <c r="H56" s="8">
        <v>2.0699999999999998</v>
      </c>
      <c r="I56" s="12">
        <v>0</v>
      </c>
    </row>
    <row r="57" spans="2:9" ht="15" customHeight="1" x14ac:dyDescent="0.15">
      <c r="B57" t="s">
        <v>109</v>
      </c>
      <c r="C57" s="12">
        <v>11</v>
      </c>
      <c r="D57" s="8">
        <v>3.02</v>
      </c>
      <c r="E57" s="12">
        <v>8</v>
      </c>
      <c r="F57" s="8">
        <v>3.65</v>
      </c>
      <c r="G57" s="12">
        <v>3</v>
      </c>
      <c r="H57" s="8">
        <v>2.0699999999999998</v>
      </c>
      <c r="I57" s="12">
        <v>0</v>
      </c>
    </row>
    <row r="58" spans="2:9" ht="15" customHeight="1" x14ac:dyDescent="0.15">
      <c r="B58" t="s">
        <v>136</v>
      </c>
      <c r="C58" s="12">
        <v>10</v>
      </c>
      <c r="D58" s="8">
        <v>2.75</v>
      </c>
      <c r="E58" s="12">
        <v>2</v>
      </c>
      <c r="F58" s="8">
        <v>0.91</v>
      </c>
      <c r="G58" s="12">
        <v>8</v>
      </c>
      <c r="H58" s="8">
        <v>5.52</v>
      </c>
      <c r="I58" s="12">
        <v>0</v>
      </c>
    </row>
    <row r="59" spans="2:9" ht="15" customHeight="1" x14ac:dyDescent="0.15">
      <c r="B59" t="s">
        <v>124</v>
      </c>
      <c r="C59" s="12">
        <v>10</v>
      </c>
      <c r="D59" s="8">
        <v>2.75</v>
      </c>
      <c r="E59" s="12">
        <v>10</v>
      </c>
      <c r="F59" s="8">
        <v>4.57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106</v>
      </c>
      <c r="C60" s="12">
        <v>9</v>
      </c>
      <c r="D60" s="8">
        <v>2.4700000000000002</v>
      </c>
      <c r="E60" s="12">
        <v>2</v>
      </c>
      <c r="F60" s="8">
        <v>0.91</v>
      </c>
      <c r="G60" s="12">
        <v>7</v>
      </c>
      <c r="H60" s="8">
        <v>4.83</v>
      </c>
      <c r="I60" s="12">
        <v>0</v>
      </c>
    </row>
    <row r="61" spans="2:9" ht="15" customHeight="1" x14ac:dyDescent="0.15">
      <c r="B61" t="s">
        <v>112</v>
      </c>
      <c r="C61" s="12">
        <v>8</v>
      </c>
      <c r="D61" s="8">
        <v>2.2000000000000002</v>
      </c>
      <c r="E61" s="12">
        <v>6</v>
      </c>
      <c r="F61" s="8">
        <v>2.74</v>
      </c>
      <c r="G61" s="12">
        <v>2</v>
      </c>
      <c r="H61" s="8">
        <v>1.38</v>
      </c>
      <c r="I61" s="12">
        <v>0</v>
      </c>
    </row>
    <row r="62" spans="2:9" ht="15" customHeight="1" x14ac:dyDescent="0.15">
      <c r="B62" t="s">
        <v>113</v>
      </c>
      <c r="C62" s="12">
        <v>8</v>
      </c>
      <c r="D62" s="8">
        <v>2.2000000000000002</v>
      </c>
      <c r="E62" s="12">
        <v>5</v>
      </c>
      <c r="F62" s="8">
        <v>2.2799999999999998</v>
      </c>
      <c r="G62" s="12">
        <v>3</v>
      </c>
      <c r="H62" s="8">
        <v>2.0699999999999998</v>
      </c>
      <c r="I62" s="12">
        <v>0</v>
      </c>
    </row>
    <row r="63" spans="2:9" ht="15" customHeight="1" x14ac:dyDescent="0.15">
      <c r="B63" t="s">
        <v>131</v>
      </c>
      <c r="C63" s="12">
        <v>8</v>
      </c>
      <c r="D63" s="8">
        <v>2.2000000000000002</v>
      </c>
      <c r="E63" s="12">
        <v>6</v>
      </c>
      <c r="F63" s="8">
        <v>2.74</v>
      </c>
      <c r="G63" s="12">
        <v>2</v>
      </c>
      <c r="H63" s="8">
        <v>1.38</v>
      </c>
      <c r="I63" s="12">
        <v>0</v>
      </c>
    </row>
    <row r="64" spans="2:9" ht="15" customHeight="1" x14ac:dyDescent="0.15">
      <c r="B64" t="s">
        <v>108</v>
      </c>
      <c r="C64" s="12">
        <v>7</v>
      </c>
      <c r="D64" s="8">
        <v>1.92</v>
      </c>
      <c r="E64" s="12">
        <v>6</v>
      </c>
      <c r="F64" s="8">
        <v>2.74</v>
      </c>
      <c r="G64" s="12">
        <v>1</v>
      </c>
      <c r="H64" s="8">
        <v>0.69</v>
      </c>
      <c r="I64" s="12">
        <v>0</v>
      </c>
    </row>
    <row r="65" spans="2:9" ht="15" customHeight="1" x14ac:dyDescent="0.15">
      <c r="B65" t="s">
        <v>125</v>
      </c>
      <c r="C65" s="12">
        <v>7</v>
      </c>
      <c r="D65" s="8">
        <v>1.92</v>
      </c>
      <c r="E65" s="12">
        <v>7</v>
      </c>
      <c r="F65" s="8">
        <v>3.2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149</v>
      </c>
      <c r="C66" s="12">
        <v>6</v>
      </c>
      <c r="D66" s="8">
        <v>1.65</v>
      </c>
      <c r="E66" s="12">
        <v>6</v>
      </c>
      <c r="F66" s="8">
        <v>2.74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162</v>
      </c>
      <c r="C67" s="12">
        <v>6</v>
      </c>
      <c r="D67" s="8">
        <v>1.65</v>
      </c>
      <c r="E67" s="12">
        <v>1</v>
      </c>
      <c r="F67" s="8">
        <v>0.46</v>
      </c>
      <c r="G67" s="12">
        <v>5</v>
      </c>
      <c r="H67" s="8">
        <v>3.45</v>
      </c>
      <c r="I67" s="12">
        <v>0</v>
      </c>
    </row>
    <row r="68" spans="2:9" ht="15" customHeight="1" x14ac:dyDescent="0.15">
      <c r="B68" t="s">
        <v>163</v>
      </c>
      <c r="C68" s="12">
        <v>6</v>
      </c>
      <c r="D68" s="8">
        <v>1.65</v>
      </c>
      <c r="E68" s="12">
        <v>2</v>
      </c>
      <c r="F68" s="8">
        <v>0.91</v>
      </c>
      <c r="G68" s="12">
        <v>4</v>
      </c>
      <c r="H68" s="8">
        <v>2.76</v>
      </c>
      <c r="I68" s="12">
        <v>0</v>
      </c>
    </row>
    <row r="69" spans="2:9" ht="15" customHeight="1" x14ac:dyDescent="0.15">
      <c r="B69" t="s">
        <v>110</v>
      </c>
      <c r="C69" s="12">
        <v>6</v>
      </c>
      <c r="D69" s="8">
        <v>1.65</v>
      </c>
      <c r="E69" s="12">
        <v>3</v>
      </c>
      <c r="F69" s="8">
        <v>1.37</v>
      </c>
      <c r="G69" s="12">
        <v>3</v>
      </c>
      <c r="H69" s="8">
        <v>2.0699999999999998</v>
      </c>
      <c r="I69" s="12">
        <v>0</v>
      </c>
    </row>
    <row r="70" spans="2:9" ht="15" customHeight="1" x14ac:dyDescent="0.15">
      <c r="B70" t="s">
        <v>114</v>
      </c>
      <c r="C70" s="12">
        <v>6</v>
      </c>
      <c r="D70" s="8">
        <v>1.65</v>
      </c>
      <c r="E70" s="12">
        <v>3</v>
      </c>
      <c r="F70" s="8">
        <v>1.37</v>
      </c>
      <c r="G70" s="12">
        <v>3</v>
      </c>
      <c r="H70" s="8">
        <v>2.0699999999999998</v>
      </c>
      <c r="I70" s="12">
        <v>0</v>
      </c>
    </row>
    <row r="71" spans="2:9" ht="15" customHeight="1" x14ac:dyDescent="0.15">
      <c r="B71" t="s">
        <v>123</v>
      </c>
      <c r="C71" s="12">
        <v>6</v>
      </c>
      <c r="D71" s="8">
        <v>1.65</v>
      </c>
      <c r="E71" s="12">
        <v>5</v>
      </c>
      <c r="F71" s="8">
        <v>2.2799999999999998</v>
      </c>
      <c r="G71" s="12">
        <v>1</v>
      </c>
      <c r="H71" s="8">
        <v>0.69</v>
      </c>
      <c r="I71" s="12">
        <v>0</v>
      </c>
    </row>
    <row r="72" spans="2:9" ht="15" customHeight="1" x14ac:dyDescent="0.15">
      <c r="B72" t="s">
        <v>161</v>
      </c>
      <c r="C72" s="12">
        <v>5</v>
      </c>
      <c r="D72" s="8">
        <v>1.37</v>
      </c>
      <c r="E72" s="12">
        <v>4</v>
      </c>
      <c r="F72" s="8">
        <v>1.83</v>
      </c>
      <c r="G72" s="12">
        <v>1</v>
      </c>
      <c r="H72" s="8">
        <v>0.69</v>
      </c>
      <c r="I72" s="12">
        <v>0</v>
      </c>
    </row>
    <row r="74" spans="2:9" ht="15" customHeight="1" x14ac:dyDescent="0.15">
      <c r="B74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2:I8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274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21</v>
      </c>
      <c r="C6" s="12">
        <v>27</v>
      </c>
      <c r="D6" s="8">
        <v>20</v>
      </c>
      <c r="E6" s="12">
        <v>10</v>
      </c>
      <c r="F6" s="8">
        <v>17.54</v>
      </c>
      <c r="G6" s="12">
        <v>17</v>
      </c>
      <c r="H6" s="8">
        <v>21.79</v>
      </c>
      <c r="I6" s="12">
        <v>0</v>
      </c>
    </row>
    <row r="7" spans="2:9" ht="15" customHeight="1" x14ac:dyDescent="0.15">
      <c r="B7" t="s">
        <v>22</v>
      </c>
      <c r="C7" s="12">
        <v>5</v>
      </c>
      <c r="D7" s="8">
        <v>3.7</v>
      </c>
      <c r="E7" s="12">
        <v>4</v>
      </c>
      <c r="F7" s="8">
        <v>7.02</v>
      </c>
      <c r="G7" s="12">
        <v>1</v>
      </c>
      <c r="H7" s="8">
        <v>1.28</v>
      </c>
      <c r="I7" s="12">
        <v>0</v>
      </c>
    </row>
    <row r="8" spans="2:9" ht="15" customHeight="1" x14ac:dyDescent="0.15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24</v>
      </c>
      <c r="C9" s="12">
        <v>1</v>
      </c>
      <c r="D9" s="8">
        <v>0.74</v>
      </c>
      <c r="E9" s="12">
        <v>0</v>
      </c>
      <c r="F9" s="8">
        <v>0</v>
      </c>
      <c r="G9" s="12">
        <v>1</v>
      </c>
      <c r="H9" s="8">
        <v>1.28</v>
      </c>
      <c r="I9" s="12">
        <v>0</v>
      </c>
    </row>
    <row r="10" spans="2:9" ht="15" customHeight="1" x14ac:dyDescent="0.15">
      <c r="B10" t="s">
        <v>25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26</v>
      </c>
      <c r="C11" s="12">
        <v>54</v>
      </c>
      <c r="D11" s="8">
        <v>40</v>
      </c>
      <c r="E11" s="12">
        <v>11</v>
      </c>
      <c r="F11" s="8">
        <v>19.3</v>
      </c>
      <c r="G11" s="12">
        <v>43</v>
      </c>
      <c r="H11" s="8">
        <v>55.13</v>
      </c>
      <c r="I11" s="12">
        <v>0</v>
      </c>
    </row>
    <row r="12" spans="2:9" ht="15" customHeight="1" x14ac:dyDescent="0.15">
      <c r="B12" t="s">
        <v>27</v>
      </c>
      <c r="C12" s="12">
        <v>2</v>
      </c>
      <c r="D12" s="8">
        <v>1.48</v>
      </c>
      <c r="E12" s="12">
        <v>1</v>
      </c>
      <c r="F12" s="8">
        <v>1.75</v>
      </c>
      <c r="G12" s="12">
        <v>1</v>
      </c>
      <c r="H12" s="8">
        <v>1.28</v>
      </c>
      <c r="I12" s="12">
        <v>0</v>
      </c>
    </row>
    <row r="13" spans="2:9" ht="15" customHeight="1" x14ac:dyDescent="0.15">
      <c r="B13" t="s">
        <v>28</v>
      </c>
      <c r="C13" s="12">
        <v>9</v>
      </c>
      <c r="D13" s="8">
        <v>6.67</v>
      </c>
      <c r="E13" s="12">
        <v>7</v>
      </c>
      <c r="F13" s="8">
        <v>12.28</v>
      </c>
      <c r="G13" s="12">
        <v>2</v>
      </c>
      <c r="H13" s="8">
        <v>2.56</v>
      </c>
      <c r="I13" s="12">
        <v>0</v>
      </c>
    </row>
    <row r="14" spans="2:9" ht="15" customHeight="1" x14ac:dyDescent="0.15">
      <c r="B14" t="s">
        <v>29</v>
      </c>
      <c r="C14" s="12">
        <v>7</v>
      </c>
      <c r="D14" s="8">
        <v>5.19</v>
      </c>
      <c r="E14" s="12">
        <v>6</v>
      </c>
      <c r="F14" s="8">
        <v>10.53</v>
      </c>
      <c r="G14" s="12">
        <v>1</v>
      </c>
      <c r="H14" s="8">
        <v>1.28</v>
      </c>
      <c r="I14" s="12">
        <v>0</v>
      </c>
    </row>
    <row r="15" spans="2:9" ht="15" customHeight="1" x14ac:dyDescent="0.15">
      <c r="B15" t="s">
        <v>30</v>
      </c>
      <c r="C15" s="12">
        <v>9</v>
      </c>
      <c r="D15" s="8">
        <v>6.67</v>
      </c>
      <c r="E15" s="12">
        <v>5</v>
      </c>
      <c r="F15" s="8">
        <v>8.77</v>
      </c>
      <c r="G15" s="12">
        <v>4</v>
      </c>
      <c r="H15" s="8">
        <v>5.13</v>
      </c>
      <c r="I15" s="12">
        <v>0</v>
      </c>
    </row>
    <row r="16" spans="2:9" ht="15" customHeight="1" x14ac:dyDescent="0.15">
      <c r="B16" t="s">
        <v>31</v>
      </c>
      <c r="C16" s="12">
        <v>10</v>
      </c>
      <c r="D16" s="8">
        <v>7.41</v>
      </c>
      <c r="E16" s="12">
        <v>5</v>
      </c>
      <c r="F16" s="8">
        <v>8.77</v>
      </c>
      <c r="G16" s="12">
        <v>5</v>
      </c>
      <c r="H16" s="8">
        <v>6.41</v>
      </c>
      <c r="I16" s="12">
        <v>0</v>
      </c>
    </row>
    <row r="17" spans="2:9" ht="15" customHeight="1" x14ac:dyDescent="0.15">
      <c r="B17" t="s">
        <v>32</v>
      </c>
      <c r="C17" s="12">
        <v>5</v>
      </c>
      <c r="D17" s="8">
        <v>3.7</v>
      </c>
      <c r="E17" s="12">
        <v>3</v>
      </c>
      <c r="F17" s="8">
        <v>5.26</v>
      </c>
      <c r="G17" s="12">
        <v>2</v>
      </c>
      <c r="H17" s="8">
        <v>2.56</v>
      </c>
      <c r="I17" s="12">
        <v>0</v>
      </c>
    </row>
    <row r="18" spans="2:9" ht="15" customHeight="1" x14ac:dyDescent="0.15">
      <c r="B18" t="s">
        <v>33</v>
      </c>
      <c r="C18" s="12">
        <v>2</v>
      </c>
      <c r="D18" s="8">
        <v>1.48</v>
      </c>
      <c r="E18" s="12">
        <v>2</v>
      </c>
      <c r="F18" s="8">
        <v>3.51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34</v>
      </c>
      <c r="C19" s="12">
        <v>4</v>
      </c>
      <c r="D19" s="8">
        <v>2.96</v>
      </c>
      <c r="E19" s="12">
        <v>3</v>
      </c>
      <c r="F19" s="8">
        <v>5.26</v>
      </c>
      <c r="G19" s="12">
        <v>1</v>
      </c>
      <c r="H19" s="8">
        <v>1.28</v>
      </c>
      <c r="I19" s="12">
        <v>0</v>
      </c>
    </row>
    <row r="20" spans="2:9" ht="15" customHeight="1" x14ac:dyDescent="0.15">
      <c r="B20" s="9" t="s">
        <v>215</v>
      </c>
      <c r="C20" s="12">
        <f>SUM(LTBL_31384[総数／事業所数])</f>
        <v>135</v>
      </c>
      <c r="E20" s="12">
        <f>SUBTOTAL(109,LTBL_31384[個人／事業所数])</f>
        <v>57</v>
      </c>
      <c r="G20" s="12">
        <f>SUBTOTAL(109,LTBL_31384[法人／事業所数])</f>
        <v>78</v>
      </c>
      <c r="I20" s="12">
        <f>SUBTOTAL(109,LTBL_31384[法人以外の団体／事業所数])</f>
        <v>0</v>
      </c>
    </row>
    <row r="21" spans="2:9" ht="15" customHeight="1" x14ac:dyDescent="0.15">
      <c r="E21" s="11">
        <f>LTBL_31384[[#Totals],[個人／事業所数]]/LTBL_31384[[#Totals],[総数／事業所数]]</f>
        <v>0.42222222222222222</v>
      </c>
      <c r="G21" s="11">
        <f>LTBL_31384[[#Totals],[法人／事業所数]]/LTBL_31384[[#Totals],[総数／事業所数]]</f>
        <v>0.57777777777777772</v>
      </c>
      <c r="I21" s="11">
        <f>LTBL_31384[[#Totals],[法人以外の団体／事業所数]]/LTBL_31384[[#Totals],[総数／事業所数]]</f>
        <v>0</v>
      </c>
    </row>
    <row r="23" spans="2:9" ht="33" customHeight="1" x14ac:dyDescent="0.15">
      <c r="B23" t="s">
        <v>214</v>
      </c>
      <c r="C23" s="10" t="s">
        <v>36</v>
      </c>
      <c r="D23" s="10" t="s">
        <v>275</v>
      </c>
      <c r="E23" s="10" t="s">
        <v>38</v>
      </c>
      <c r="F23" s="10" t="s">
        <v>276</v>
      </c>
      <c r="G23" s="10" t="s">
        <v>40</v>
      </c>
      <c r="H23" s="10" t="s">
        <v>242</v>
      </c>
      <c r="I23" s="10" t="s">
        <v>42</v>
      </c>
    </row>
    <row r="24" spans="2:9" ht="15" customHeight="1" x14ac:dyDescent="0.15">
      <c r="B24" t="s">
        <v>217</v>
      </c>
      <c r="C24">
        <v>1</v>
      </c>
      <c r="D24" t="s">
        <v>216</v>
      </c>
      <c r="E24">
        <v>0</v>
      </c>
      <c r="F24" t="s">
        <v>218</v>
      </c>
      <c r="G24">
        <v>1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1</v>
      </c>
      <c r="D25" t="s">
        <v>216</v>
      </c>
      <c r="E25">
        <v>0</v>
      </c>
      <c r="F25" t="s">
        <v>218</v>
      </c>
      <c r="G25">
        <v>1</v>
      </c>
      <c r="H25" t="s">
        <v>219</v>
      </c>
      <c r="I25">
        <v>0</v>
      </c>
    </row>
    <row r="28" spans="2:9" ht="33" customHeight="1" x14ac:dyDescent="0.15">
      <c r="B28" t="s">
        <v>277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49</v>
      </c>
      <c r="C29" s="12">
        <v>22</v>
      </c>
      <c r="D29" s="8">
        <v>16.3</v>
      </c>
      <c r="E29" s="12">
        <v>0</v>
      </c>
      <c r="F29" s="8">
        <v>0</v>
      </c>
      <c r="G29" s="12">
        <v>22</v>
      </c>
      <c r="H29" s="8">
        <v>28.21</v>
      </c>
      <c r="I29" s="12">
        <v>0</v>
      </c>
    </row>
    <row r="30" spans="2:9" ht="15" customHeight="1" x14ac:dyDescent="0.15">
      <c r="B30" t="s">
        <v>52</v>
      </c>
      <c r="C30" s="12">
        <v>14</v>
      </c>
      <c r="D30" s="8">
        <v>10.37</v>
      </c>
      <c r="E30" s="12">
        <v>2</v>
      </c>
      <c r="F30" s="8">
        <v>3.51</v>
      </c>
      <c r="G30" s="12">
        <v>12</v>
      </c>
      <c r="H30" s="8">
        <v>15.38</v>
      </c>
      <c r="I30" s="12">
        <v>0</v>
      </c>
    </row>
    <row r="31" spans="2:9" ht="15" customHeight="1" x14ac:dyDescent="0.15">
      <c r="B31" t="s">
        <v>43</v>
      </c>
      <c r="C31" s="12">
        <v>12</v>
      </c>
      <c r="D31" s="8">
        <v>8.89</v>
      </c>
      <c r="E31" s="12">
        <v>5</v>
      </c>
      <c r="F31" s="8">
        <v>8.77</v>
      </c>
      <c r="G31" s="12">
        <v>7</v>
      </c>
      <c r="H31" s="8">
        <v>8.9700000000000006</v>
      </c>
      <c r="I31" s="12">
        <v>0</v>
      </c>
    </row>
    <row r="32" spans="2:9" ht="15" customHeight="1" x14ac:dyDescent="0.15">
      <c r="B32" t="s">
        <v>44</v>
      </c>
      <c r="C32" s="12">
        <v>9</v>
      </c>
      <c r="D32" s="8">
        <v>6.67</v>
      </c>
      <c r="E32" s="12">
        <v>4</v>
      </c>
      <c r="F32" s="8">
        <v>7.02</v>
      </c>
      <c r="G32" s="12">
        <v>5</v>
      </c>
      <c r="H32" s="8">
        <v>6.41</v>
      </c>
      <c r="I32" s="12">
        <v>0</v>
      </c>
    </row>
    <row r="33" spans="2:9" ht="15" customHeight="1" x14ac:dyDescent="0.15">
      <c r="B33" t="s">
        <v>53</v>
      </c>
      <c r="C33" s="12">
        <v>9</v>
      </c>
      <c r="D33" s="8">
        <v>6.67</v>
      </c>
      <c r="E33" s="12">
        <v>7</v>
      </c>
      <c r="F33" s="8">
        <v>12.28</v>
      </c>
      <c r="G33" s="12">
        <v>2</v>
      </c>
      <c r="H33" s="8">
        <v>2.56</v>
      </c>
      <c r="I33" s="12">
        <v>0</v>
      </c>
    </row>
    <row r="34" spans="2:9" ht="15" customHeight="1" x14ac:dyDescent="0.15">
      <c r="B34" t="s">
        <v>50</v>
      </c>
      <c r="C34" s="12">
        <v>8</v>
      </c>
      <c r="D34" s="8">
        <v>5.93</v>
      </c>
      <c r="E34" s="12">
        <v>5</v>
      </c>
      <c r="F34" s="8">
        <v>8.77</v>
      </c>
      <c r="G34" s="12">
        <v>3</v>
      </c>
      <c r="H34" s="8">
        <v>3.85</v>
      </c>
      <c r="I34" s="12">
        <v>0</v>
      </c>
    </row>
    <row r="35" spans="2:9" ht="15" customHeight="1" x14ac:dyDescent="0.15">
      <c r="B35" t="s">
        <v>57</v>
      </c>
      <c r="C35" s="12">
        <v>8</v>
      </c>
      <c r="D35" s="8">
        <v>5.93</v>
      </c>
      <c r="E35" s="12">
        <v>5</v>
      </c>
      <c r="F35" s="8">
        <v>8.77</v>
      </c>
      <c r="G35" s="12">
        <v>3</v>
      </c>
      <c r="H35" s="8">
        <v>3.85</v>
      </c>
      <c r="I35" s="12">
        <v>0</v>
      </c>
    </row>
    <row r="36" spans="2:9" ht="15" customHeight="1" x14ac:dyDescent="0.15">
      <c r="B36" t="s">
        <v>45</v>
      </c>
      <c r="C36" s="12">
        <v>6</v>
      </c>
      <c r="D36" s="8">
        <v>4.4400000000000004</v>
      </c>
      <c r="E36" s="12">
        <v>1</v>
      </c>
      <c r="F36" s="8">
        <v>1.75</v>
      </c>
      <c r="G36" s="12">
        <v>5</v>
      </c>
      <c r="H36" s="8">
        <v>6.41</v>
      </c>
      <c r="I36" s="12">
        <v>0</v>
      </c>
    </row>
    <row r="37" spans="2:9" ht="15" customHeight="1" x14ac:dyDescent="0.15">
      <c r="B37" t="s">
        <v>51</v>
      </c>
      <c r="C37" s="12">
        <v>6</v>
      </c>
      <c r="D37" s="8">
        <v>4.4400000000000004</v>
      </c>
      <c r="E37" s="12">
        <v>3</v>
      </c>
      <c r="F37" s="8">
        <v>5.26</v>
      </c>
      <c r="G37" s="12">
        <v>3</v>
      </c>
      <c r="H37" s="8">
        <v>3.85</v>
      </c>
      <c r="I37" s="12">
        <v>0</v>
      </c>
    </row>
    <row r="38" spans="2:9" ht="15" customHeight="1" x14ac:dyDescent="0.15">
      <c r="B38" t="s">
        <v>55</v>
      </c>
      <c r="C38" s="12">
        <v>6</v>
      </c>
      <c r="D38" s="8">
        <v>4.4400000000000004</v>
      </c>
      <c r="E38" s="12">
        <v>5</v>
      </c>
      <c r="F38" s="8">
        <v>8.77</v>
      </c>
      <c r="G38" s="12">
        <v>1</v>
      </c>
      <c r="H38" s="8">
        <v>1.28</v>
      </c>
      <c r="I38" s="12">
        <v>0</v>
      </c>
    </row>
    <row r="39" spans="2:9" ht="15" customHeight="1" x14ac:dyDescent="0.15">
      <c r="B39" t="s">
        <v>56</v>
      </c>
      <c r="C39" s="12">
        <v>6</v>
      </c>
      <c r="D39" s="8">
        <v>4.4400000000000004</v>
      </c>
      <c r="E39" s="12">
        <v>4</v>
      </c>
      <c r="F39" s="8">
        <v>7.02</v>
      </c>
      <c r="G39" s="12">
        <v>2</v>
      </c>
      <c r="H39" s="8">
        <v>2.56</v>
      </c>
      <c r="I39" s="12">
        <v>0</v>
      </c>
    </row>
    <row r="40" spans="2:9" ht="15" customHeight="1" x14ac:dyDescent="0.15">
      <c r="B40" t="s">
        <v>59</v>
      </c>
      <c r="C40" s="12">
        <v>5</v>
      </c>
      <c r="D40" s="8">
        <v>3.7</v>
      </c>
      <c r="E40" s="12">
        <v>3</v>
      </c>
      <c r="F40" s="8">
        <v>5.26</v>
      </c>
      <c r="G40" s="12">
        <v>2</v>
      </c>
      <c r="H40" s="8">
        <v>2.56</v>
      </c>
      <c r="I40" s="12">
        <v>0</v>
      </c>
    </row>
    <row r="41" spans="2:9" ht="15" customHeight="1" x14ac:dyDescent="0.15">
      <c r="B41" t="s">
        <v>70</v>
      </c>
      <c r="C41" s="12">
        <v>3</v>
      </c>
      <c r="D41" s="8">
        <v>2.2200000000000002</v>
      </c>
      <c r="E41" s="12">
        <v>3</v>
      </c>
      <c r="F41" s="8">
        <v>5.26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46</v>
      </c>
      <c r="C42" s="12">
        <v>3</v>
      </c>
      <c r="D42" s="8">
        <v>2.2200000000000002</v>
      </c>
      <c r="E42" s="12">
        <v>0</v>
      </c>
      <c r="F42" s="8">
        <v>0</v>
      </c>
      <c r="G42" s="12">
        <v>3</v>
      </c>
      <c r="H42" s="8">
        <v>3.85</v>
      </c>
      <c r="I42" s="12">
        <v>0</v>
      </c>
    </row>
    <row r="43" spans="2:9" ht="15" customHeight="1" x14ac:dyDescent="0.15">
      <c r="B43" t="s">
        <v>62</v>
      </c>
      <c r="C43" s="12">
        <v>3</v>
      </c>
      <c r="D43" s="8">
        <v>2.2200000000000002</v>
      </c>
      <c r="E43" s="12">
        <v>2</v>
      </c>
      <c r="F43" s="8">
        <v>3.51</v>
      </c>
      <c r="G43" s="12">
        <v>1</v>
      </c>
      <c r="H43" s="8">
        <v>1.28</v>
      </c>
      <c r="I43" s="12">
        <v>0</v>
      </c>
    </row>
    <row r="44" spans="2:9" ht="15" customHeight="1" x14ac:dyDescent="0.15">
      <c r="B44" t="s">
        <v>65</v>
      </c>
      <c r="C44" s="12">
        <v>2</v>
      </c>
      <c r="D44" s="8">
        <v>1.48</v>
      </c>
      <c r="E44" s="12">
        <v>1</v>
      </c>
      <c r="F44" s="8">
        <v>1.75</v>
      </c>
      <c r="G44" s="12">
        <v>1</v>
      </c>
      <c r="H44" s="8">
        <v>1.28</v>
      </c>
      <c r="I44" s="12">
        <v>0</v>
      </c>
    </row>
    <row r="45" spans="2:9" ht="15" customHeight="1" x14ac:dyDescent="0.15">
      <c r="B45" t="s">
        <v>93</v>
      </c>
      <c r="C45" s="12">
        <v>2</v>
      </c>
      <c r="D45" s="8">
        <v>1.48</v>
      </c>
      <c r="E45" s="12">
        <v>0</v>
      </c>
      <c r="F45" s="8">
        <v>0</v>
      </c>
      <c r="G45" s="12">
        <v>2</v>
      </c>
      <c r="H45" s="8">
        <v>2.56</v>
      </c>
      <c r="I45" s="12">
        <v>0</v>
      </c>
    </row>
    <row r="46" spans="2:9" ht="15" customHeight="1" x14ac:dyDescent="0.15">
      <c r="B46" t="s">
        <v>58</v>
      </c>
      <c r="C46" s="12">
        <v>2</v>
      </c>
      <c r="D46" s="8">
        <v>1.48</v>
      </c>
      <c r="E46" s="12">
        <v>0</v>
      </c>
      <c r="F46" s="8">
        <v>0</v>
      </c>
      <c r="G46" s="12">
        <v>2</v>
      </c>
      <c r="H46" s="8">
        <v>2.56</v>
      </c>
      <c r="I46" s="12">
        <v>0</v>
      </c>
    </row>
    <row r="47" spans="2:9" ht="15" customHeight="1" x14ac:dyDescent="0.15">
      <c r="B47" t="s">
        <v>60</v>
      </c>
      <c r="C47" s="12">
        <v>2</v>
      </c>
      <c r="D47" s="8">
        <v>1.48</v>
      </c>
      <c r="E47" s="12">
        <v>2</v>
      </c>
      <c r="F47" s="8">
        <v>3.51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82</v>
      </c>
      <c r="C48" s="12">
        <v>1</v>
      </c>
      <c r="D48" s="8">
        <v>0.74</v>
      </c>
      <c r="E48" s="12">
        <v>1</v>
      </c>
      <c r="F48" s="8">
        <v>1.75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91</v>
      </c>
      <c r="C49" s="12">
        <v>1</v>
      </c>
      <c r="D49" s="8">
        <v>0.74</v>
      </c>
      <c r="E49" s="12">
        <v>0</v>
      </c>
      <c r="F49" s="8">
        <v>0</v>
      </c>
      <c r="G49" s="12">
        <v>1</v>
      </c>
      <c r="H49" s="8">
        <v>1.28</v>
      </c>
      <c r="I49" s="12">
        <v>0</v>
      </c>
    </row>
    <row r="50" spans="2:9" ht="15" customHeight="1" x14ac:dyDescent="0.15">
      <c r="B50" t="s">
        <v>92</v>
      </c>
      <c r="C50" s="12">
        <v>1</v>
      </c>
      <c r="D50" s="8">
        <v>0.74</v>
      </c>
      <c r="E50" s="12">
        <v>0</v>
      </c>
      <c r="F50" s="8">
        <v>0</v>
      </c>
      <c r="G50" s="12">
        <v>1</v>
      </c>
      <c r="H50" s="8">
        <v>1.28</v>
      </c>
      <c r="I50" s="12">
        <v>0</v>
      </c>
    </row>
    <row r="51" spans="2:9" ht="15" customHeight="1" x14ac:dyDescent="0.15">
      <c r="B51" t="s">
        <v>47</v>
      </c>
      <c r="C51" s="12">
        <v>1</v>
      </c>
      <c r="D51" s="8">
        <v>0.74</v>
      </c>
      <c r="E51" s="12">
        <v>1</v>
      </c>
      <c r="F51" s="8">
        <v>1.75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54</v>
      </c>
      <c r="C52" s="12">
        <v>1</v>
      </c>
      <c r="D52" s="8">
        <v>0.74</v>
      </c>
      <c r="E52" s="12">
        <v>1</v>
      </c>
      <c r="F52" s="8">
        <v>1.75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75</v>
      </c>
      <c r="C53" s="12">
        <v>1</v>
      </c>
      <c r="D53" s="8">
        <v>0.74</v>
      </c>
      <c r="E53" s="12">
        <v>1</v>
      </c>
      <c r="F53" s="8">
        <v>1.75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77</v>
      </c>
      <c r="C54" s="12">
        <v>1</v>
      </c>
      <c r="D54" s="8">
        <v>0.74</v>
      </c>
      <c r="E54" s="12">
        <v>1</v>
      </c>
      <c r="F54" s="8">
        <v>1.75</v>
      </c>
      <c r="G54" s="12">
        <v>0</v>
      </c>
      <c r="H54" s="8">
        <v>0</v>
      </c>
      <c r="I54" s="12">
        <v>0</v>
      </c>
    </row>
    <row r="57" spans="2:9" ht="33" customHeight="1" x14ac:dyDescent="0.15">
      <c r="B57" t="s">
        <v>278</v>
      </c>
      <c r="C57" s="10" t="s">
        <v>36</v>
      </c>
      <c r="D57" s="10" t="s">
        <v>37</v>
      </c>
      <c r="E57" s="10" t="s">
        <v>38</v>
      </c>
      <c r="F57" s="10" t="s">
        <v>39</v>
      </c>
      <c r="G57" s="10" t="s">
        <v>40</v>
      </c>
      <c r="H57" s="10" t="s">
        <v>41</v>
      </c>
      <c r="I57" s="10" t="s">
        <v>42</v>
      </c>
    </row>
    <row r="58" spans="2:9" ht="15" customHeight="1" x14ac:dyDescent="0.15">
      <c r="B58" t="s">
        <v>108</v>
      </c>
      <c r="C58" s="12">
        <v>16</v>
      </c>
      <c r="D58" s="8">
        <v>11.85</v>
      </c>
      <c r="E58" s="12">
        <v>0</v>
      </c>
      <c r="F58" s="8">
        <v>0</v>
      </c>
      <c r="G58" s="12">
        <v>16</v>
      </c>
      <c r="H58" s="8">
        <v>20.51</v>
      </c>
      <c r="I58" s="12">
        <v>0</v>
      </c>
    </row>
    <row r="59" spans="2:9" ht="15" customHeight="1" x14ac:dyDescent="0.15">
      <c r="B59" t="s">
        <v>107</v>
      </c>
      <c r="C59" s="12">
        <v>7</v>
      </c>
      <c r="D59" s="8">
        <v>5.19</v>
      </c>
      <c r="E59" s="12">
        <v>4</v>
      </c>
      <c r="F59" s="8">
        <v>7.02</v>
      </c>
      <c r="G59" s="12">
        <v>3</v>
      </c>
      <c r="H59" s="8">
        <v>3.85</v>
      </c>
      <c r="I59" s="12">
        <v>0</v>
      </c>
    </row>
    <row r="60" spans="2:9" ht="15" customHeight="1" x14ac:dyDescent="0.15">
      <c r="B60" t="s">
        <v>152</v>
      </c>
      <c r="C60" s="12">
        <v>6</v>
      </c>
      <c r="D60" s="8">
        <v>4.4400000000000004</v>
      </c>
      <c r="E60" s="12">
        <v>0</v>
      </c>
      <c r="F60" s="8">
        <v>0</v>
      </c>
      <c r="G60" s="12">
        <v>6</v>
      </c>
      <c r="H60" s="8">
        <v>7.69</v>
      </c>
      <c r="I60" s="12">
        <v>0</v>
      </c>
    </row>
    <row r="61" spans="2:9" ht="15" customHeight="1" x14ac:dyDescent="0.15">
      <c r="B61" t="s">
        <v>114</v>
      </c>
      <c r="C61" s="12">
        <v>6</v>
      </c>
      <c r="D61" s="8">
        <v>4.4400000000000004</v>
      </c>
      <c r="E61" s="12">
        <v>1</v>
      </c>
      <c r="F61" s="8">
        <v>1.75</v>
      </c>
      <c r="G61" s="12">
        <v>5</v>
      </c>
      <c r="H61" s="8">
        <v>6.41</v>
      </c>
      <c r="I61" s="12">
        <v>0</v>
      </c>
    </row>
    <row r="62" spans="2:9" ht="15" customHeight="1" x14ac:dyDescent="0.15">
      <c r="B62" t="s">
        <v>115</v>
      </c>
      <c r="C62" s="12">
        <v>6</v>
      </c>
      <c r="D62" s="8">
        <v>4.4400000000000004</v>
      </c>
      <c r="E62" s="12">
        <v>6</v>
      </c>
      <c r="F62" s="8">
        <v>10.53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164</v>
      </c>
      <c r="C63" s="12">
        <v>5</v>
      </c>
      <c r="D63" s="8">
        <v>3.7</v>
      </c>
      <c r="E63" s="12">
        <v>3</v>
      </c>
      <c r="F63" s="8">
        <v>5.26</v>
      </c>
      <c r="G63" s="12">
        <v>2</v>
      </c>
      <c r="H63" s="8">
        <v>2.56</v>
      </c>
      <c r="I63" s="12">
        <v>0</v>
      </c>
    </row>
    <row r="64" spans="2:9" ht="15" customHeight="1" x14ac:dyDescent="0.15">
      <c r="B64" t="s">
        <v>110</v>
      </c>
      <c r="C64" s="12">
        <v>5</v>
      </c>
      <c r="D64" s="8">
        <v>3.7</v>
      </c>
      <c r="E64" s="12">
        <v>4</v>
      </c>
      <c r="F64" s="8">
        <v>7.02</v>
      </c>
      <c r="G64" s="12">
        <v>1</v>
      </c>
      <c r="H64" s="8">
        <v>1.28</v>
      </c>
      <c r="I64" s="12">
        <v>0</v>
      </c>
    </row>
    <row r="65" spans="2:9" ht="15" customHeight="1" x14ac:dyDescent="0.15">
      <c r="B65" t="s">
        <v>111</v>
      </c>
      <c r="C65" s="12">
        <v>5</v>
      </c>
      <c r="D65" s="8">
        <v>3.7</v>
      </c>
      <c r="E65" s="12">
        <v>3</v>
      </c>
      <c r="F65" s="8">
        <v>5.26</v>
      </c>
      <c r="G65" s="12">
        <v>2</v>
      </c>
      <c r="H65" s="8">
        <v>2.56</v>
      </c>
      <c r="I65" s="12">
        <v>0</v>
      </c>
    </row>
    <row r="66" spans="2:9" ht="15" customHeight="1" x14ac:dyDescent="0.15">
      <c r="B66" t="s">
        <v>122</v>
      </c>
      <c r="C66" s="12">
        <v>5</v>
      </c>
      <c r="D66" s="8">
        <v>3.7</v>
      </c>
      <c r="E66" s="12">
        <v>5</v>
      </c>
      <c r="F66" s="8">
        <v>8.77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124</v>
      </c>
      <c r="C67" s="12">
        <v>5</v>
      </c>
      <c r="D67" s="8">
        <v>3.7</v>
      </c>
      <c r="E67" s="12">
        <v>3</v>
      </c>
      <c r="F67" s="8">
        <v>5.26</v>
      </c>
      <c r="G67" s="12">
        <v>2</v>
      </c>
      <c r="H67" s="8">
        <v>2.56</v>
      </c>
      <c r="I67" s="12">
        <v>0</v>
      </c>
    </row>
    <row r="68" spans="2:9" ht="15" customHeight="1" x14ac:dyDescent="0.15">
      <c r="B68" t="s">
        <v>136</v>
      </c>
      <c r="C68" s="12">
        <v>3</v>
      </c>
      <c r="D68" s="8">
        <v>2.2200000000000002</v>
      </c>
      <c r="E68" s="12">
        <v>0</v>
      </c>
      <c r="F68" s="8">
        <v>0</v>
      </c>
      <c r="G68" s="12">
        <v>3</v>
      </c>
      <c r="H68" s="8">
        <v>3.85</v>
      </c>
      <c r="I68" s="12">
        <v>0</v>
      </c>
    </row>
    <row r="69" spans="2:9" ht="15" customHeight="1" x14ac:dyDescent="0.15">
      <c r="B69" t="s">
        <v>130</v>
      </c>
      <c r="C69" s="12">
        <v>3</v>
      </c>
      <c r="D69" s="8">
        <v>2.2200000000000002</v>
      </c>
      <c r="E69" s="12">
        <v>1</v>
      </c>
      <c r="F69" s="8">
        <v>1.75</v>
      </c>
      <c r="G69" s="12">
        <v>2</v>
      </c>
      <c r="H69" s="8">
        <v>2.56</v>
      </c>
      <c r="I69" s="12">
        <v>0</v>
      </c>
    </row>
    <row r="70" spans="2:9" ht="15" customHeight="1" x14ac:dyDescent="0.15">
      <c r="B70" t="s">
        <v>158</v>
      </c>
      <c r="C70" s="12">
        <v>3</v>
      </c>
      <c r="D70" s="8">
        <v>2.2200000000000002</v>
      </c>
      <c r="E70" s="12">
        <v>2</v>
      </c>
      <c r="F70" s="8">
        <v>3.51</v>
      </c>
      <c r="G70" s="12">
        <v>1</v>
      </c>
      <c r="H70" s="8">
        <v>1.28</v>
      </c>
      <c r="I70" s="12">
        <v>0</v>
      </c>
    </row>
    <row r="71" spans="2:9" ht="15" customHeight="1" x14ac:dyDescent="0.15">
      <c r="B71" t="s">
        <v>116</v>
      </c>
      <c r="C71" s="12">
        <v>3</v>
      </c>
      <c r="D71" s="8">
        <v>2.2200000000000002</v>
      </c>
      <c r="E71" s="12">
        <v>2</v>
      </c>
      <c r="F71" s="8">
        <v>3.51</v>
      </c>
      <c r="G71" s="12">
        <v>1</v>
      </c>
      <c r="H71" s="8">
        <v>1.28</v>
      </c>
      <c r="I71" s="12">
        <v>0</v>
      </c>
    </row>
    <row r="72" spans="2:9" ht="15" customHeight="1" x14ac:dyDescent="0.15">
      <c r="B72" t="s">
        <v>131</v>
      </c>
      <c r="C72" s="12">
        <v>3</v>
      </c>
      <c r="D72" s="8">
        <v>2.2200000000000002</v>
      </c>
      <c r="E72" s="12">
        <v>2</v>
      </c>
      <c r="F72" s="8">
        <v>3.51</v>
      </c>
      <c r="G72" s="12">
        <v>1</v>
      </c>
      <c r="H72" s="8">
        <v>1.28</v>
      </c>
      <c r="I72" s="12">
        <v>0</v>
      </c>
    </row>
    <row r="73" spans="2:9" ht="15" customHeight="1" x14ac:dyDescent="0.15">
      <c r="B73" t="s">
        <v>106</v>
      </c>
      <c r="C73" s="12">
        <v>2</v>
      </c>
      <c r="D73" s="8">
        <v>1.48</v>
      </c>
      <c r="E73" s="12">
        <v>1</v>
      </c>
      <c r="F73" s="8">
        <v>1.75</v>
      </c>
      <c r="G73" s="12">
        <v>1</v>
      </c>
      <c r="H73" s="8">
        <v>1.28</v>
      </c>
      <c r="I73" s="12">
        <v>0</v>
      </c>
    </row>
    <row r="74" spans="2:9" ht="15" customHeight="1" x14ac:dyDescent="0.15">
      <c r="B74" t="s">
        <v>165</v>
      </c>
      <c r="C74" s="12">
        <v>2</v>
      </c>
      <c r="D74" s="8">
        <v>1.48</v>
      </c>
      <c r="E74" s="12">
        <v>0</v>
      </c>
      <c r="F74" s="8">
        <v>0</v>
      </c>
      <c r="G74" s="12">
        <v>2</v>
      </c>
      <c r="H74" s="8">
        <v>2.56</v>
      </c>
      <c r="I74" s="12">
        <v>0</v>
      </c>
    </row>
    <row r="75" spans="2:9" ht="15" customHeight="1" x14ac:dyDescent="0.15">
      <c r="B75" t="s">
        <v>166</v>
      </c>
      <c r="C75" s="12">
        <v>2</v>
      </c>
      <c r="D75" s="8">
        <v>1.48</v>
      </c>
      <c r="E75" s="12">
        <v>0</v>
      </c>
      <c r="F75" s="8">
        <v>0</v>
      </c>
      <c r="G75" s="12">
        <v>2</v>
      </c>
      <c r="H75" s="8">
        <v>2.56</v>
      </c>
      <c r="I75" s="12">
        <v>0</v>
      </c>
    </row>
    <row r="76" spans="2:9" ht="15" customHeight="1" x14ac:dyDescent="0.15">
      <c r="B76" t="s">
        <v>162</v>
      </c>
      <c r="C76" s="12">
        <v>2</v>
      </c>
      <c r="D76" s="8">
        <v>1.48</v>
      </c>
      <c r="E76" s="12">
        <v>2</v>
      </c>
      <c r="F76" s="8">
        <v>3.51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167</v>
      </c>
      <c r="C77" s="12">
        <v>2</v>
      </c>
      <c r="D77" s="8">
        <v>1.48</v>
      </c>
      <c r="E77" s="12">
        <v>1</v>
      </c>
      <c r="F77" s="8">
        <v>1.75</v>
      </c>
      <c r="G77" s="12">
        <v>1</v>
      </c>
      <c r="H77" s="8">
        <v>1.28</v>
      </c>
      <c r="I77" s="12">
        <v>0</v>
      </c>
    </row>
    <row r="78" spans="2:9" ht="15" customHeight="1" x14ac:dyDescent="0.15">
      <c r="B78" t="s">
        <v>133</v>
      </c>
      <c r="C78" s="12">
        <v>2</v>
      </c>
      <c r="D78" s="8">
        <v>1.48</v>
      </c>
      <c r="E78" s="12">
        <v>0</v>
      </c>
      <c r="F78" s="8">
        <v>0</v>
      </c>
      <c r="G78" s="12">
        <v>2</v>
      </c>
      <c r="H78" s="8">
        <v>2.56</v>
      </c>
      <c r="I78" s="12">
        <v>0</v>
      </c>
    </row>
    <row r="79" spans="2:9" ht="15" customHeight="1" x14ac:dyDescent="0.15">
      <c r="B79" t="s">
        <v>168</v>
      </c>
      <c r="C79" s="12">
        <v>2</v>
      </c>
      <c r="D79" s="8">
        <v>1.48</v>
      </c>
      <c r="E79" s="12">
        <v>0</v>
      </c>
      <c r="F79" s="8">
        <v>0</v>
      </c>
      <c r="G79" s="12">
        <v>2</v>
      </c>
      <c r="H79" s="8">
        <v>2.56</v>
      </c>
      <c r="I79" s="12">
        <v>0</v>
      </c>
    </row>
    <row r="80" spans="2:9" ht="15" customHeight="1" x14ac:dyDescent="0.15">
      <c r="B80" t="s">
        <v>129</v>
      </c>
      <c r="C80" s="12">
        <v>2</v>
      </c>
      <c r="D80" s="8">
        <v>1.48</v>
      </c>
      <c r="E80" s="12">
        <v>1</v>
      </c>
      <c r="F80" s="8">
        <v>1.75</v>
      </c>
      <c r="G80" s="12">
        <v>1</v>
      </c>
      <c r="H80" s="8">
        <v>1.28</v>
      </c>
      <c r="I80" s="12">
        <v>0</v>
      </c>
    </row>
    <row r="81" spans="2:9" ht="15" customHeight="1" x14ac:dyDescent="0.15">
      <c r="B81" t="s">
        <v>127</v>
      </c>
      <c r="C81" s="12">
        <v>2</v>
      </c>
      <c r="D81" s="8">
        <v>1.48</v>
      </c>
      <c r="E81" s="12">
        <v>2</v>
      </c>
      <c r="F81" s="8">
        <v>3.51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119</v>
      </c>
      <c r="C82" s="12">
        <v>2</v>
      </c>
      <c r="D82" s="8">
        <v>1.48</v>
      </c>
      <c r="E82" s="12">
        <v>2</v>
      </c>
      <c r="F82" s="8">
        <v>3.51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169</v>
      </c>
      <c r="C83" s="12">
        <v>2</v>
      </c>
      <c r="D83" s="8">
        <v>1.48</v>
      </c>
      <c r="E83" s="12">
        <v>0</v>
      </c>
      <c r="F83" s="8">
        <v>0</v>
      </c>
      <c r="G83" s="12">
        <v>2</v>
      </c>
      <c r="H83" s="8">
        <v>2.56</v>
      </c>
      <c r="I83" s="12">
        <v>0</v>
      </c>
    </row>
    <row r="84" spans="2:9" ht="15" customHeight="1" x14ac:dyDescent="0.15">
      <c r="B84" t="s">
        <v>170</v>
      </c>
      <c r="C84" s="12">
        <v>2</v>
      </c>
      <c r="D84" s="8">
        <v>1.48</v>
      </c>
      <c r="E84" s="12">
        <v>0</v>
      </c>
      <c r="F84" s="8">
        <v>0</v>
      </c>
      <c r="G84" s="12">
        <v>2</v>
      </c>
      <c r="H84" s="8">
        <v>2.56</v>
      </c>
      <c r="I84" s="12">
        <v>0</v>
      </c>
    </row>
    <row r="85" spans="2:9" ht="15" customHeight="1" x14ac:dyDescent="0.15">
      <c r="B85" t="s">
        <v>171</v>
      </c>
      <c r="C85" s="12">
        <v>2</v>
      </c>
      <c r="D85" s="8">
        <v>1.48</v>
      </c>
      <c r="E85" s="12">
        <v>0</v>
      </c>
      <c r="F85" s="8">
        <v>0</v>
      </c>
      <c r="G85" s="12">
        <v>2</v>
      </c>
      <c r="H85" s="8">
        <v>2.56</v>
      </c>
      <c r="I85" s="12">
        <v>0</v>
      </c>
    </row>
    <row r="87" spans="2:9" ht="15" customHeight="1" x14ac:dyDescent="0.15">
      <c r="B87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279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21</v>
      </c>
      <c r="C6" s="12">
        <v>49</v>
      </c>
      <c r="D6" s="8">
        <v>17.82</v>
      </c>
      <c r="E6" s="12">
        <v>27</v>
      </c>
      <c r="F6" s="8">
        <v>14.75</v>
      </c>
      <c r="G6" s="12">
        <v>22</v>
      </c>
      <c r="H6" s="8">
        <v>24.18</v>
      </c>
      <c r="I6" s="12">
        <v>0</v>
      </c>
    </row>
    <row r="7" spans="2:9" ht="15" customHeight="1" x14ac:dyDescent="0.15">
      <c r="B7" t="s">
        <v>22</v>
      </c>
      <c r="C7" s="12">
        <v>19</v>
      </c>
      <c r="D7" s="8">
        <v>6.91</v>
      </c>
      <c r="E7" s="12">
        <v>4</v>
      </c>
      <c r="F7" s="8">
        <v>2.19</v>
      </c>
      <c r="G7" s="12">
        <v>15</v>
      </c>
      <c r="H7" s="8">
        <v>16.48</v>
      </c>
      <c r="I7" s="12">
        <v>0</v>
      </c>
    </row>
    <row r="8" spans="2:9" ht="15" customHeight="1" x14ac:dyDescent="0.15">
      <c r="B8" t="s">
        <v>23</v>
      </c>
      <c r="C8" s="12">
        <v>1</v>
      </c>
      <c r="D8" s="8">
        <v>0.36</v>
      </c>
      <c r="E8" s="12">
        <v>0</v>
      </c>
      <c r="F8" s="8">
        <v>0</v>
      </c>
      <c r="G8" s="12">
        <v>1</v>
      </c>
      <c r="H8" s="8">
        <v>1.1000000000000001</v>
      </c>
      <c r="I8" s="12">
        <v>0</v>
      </c>
    </row>
    <row r="9" spans="2:9" ht="15" customHeight="1" x14ac:dyDescent="0.15">
      <c r="B9" t="s">
        <v>24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25</v>
      </c>
      <c r="C10" s="12">
        <v>1</v>
      </c>
      <c r="D10" s="8">
        <v>0.36</v>
      </c>
      <c r="E10" s="12">
        <v>0</v>
      </c>
      <c r="F10" s="8">
        <v>0</v>
      </c>
      <c r="G10" s="12">
        <v>0</v>
      </c>
      <c r="H10" s="8">
        <v>0</v>
      </c>
      <c r="I10" s="12">
        <v>1</v>
      </c>
    </row>
    <row r="11" spans="2:9" ht="15" customHeight="1" x14ac:dyDescent="0.15">
      <c r="B11" t="s">
        <v>26</v>
      </c>
      <c r="C11" s="12">
        <v>87</v>
      </c>
      <c r="D11" s="8">
        <v>31.64</v>
      </c>
      <c r="E11" s="12">
        <v>59</v>
      </c>
      <c r="F11" s="8">
        <v>32.24</v>
      </c>
      <c r="G11" s="12">
        <v>28</v>
      </c>
      <c r="H11" s="8">
        <v>30.77</v>
      </c>
      <c r="I11" s="12">
        <v>0</v>
      </c>
    </row>
    <row r="12" spans="2:9" ht="15" customHeight="1" x14ac:dyDescent="0.15">
      <c r="B12" t="s">
        <v>27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28</v>
      </c>
      <c r="C13" s="12">
        <v>9</v>
      </c>
      <c r="D13" s="8">
        <v>3.27</v>
      </c>
      <c r="E13" s="12">
        <v>4</v>
      </c>
      <c r="F13" s="8">
        <v>2.19</v>
      </c>
      <c r="G13" s="12">
        <v>5</v>
      </c>
      <c r="H13" s="8">
        <v>5.49</v>
      </c>
      <c r="I13" s="12">
        <v>0</v>
      </c>
    </row>
    <row r="14" spans="2:9" ht="15" customHeight="1" x14ac:dyDescent="0.15">
      <c r="B14" t="s">
        <v>29</v>
      </c>
      <c r="C14" s="12">
        <v>8</v>
      </c>
      <c r="D14" s="8">
        <v>2.91</v>
      </c>
      <c r="E14" s="12">
        <v>7</v>
      </c>
      <c r="F14" s="8">
        <v>3.83</v>
      </c>
      <c r="G14" s="12">
        <v>1</v>
      </c>
      <c r="H14" s="8">
        <v>1.1000000000000001</v>
      </c>
      <c r="I14" s="12">
        <v>0</v>
      </c>
    </row>
    <row r="15" spans="2:9" ht="15" customHeight="1" x14ac:dyDescent="0.15">
      <c r="B15" t="s">
        <v>30</v>
      </c>
      <c r="C15" s="12">
        <v>44</v>
      </c>
      <c r="D15" s="8">
        <v>16</v>
      </c>
      <c r="E15" s="12">
        <v>35</v>
      </c>
      <c r="F15" s="8">
        <v>19.13</v>
      </c>
      <c r="G15" s="12">
        <v>9</v>
      </c>
      <c r="H15" s="8">
        <v>9.89</v>
      </c>
      <c r="I15" s="12">
        <v>0</v>
      </c>
    </row>
    <row r="16" spans="2:9" ht="15" customHeight="1" x14ac:dyDescent="0.15">
      <c r="B16" t="s">
        <v>31</v>
      </c>
      <c r="C16" s="12">
        <v>36</v>
      </c>
      <c r="D16" s="8">
        <v>13.09</v>
      </c>
      <c r="E16" s="12">
        <v>33</v>
      </c>
      <c r="F16" s="8">
        <v>18.03</v>
      </c>
      <c r="G16" s="12">
        <v>3</v>
      </c>
      <c r="H16" s="8">
        <v>3.3</v>
      </c>
      <c r="I16" s="12">
        <v>0</v>
      </c>
    </row>
    <row r="17" spans="2:9" ht="15" customHeight="1" x14ac:dyDescent="0.15">
      <c r="B17" t="s">
        <v>32</v>
      </c>
      <c r="C17" s="12">
        <v>8</v>
      </c>
      <c r="D17" s="8">
        <v>2.91</v>
      </c>
      <c r="E17" s="12">
        <v>7</v>
      </c>
      <c r="F17" s="8">
        <v>3.83</v>
      </c>
      <c r="G17" s="12">
        <v>1</v>
      </c>
      <c r="H17" s="8">
        <v>1.1000000000000001</v>
      </c>
      <c r="I17" s="12">
        <v>0</v>
      </c>
    </row>
    <row r="18" spans="2:9" ht="15" customHeight="1" x14ac:dyDescent="0.15">
      <c r="B18" t="s">
        <v>33</v>
      </c>
      <c r="C18" s="12">
        <v>7</v>
      </c>
      <c r="D18" s="8">
        <v>2.5499999999999998</v>
      </c>
      <c r="E18" s="12">
        <v>5</v>
      </c>
      <c r="F18" s="8">
        <v>2.73</v>
      </c>
      <c r="G18" s="12">
        <v>2</v>
      </c>
      <c r="H18" s="8">
        <v>2.2000000000000002</v>
      </c>
      <c r="I18" s="12">
        <v>0</v>
      </c>
    </row>
    <row r="19" spans="2:9" ht="15" customHeight="1" x14ac:dyDescent="0.15">
      <c r="B19" t="s">
        <v>34</v>
      </c>
      <c r="C19" s="12">
        <v>6</v>
      </c>
      <c r="D19" s="8">
        <v>2.1800000000000002</v>
      </c>
      <c r="E19" s="12">
        <v>2</v>
      </c>
      <c r="F19" s="8">
        <v>1.0900000000000001</v>
      </c>
      <c r="G19" s="12">
        <v>4</v>
      </c>
      <c r="H19" s="8">
        <v>4.4000000000000004</v>
      </c>
      <c r="I19" s="12">
        <v>0</v>
      </c>
    </row>
    <row r="20" spans="2:9" ht="15" customHeight="1" x14ac:dyDescent="0.15">
      <c r="B20" s="9" t="s">
        <v>215</v>
      </c>
      <c r="C20" s="12">
        <f>SUM(LTBL_31386[総数／事業所数])</f>
        <v>275</v>
      </c>
      <c r="E20" s="12">
        <f>SUBTOTAL(109,LTBL_31386[個人／事業所数])</f>
        <v>183</v>
      </c>
      <c r="G20" s="12">
        <f>SUBTOTAL(109,LTBL_31386[法人／事業所数])</f>
        <v>91</v>
      </c>
      <c r="I20" s="12">
        <f>SUBTOTAL(109,LTBL_31386[法人以外の団体／事業所数])</f>
        <v>1</v>
      </c>
    </row>
    <row r="21" spans="2:9" ht="15" customHeight="1" x14ac:dyDescent="0.15">
      <c r="E21" s="11">
        <f>LTBL_31386[[#Totals],[個人／事業所数]]/LTBL_31386[[#Totals],[総数／事業所数]]</f>
        <v>0.66545454545454541</v>
      </c>
      <c r="G21" s="11">
        <f>LTBL_31386[[#Totals],[法人／事業所数]]/LTBL_31386[[#Totals],[総数／事業所数]]</f>
        <v>0.33090909090909093</v>
      </c>
      <c r="I21" s="11">
        <f>LTBL_31386[[#Totals],[法人以外の団体／事業所数]]/LTBL_31386[[#Totals],[総数／事業所数]]</f>
        <v>3.6363636363636364E-3</v>
      </c>
    </row>
    <row r="23" spans="2:9" ht="33" customHeight="1" x14ac:dyDescent="0.15">
      <c r="B23" t="s">
        <v>214</v>
      </c>
      <c r="C23" s="10" t="s">
        <v>36</v>
      </c>
      <c r="D23" s="10" t="s">
        <v>280</v>
      </c>
      <c r="E23" s="10" t="s">
        <v>38</v>
      </c>
      <c r="F23" s="10" t="s">
        <v>281</v>
      </c>
      <c r="G23" s="10" t="s">
        <v>40</v>
      </c>
      <c r="H23" s="10" t="s">
        <v>282</v>
      </c>
      <c r="I23" s="10" t="s">
        <v>42</v>
      </c>
    </row>
    <row r="24" spans="2:9" ht="15" customHeight="1" x14ac:dyDescent="0.15">
      <c r="B24" t="s">
        <v>217</v>
      </c>
      <c r="C24">
        <v>19</v>
      </c>
      <c r="D24" t="s">
        <v>216</v>
      </c>
      <c r="E24">
        <v>0</v>
      </c>
      <c r="F24" t="s">
        <v>218</v>
      </c>
      <c r="G24">
        <v>19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1</v>
      </c>
      <c r="D25" t="s">
        <v>216</v>
      </c>
      <c r="E25">
        <v>0</v>
      </c>
      <c r="F25" t="s">
        <v>218</v>
      </c>
      <c r="G25">
        <v>1</v>
      </c>
      <c r="H25" t="s">
        <v>219</v>
      </c>
      <c r="I25">
        <v>0</v>
      </c>
    </row>
    <row r="28" spans="2:9" ht="33" customHeight="1" x14ac:dyDescent="0.15">
      <c r="B28" t="s">
        <v>283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52</v>
      </c>
      <c r="C29" s="12">
        <v>37</v>
      </c>
      <c r="D29" s="8">
        <v>13.45</v>
      </c>
      <c r="E29" s="12">
        <v>26</v>
      </c>
      <c r="F29" s="8">
        <v>14.21</v>
      </c>
      <c r="G29" s="12">
        <v>11</v>
      </c>
      <c r="H29" s="8">
        <v>12.09</v>
      </c>
      <c r="I29" s="12">
        <v>0</v>
      </c>
    </row>
    <row r="30" spans="2:9" ht="15" customHeight="1" x14ac:dyDescent="0.15">
      <c r="B30" t="s">
        <v>57</v>
      </c>
      <c r="C30" s="12">
        <v>31</v>
      </c>
      <c r="D30" s="8">
        <v>11.27</v>
      </c>
      <c r="E30" s="12">
        <v>30</v>
      </c>
      <c r="F30" s="8">
        <v>16.39</v>
      </c>
      <c r="G30" s="12">
        <v>1</v>
      </c>
      <c r="H30" s="8">
        <v>1.1000000000000001</v>
      </c>
      <c r="I30" s="12">
        <v>0</v>
      </c>
    </row>
    <row r="31" spans="2:9" ht="15" customHeight="1" x14ac:dyDescent="0.15">
      <c r="B31" t="s">
        <v>56</v>
      </c>
      <c r="C31" s="12">
        <v>23</v>
      </c>
      <c r="D31" s="8">
        <v>8.36</v>
      </c>
      <c r="E31" s="12">
        <v>20</v>
      </c>
      <c r="F31" s="8">
        <v>10.93</v>
      </c>
      <c r="G31" s="12">
        <v>3</v>
      </c>
      <c r="H31" s="8">
        <v>3.3</v>
      </c>
      <c r="I31" s="12">
        <v>0</v>
      </c>
    </row>
    <row r="32" spans="2:9" ht="15" customHeight="1" x14ac:dyDescent="0.15">
      <c r="B32" t="s">
        <v>43</v>
      </c>
      <c r="C32" s="12">
        <v>22</v>
      </c>
      <c r="D32" s="8">
        <v>8</v>
      </c>
      <c r="E32" s="12">
        <v>5</v>
      </c>
      <c r="F32" s="8">
        <v>2.73</v>
      </c>
      <c r="G32" s="12">
        <v>17</v>
      </c>
      <c r="H32" s="8">
        <v>18.68</v>
      </c>
      <c r="I32" s="12">
        <v>0</v>
      </c>
    </row>
    <row r="33" spans="2:9" ht="15" customHeight="1" x14ac:dyDescent="0.15">
      <c r="B33" t="s">
        <v>44</v>
      </c>
      <c r="C33" s="12">
        <v>21</v>
      </c>
      <c r="D33" s="8">
        <v>7.64</v>
      </c>
      <c r="E33" s="12">
        <v>18</v>
      </c>
      <c r="F33" s="8">
        <v>9.84</v>
      </c>
      <c r="G33" s="12">
        <v>3</v>
      </c>
      <c r="H33" s="8">
        <v>3.3</v>
      </c>
      <c r="I33" s="12">
        <v>0</v>
      </c>
    </row>
    <row r="34" spans="2:9" ht="15" customHeight="1" x14ac:dyDescent="0.15">
      <c r="B34" t="s">
        <v>50</v>
      </c>
      <c r="C34" s="12">
        <v>21</v>
      </c>
      <c r="D34" s="8">
        <v>7.64</v>
      </c>
      <c r="E34" s="12">
        <v>15</v>
      </c>
      <c r="F34" s="8">
        <v>8.1999999999999993</v>
      </c>
      <c r="G34" s="12">
        <v>6</v>
      </c>
      <c r="H34" s="8">
        <v>6.59</v>
      </c>
      <c r="I34" s="12">
        <v>0</v>
      </c>
    </row>
    <row r="35" spans="2:9" ht="15" customHeight="1" x14ac:dyDescent="0.15">
      <c r="B35" t="s">
        <v>75</v>
      </c>
      <c r="C35" s="12">
        <v>16</v>
      </c>
      <c r="D35" s="8">
        <v>5.82</v>
      </c>
      <c r="E35" s="12">
        <v>13</v>
      </c>
      <c r="F35" s="8">
        <v>7.1</v>
      </c>
      <c r="G35" s="12">
        <v>3</v>
      </c>
      <c r="H35" s="8">
        <v>3.3</v>
      </c>
      <c r="I35" s="12">
        <v>0</v>
      </c>
    </row>
    <row r="36" spans="2:9" ht="15" customHeight="1" x14ac:dyDescent="0.15">
      <c r="B36" t="s">
        <v>51</v>
      </c>
      <c r="C36" s="12">
        <v>11</v>
      </c>
      <c r="D36" s="8">
        <v>4</v>
      </c>
      <c r="E36" s="12">
        <v>8</v>
      </c>
      <c r="F36" s="8">
        <v>4.37</v>
      </c>
      <c r="G36" s="12">
        <v>3</v>
      </c>
      <c r="H36" s="8">
        <v>3.3</v>
      </c>
      <c r="I36" s="12">
        <v>0</v>
      </c>
    </row>
    <row r="37" spans="2:9" ht="15" customHeight="1" x14ac:dyDescent="0.15">
      <c r="B37" t="s">
        <v>49</v>
      </c>
      <c r="C37" s="12">
        <v>9</v>
      </c>
      <c r="D37" s="8">
        <v>3.27</v>
      </c>
      <c r="E37" s="12">
        <v>7</v>
      </c>
      <c r="F37" s="8">
        <v>3.83</v>
      </c>
      <c r="G37" s="12">
        <v>2</v>
      </c>
      <c r="H37" s="8">
        <v>2.2000000000000002</v>
      </c>
      <c r="I37" s="12">
        <v>0</v>
      </c>
    </row>
    <row r="38" spans="2:9" ht="15" customHeight="1" x14ac:dyDescent="0.15">
      <c r="B38" t="s">
        <v>59</v>
      </c>
      <c r="C38" s="12">
        <v>8</v>
      </c>
      <c r="D38" s="8">
        <v>2.91</v>
      </c>
      <c r="E38" s="12">
        <v>7</v>
      </c>
      <c r="F38" s="8">
        <v>3.83</v>
      </c>
      <c r="G38" s="12">
        <v>1</v>
      </c>
      <c r="H38" s="8">
        <v>1.1000000000000001</v>
      </c>
      <c r="I38" s="12">
        <v>0</v>
      </c>
    </row>
    <row r="39" spans="2:9" ht="15" customHeight="1" x14ac:dyDescent="0.15">
      <c r="B39" t="s">
        <v>45</v>
      </c>
      <c r="C39" s="12">
        <v>6</v>
      </c>
      <c r="D39" s="8">
        <v>2.1800000000000002</v>
      </c>
      <c r="E39" s="12">
        <v>4</v>
      </c>
      <c r="F39" s="8">
        <v>2.19</v>
      </c>
      <c r="G39" s="12">
        <v>2</v>
      </c>
      <c r="H39" s="8">
        <v>2.2000000000000002</v>
      </c>
      <c r="I39" s="12">
        <v>0</v>
      </c>
    </row>
    <row r="40" spans="2:9" ht="15" customHeight="1" x14ac:dyDescent="0.15">
      <c r="B40" t="s">
        <v>66</v>
      </c>
      <c r="C40" s="12">
        <v>5</v>
      </c>
      <c r="D40" s="8">
        <v>1.82</v>
      </c>
      <c r="E40" s="12">
        <v>0</v>
      </c>
      <c r="F40" s="8">
        <v>0</v>
      </c>
      <c r="G40" s="12">
        <v>5</v>
      </c>
      <c r="H40" s="8">
        <v>5.49</v>
      </c>
      <c r="I40" s="12">
        <v>0</v>
      </c>
    </row>
    <row r="41" spans="2:9" ht="15" customHeight="1" x14ac:dyDescent="0.15">
      <c r="B41" t="s">
        <v>90</v>
      </c>
      <c r="C41" s="12">
        <v>5</v>
      </c>
      <c r="D41" s="8">
        <v>1.82</v>
      </c>
      <c r="E41" s="12">
        <v>1</v>
      </c>
      <c r="F41" s="8">
        <v>0.55000000000000004</v>
      </c>
      <c r="G41" s="12">
        <v>4</v>
      </c>
      <c r="H41" s="8">
        <v>4.4000000000000004</v>
      </c>
      <c r="I41" s="12">
        <v>0</v>
      </c>
    </row>
    <row r="42" spans="2:9" ht="15" customHeight="1" x14ac:dyDescent="0.15">
      <c r="B42" t="s">
        <v>55</v>
      </c>
      <c r="C42" s="12">
        <v>5</v>
      </c>
      <c r="D42" s="8">
        <v>1.82</v>
      </c>
      <c r="E42" s="12">
        <v>4</v>
      </c>
      <c r="F42" s="8">
        <v>2.19</v>
      </c>
      <c r="G42" s="12">
        <v>1</v>
      </c>
      <c r="H42" s="8">
        <v>1.1000000000000001</v>
      </c>
      <c r="I42" s="12">
        <v>0</v>
      </c>
    </row>
    <row r="43" spans="2:9" ht="15" customHeight="1" x14ac:dyDescent="0.15">
      <c r="B43" t="s">
        <v>93</v>
      </c>
      <c r="C43" s="12">
        <v>5</v>
      </c>
      <c r="D43" s="8">
        <v>1.82</v>
      </c>
      <c r="E43" s="12">
        <v>2</v>
      </c>
      <c r="F43" s="8">
        <v>1.0900000000000001</v>
      </c>
      <c r="G43" s="12">
        <v>3</v>
      </c>
      <c r="H43" s="8">
        <v>3.3</v>
      </c>
      <c r="I43" s="12">
        <v>0</v>
      </c>
    </row>
    <row r="44" spans="2:9" ht="15" customHeight="1" x14ac:dyDescent="0.15">
      <c r="B44" t="s">
        <v>60</v>
      </c>
      <c r="C44" s="12">
        <v>5</v>
      </c>
      <c r="D44" s="8">
        <v>1.82</v>
      </c>
      <c r="E44" s="12">
        <v>5</v>
      </c>
      <c r="F44" s="8">
        <v>2.73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94</v>
      </c>
      <c r="C45" s="12">
        <v>4</v>
      </c>
      <c r="D45" s="8">
        <v>1.45</v>
      </c>
      <c r="E45" s="12">
        <v>2</v>
      </c>
      <c r="F45" s="8">
        <v>1.0900000000000001</v>
      </c>
      <c r="G45" s="12">
        <v>2</v>
      </c>
      <c r="H45" s="8">
        <v>2.2000000000000002</v>
      </c>
      <c r="I45" s="12">
        <v>0</v>
      </c>
    </row>
    <row r="46" spans="2:9" ht="15" customHeight="1" x14ac:dyDescent="0.15">
      <c r="B46" t="s">
        <v>64</v>
      </c>
      <c r="C46" s="12">
        <v>4</v>
      </c>
      <c r="D46" s="8">
        <v>1.45</v>
      </c>
      <c r="E46" s="12">
        <v>0</v>
      </c>
      <c r="F46" s="8">
        <v>0</v>
      </c>
      <c r="G46" s="12">
        <v>4</v>
      </c>
      <c r="H46" s="8">
        <v>4.4000000000000004</v>
      </c>
      <c r="I46" s="12">
        <v>0</v>
      </c>
    </row>
    <row r="47" spans="2:9" ht="15" customHeight="1" x14ac:dyDescent="0.15">
      <c r="B47" t="s">
        <v>53</v>
      </c>
      <c r="C47" s="12">
        <v>3</v>
      </c>
      <c r="D47" s="8">
        <v>1.0900000000000001</v>
      </c>
      <c r="E47" s="12">
        <v>3</v>
      </c>
      <c r="F47" s="8">
        <v>1.64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76</v>
      </c>
      <c r="C48" s="12">
        <v>3</v>
      </c>
      <c r="D48" s="8">
        <v>1.0900000000000001</v>
      </c>
      <c r="E48" s="12">
        <v>2</v>
      </c>
      <c r="F48" s="8">
        <v>1.0900000000000001</v>
      </c>
      <c r="G48" s="12">
        <v>1</v>
      </c>
      <c r="H48" s="8">
        <v>1.1000000000000001</v>
      </c>
      <c r="I48" s="12">
        <v>0</v>
      </c>
    </row>
    <row r="51" spans="2:9" ht="33" customHeight="1" x14ac:dyDescent="0.15">
      <c r="B51" t="s">
        <v>270</v>
      </c>
      <c r="C51" s="10" t="s">
        <v>36</v>
      </c>
      <c r="D51" s="10" t="s">
        <v>37</v>
      </c>
      <c r="E51" s="10" t="s">
        <v>38</v>
      </c>
      <c r="F51" s="10" t="s">
        <v>39</v>
      </c>
      <c r="G51" s="10" t="s">
        <v>40</v>
      </c>
      <c r="H51" s="10" t="s">
        <v>41</v>
      </c>
      <c r="I51" s="10" t="s">
        <v>42</v>
      </c>
    </row>
    <row r="52" spans="2:9" ht="15" customHeight="1" x14ac:dyDescent="0.15">
      <c r="B52" t="s">
        <v>140</v>
      </c>
      <c r="C52" s="12">
        <v>16</v>
      </c>
      <c r="D52" s="8">
        <v>5.82</v>
      </c>
      <c r="E52" s="12">
        <v>13</v>
      </c>
      <c r="F52" s="8">
        <v>7.1</v>
      </c>
      <c r="G52" s="12">
        <v>3</v>
      </c>
      <c r="H52" s="8">
        <v>3.3</v>
      </c>
      <c r="I52" s="12">
        <v>0</v>
      </c>
    </row>
    <row r="53" spans="2:9" ht="15" customHeight="1" x14ac:dyDescent="0.15">
      <c r="B53" t="s">
        <v>122</v>
      </c>
      <c r="C53" s="12">
        <v>16</v>
      </c>
      <c r="D53" s="8">
        <v>5.82</v>
      </c>
      <c r="E53" s="12">
        <v>15</v>
      </c>
      <c r="F53" s="8">
        <v>8.1999999999999993</v>
      </c>
      <c r="G53" s="12">
        <v>1</v>
      </c>
      <c r="H53" s="8">
        <v>1.1000000000000001</v>
      </c>
      <c r="I53" s="12">
        <v>0</v>
      </c>
    </row>
    <row r="54" spans="2:9" ht="15" customHeight="1" x14ac:dyDescent="0.15">
      <c r="B54" t="s">
        <v>121</v>
      </c>
      <c r="C54" s="12">
        <v>13</v>
      </c>
      <c r="D54" s="8">
        <v>4.7300000000000004</v>
      </c>
      <c r="E54" s="12">
        <v>13</v>
      </c>
      <c r="F54" s="8">
        <v>7.1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106</v>
      </c>
      <c r="C55" s="12">
        <v>11</v>
      </c>
      <c r="D55" s="8">
        <v>4</v>
      </c>
      <c r="E55" s="12">
        <v>2</v>
      </c>
      <c r="F55" s="8">
        <v>1.0900000000000001</v>
      </c>
      <c r="G55" s="12">
        <v>9</v>
      </c>
      <c r="H55" s="8">
        <v>9.89</v>
      </c>
      <c r="I55" s="12">
        <v>0</v>
      </c>
    </row>
    <row r="56" spans="2:9" ht="15" customHeight="1" x14ac:dyDescent="0.15">
      <c r="B56" t="s">
        <v>114</v>
      </c>
      <c r="C56" s="12">
        <v>11</v>
      </c>
      <c r="D56" s="8">
        <v>4</v>
      </c>
      <c r="E56" s="12">
        <v>8</v>
      </c>
      <c r="F56" s="8">
        <v>4.37</v>
      </c>
      <c r="G56" s="12">
        <v>3</v>
      </c>
      <c r="H56" s="8">
        <v>3.3</v>
      </c>
      <c r="I56" s="12">
        <v>0</v>
      </c>
    </row>
    <row r="57" spans="2:9" ht="15" customHeight="1" x14ac:dyDescent="0.15">
      <c r="B57" t="s">
        <v>116</v>
      </c>
      <c r="C57" s="12">
        <v>10</v>
      </c>
      <c r="D57" s="8">
        <v>3.64</v>
      </c>
      <c r="E57" s="12">
        <v>10</v>
      </c>
      <c r="F57" s="8">
        <v>5.46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154</v>
      </c>
      <c r="C58" s="12">
        <v>8</v>
      </c>
      <c r="D58" s="8">
        <v>2.91</v>
      </c>
      <c r="E58" s="12">
        <v>8</v>
      </c>
      <c r="F58" s="8">
        <v>4.37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119</v>
      </c>
      <c r="C59" s="12">
        <v>7</v>
      </c>
      <c r="D59" s="8">
        <v>2.5499999999999998</v>
      </c>
      <c r="E59" s="12">
        <v>5</v>
      </c>
      <c r="F59" s="8">
        <v>2.73</v>
      </c>
      <c r="G59" s="12">
        <v>2</v>
      </c>
      <c r="H59" s="8">
        <v>2.2000000000000002</v>
      </c>
      <c r="I59" s="12">
        <v>0</v>
      </c>
    </row>
    <row r="60" spans="2:9" ht="15" customHeight="1" x14ac:dyDescent="0.15">
      <c r="B60" t="s">
        <v>148</v>
      </c>
      <c r="C60" s="12">
        <v>6</v>
      </c>
      <c r="D60" s="8">
        <v>2.1800000000000002</v>
      </c>
      <c r="E60" s="12">
        <v>6</v>
      </c>
      <c r="F60" s="8">
        <v>3.28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108</v>
      </c>
      <c r="C61" s="12">
        <v>6</v>
      </c>
      <c r="D61" s="8">
        <v>2.1800000000000002</v>
      </c>
      <c r="E61" s="12">
        <v>4</v>
      </c>
      <c r="F61" s="8">
        <v>2.19</v>
      </c>
      <c r="G61" s="12">
        <v>2</v>
      </c>
      <c r="H61" s="8">
        <v>2.2000000000000002</v>
      </c>
      <c r="I61" s="12">
        <v>0</v>
      </c>
    </row>
    <row r="62" spans="2:9" ht="15" customHeight="1" x14ac:dyDescent="0.15">
      <c r="B62" t="s">
        <v>111</v>
      </c>
      <c r="C62" s="12">
        <v>6</v>
      </c>
      <c r="D62" s="8">
        <v>2.1800000000000002</v>
      </c>
      <c r="E62" s="12">
        <v>3</v>
      </c>
      <c r="F62" s="8">
        <v>1.64</v>
      </c>
      <c r="G62" s="12">
        <v>3</v>
      </c>
      <c r="H62" s="8">
        <v>3.3</v>
      </c>
      <c r="I62" s="12">
        <v>0</v>
      </c>
    </row>
    <row r="63" spans="2:9" ht="15" customHeight="1" x14ac:dyDescent="0.15">
      <c r="B63" t="s">
        <v>133</v>
      </c>
      <c r="C63" s="12">
        <v>6</v>
      </c>
      <c r="D63" s="8">
        <v>2.1800000000000002</v>
      </c>
      <c r="E63" s="12">
        <v>2</v>
      </c>
      <c r="F63" s="8">
        <v>1.0900000000000001</v>
      </c>
      <c r="G63" s="12">
        <v>4</v>
      </c>
      <c r="H63" s="8">
        <v>4.4000000000000004</v>
      </c>
      <c r="I63" s="12">
        <v>0</v>
      </c>
    </row>
    <row r="64" spans="2:9" ht="15" customHeight="1" x14ac:dyDescent="0.15">
      <c r="B64" t="s">
        <v>159</v>
      </c>
      <c r="C64" s="12">
        <v>5</v>
      </c>
      <c r="D64" s="8">
        <v>1.82</v>
      </c>
      <c r="E64" s="12">
        <v>4</v>
      </c>
      <c r="F64" s="8">
        <v>2.19</v>
      </c>
      <c r="G64" s="12">
        <v>1</v>
      </c>
      <c r="H64" s="8">
        <v>1.1000000000000001</v>
      </c>
      <c r="I64" s="12">
        <v>0</v>
      </c>
    </row>
    <row r="65" spans="2:9" ht="15" customHeight="1" x14ac:dyDescent="0.15">
      <c r="B65" t="s">
        <v>109</v>
      </c>
      <c r="C65" s="12">
        <v>5</v>
      </c>
      <c r="D65" s="8">
        <v>1.82</v>
      </c>
      <c r="E65" s="12">
        <v>4</v>
      </c>
      <c r="F65" s="8">
        <v>2.19</v>
      </c>
      <c r="G65" s="12">
        <v>1</v>
      </c>
      <c r="H65" s="8">
        <v>1.1000000000000001</v>
      </c>
      <c r="I65" s="12">
        <v>0</v>
      </c>
    </row>
    <row r="66" spans="2:9" ht="15" customHeight="1" x14ac:dyDescent="0.15">
      <c r="B66" t="s">
        <v>135</v>
      </c>
      <c r="C66" s="12">
        <v>5</v>
      </c>
      <c r="D66" s="8">
        <v>1.82</v>
      </c>
      <c r="E66" s="12">
        <v>5</v>
      </c>
      <c r="F66" s="8">
        <v>2.73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110</v>
      </c>
      <c r="C67" s="12">
        <v>5</v>
      </c>
      <c r="D67" s="8">
        <v>1.82</v>
      </c>
      <c r="E67" s="12">
        <v>3</v>
      </c>
      <c r="F67" s="8">
        <v>1.64</v>
      </c>
      <c r="G67" s="12">
        <v>2</v>
      </c>
      <c r="H67" s="8">
        <v>2.2000000000000002</v>
      </c>
      <c r="I67" s="12">
        <v>0</v>
      </c>
    </row>
    <row r="68" spans="2:9" ht="15" customHeight="1" x14ac:dyDescent="0.15">
      <c r="B68" t="s">
        <v>113</v>
      </c>
      <c r="C68" s="12">
        <v>5</v>
      </c>
      <c r="D68" s="8">
        <v>1.82</v>
      </c>
      <c r="E68" s="12">
        <v>4</v>
      </c>
      <c r="F68" s="8">
        <v>2.19</v>
      </c>
      <c r="G68" s="12">
        <v>1</v>
      </c>
      <c r="H68" s="8">
        <v>1.1000000000000001</v>
      </c>
      <c r="I68" s="12">
        <v>0</v>
      </c>
    </row>
    <row r="69" spans="2:9" ht="15" customHeight="1" x14ac:dyDescent="0.15">
      <c r="B69" t="s">
        <v>136</v>
      </c>
      <c r="C69" s="12">
        <v>4</v>
      </c>
      <c r="D69" s="8">
        <v>1.45</v>
      </c>
      <c r="E69" s="12">
        <v>1</v>
      </c>
      <c r="F69" s="8">
        <v>0.55000000000000004</v>
      </c>
      <c r="G69" s="12">
        <v>3</v>
      </c>
      <c r="H69" s="8">
        <v>3.3</v>
      </c>
      <c r="I69" s="12">
        <v>0</v>
      </c>
    </row>
    <row r="70" spans="2:9" ht="15" customHeight="1" x14ac:dyDescent="0.15">
      <c r="B70" t="s">
        <v>107</v>
      </c>
      <c r="C70" s="12">
        <v>4</v>
      </c>
      <c r="D70" s="8">
        <v>1.45</v>
      </c>
      <c r="E70" s="12">
        <v>2</v>
      </c>
      <c r="F70" s="8">
        <v>1.0900000000000001</v>
      </c>
      <c r="G70" s="12">
        <v>2</v>
      </c>
      <c r="H70" s="8">
        <v>2.2000000000000002</v>
      </c>
      <c r="I70" s="12">
        <v>0</v>
      </c>
    </row>
    <row r="71" spans="2:9" ht="15" customHeight="1" x14ac:dyDescent="0.15">
      <c r="B71" t="s">
        <v>112</v>
      </c>
      <c r="C71" s="12">
        <v>4</v>
      </c>
      <c r="D71" s="8">
        <v>1.45</v>
      </c>
      <c r="E71" s="12">
        <v>4</v>
      </c>
      <c r="F71" s="8">
        <v>2.19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142</v>
      </c>
      <c r="C72" s="12">
        <v>4</v>
      </c>
      <c r="D72" s="8">
        <v>1.45</v>
      </c>
      <c r="E72" s="12">
        <v>3</v>
      </c>
      <c r="F72" s="8">
        <v>1.64</v>
      </c>
      <c r="G72" s="12">
        <v>1</v>
      </c>
      <c r="H72" s="8">
        <v>1.1000000000000001</v>
      </c>
      <c r="I72" s="12">
        <v>0</v>
      </c>
    </row>
    <row r="73" spans="2:9" ht="15" customHeight="1" x14ac:dyDescent="0.15">
      <c r="B73" t="s">
        <v>169</v>
      </c>
      <c r="C73" s="12">
        <v>4</v>
      </c>
      <c r="D73" s="8">
        <v>1.45</v>
      </c>
      <c r="E73" s="12">
        <v>1</v>
      </c>
      <c r="F73" s="8">
        <v>0.55000000000000004</v>
      </c>
      <c r="G73" s="12">
        <v>3</v>
      </c>
      <c r="H73" s="8">
        <v>3.3</v>
      </c>
      <c r="I73" s="12">
        <v>0</v>
      </c>
    </row>
    <row r="74" spans="2:9" ht="15" customHeight="1" x14ac:dyDescent="0.15">
      <c r="B74" t="s">
        <v>124</v>
      </c>
      <c r="C74" s="12">
        <v>4</v>
      </c>
      <c r="D74" s="8">
        <v>1.45</v>
      </c>
      <c r="E74" s="12">
        <v>4</v>
      </c>
      <c r="F74" s="8">
        <v>2.19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125</v>
      </c>
      <c r="C75" s="12">
        <v>4</v>
      </c>
      <c r="D75" s="8">
        <v>1.45</v>
      </c>
      <c r="E75" s="12">
        <v>4</v>
      </c>
      <c r="F75" s="8">
        <v>2.19</v>
      </c>
      <c r="G75" s="12">
        <v>0</v>
      </c>
      <c r="H75" s="8">
        <v>0</v>
      </c>
      <c r="I75" s="12">
        <v>0</v>
      </c>
    </row>
    <row r="77" spans="2:9" ht="15" customHeight="1" x14ac:dyDescent="0.15">
      <c r="B77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321"/>
  <sheetViews>
    <sheetView workbookViewId="0"/>
  </sheetViews>
  <sheetFormatPr defaultRowHeight="13.5" x14ac:dyDescent="0.15"/>
  <cols>
    <col min="1" max="1" width="38.875" bestFit="1" customWidth="1"/>
    <col min="2" max="8" width="10.25" customWidth="1"/>
  </cols>
  <sheetData>
    <row r="1" spans="1:8" ht="37.5" customHeight="1" x14ac:dyDescent="0.15">
      <c r="A1" s="6" t="s">
        <v>35</v>
      </c>
      <c r="B1" s="7" t="s">
        <v>36</v>
      </c>
      <c r="C1" s="7" t="s">
        <v>37</v>
      </c>
      <c r="D1" s="7" t="s">
        <v>38</v>
      </c>
      <c r="E1" s="7" t="s">
        <v>39</v>
      </c>
      <c r="F1" s="7" t="s">
        <v>40</v>
      </c>
      <c r="G1" s="7" t="s">
        <v>41</v>
      </c>
      <c r="H1" s="7" t="s">
        <v>42</v>
      </c>
    </row>
    <row r="2" spans="1:8" x14ac:dyDescent="0.15">
      <c r="A2" s="1" t="s">
        <v>0</v>
      </c>
      <c r="B2" s="4">
        <v>14430</v>
      </c>
      <c r="C2" s="5">
        <v>100.00999999999999</v>
      </c>
      <c r="D2" s="4">
        <v>8313</v>
      </c>
      <c r="E2" s="5">
        <v>100</v>
      </c>
      <c r="F2" s="4">
        <v>6063</v>
      </c>
      <c r="G2" s="5">
        <v>100.01000000000002</v>
      </c>
      <c r="H2" s="4">
        <v>54</v>
      </c>
    </row>
    <row r="3" spans="1:8" x14ac:dyDescent="0.15">
      <c r="A3" s="2" t="s">
        <v>20</v>
      </c>
      <c r="B3" s="4">
        <v>4</v>
      </c>
      <c r="C3" s="5">
        <v>0.03</v>
      </c>
      <c r="D3" s="4">
        <v>1</v>
      </c>
      <c r="E3" s="5">
        <v>0.01</v>
      </c>
      <c r="F3" s="4">
        <v>3</v>
      </c>
      <c r="G3" s="5">
        <v>0.05</v>
      </c>
      <c r="H3" s="4">
        <v>0</v>
      </c>
    </row>
    <row r="4" spans="1:8" x14ac:dyDescent="0.15">
      <c r="A4" s="2" t="s">
        <v>21</v>
      </c>
      <c r="B4" s="4">
        <v>1760</v>
      </c>
      <c r="C4" s="5">
        <v>12.2</v>
      </c>
      <c r="D4" s="4">
        <v>648</v>
      </c>
      <c r="E4" s="5">
        <v>7.8</v>
      </c>
      <c r="F4" s="4">
        <v>1112</v>
      </c>
      <c r="G4" s="5">
        <v>18.34</v>
      </c>
      <c r="H4" s="4">
        <v>0</v>
      </c>
    </row>
    <row r="5" spans="1:8" x14ac:dyDescent="0.15">
      <c r="A5" s="2" t="s">
        <v>22</v>
      </c>
      <c r="B5" s="4">
        <v>886</v>
      </c>
      <c r="C5" s="5">
        <v>6.14</v>
      </c>
      <c r="D5" s="4">
        <v>366</v>
      </c>
      <c r="E5" s="5">
        <v>4.4000000000000004</v>
      </c>
      <c r="F5" s="4">
        <v>519</v>
      </c>
      <c r="G5" s="5">
        <v>8.56</v>
      </c>
      <c r="H5" s="4">
        <v>1</v>
      </c>
    </row>
    <row r="6" spans="1:8" x14ac:dyDescent="0.15">
      <c r="A6" s="2" t="s">
        <v>23</v>
      </c>
      <c r="B6" s="4">
        <v>8</v>
      </c>
      <c r="C6" s="5">
        <v>0.06</v>
      </c>
      <c r="D6" s="4">
        <v>0</v>
      </c>
      <c r="E6" s="5">
        <v>0</v>
      </c>
      <c r="F6" s="4">
        <v>7</v>
      </c>
      <c r="G6" s="5">
        <v>0.12</v>
      </c>
      <c r="H6" s="4">
        <v>1</v>
      </c>
    </row>
    <row r="7" spans="1:8" x14ac:dyDescent="0.15">
      <c r="A7" s="2" t="s">
        <v>24</v>
      </c>
      <c r="B7" s="4">
        <v>117</v>
      </c>
      <c r="C7" s="5">
        <v>0.81</v>
      </c>
      <c r="D7" s="4">
        <v>19</v>
      </c>
      <c r="E7" s="5">
        <v>0.23</v>
      </c>
      <c r="F7" s="4">
        <v>98</v>
      </c>
      <c r="G7" s="5">
        <v>1.62</v>
      </c>
      <c r="H7" s="4">
        <v>0</v>
      </c>
    </row>
    <row r="8" spans="1:8" x14ac:dyDescent="0.15">
      <c r="A8" s="2" t="s">
        <v>25</v>
      </c>
      <c r="B8" s="4">
        <v>132</v>
      </c>
      <c r="C8" s="5">
        <v>0.91</v>
      </c>
      <c r="D8" s="4">
        <v>32</v>
      </c>
      <c r="E8" s="5">
        <v>0.38</v>
      </c>
      <c r="F8" s="4">
        <v>95</v>
      </c>
      <c r="G8" s="5">
        <v>1.57</v>
      </c>
      <c r="H8" s="4">
        <v>5</v>
      </c>
    </row>
    <row r="9" spans="1:8" x14ac:dyDescent="0.15">
      <c r="A9" s="2" t="s">
        <v>26</v>
      </c>
      <c r="B9" s="4">
        <v>4088</v>
      </c>
      <c r="C9" s="5">
        <v>28.33</v>
      </c>
      <c r="D9" s="4">
        <v>2068</v>
      </c>
      <c r="E9" s="5">
        <v>24.88</v>
      </c>
      <c r="F9" s="4">
        <v>2011</v>
      </c>
      <c r="G9" s="5">
        <v>33.17</v>
      </c>
      <c r="H9" s="4">
        <v>9</v>
      </c>
    </row>
    <row r="10" spans="1:8" x14ac:dyDescent="0.15">
      <c r="A10" s="2" t="s">
        <v>27</v>
      </c>
      <c r="B10" s="4">
        <v>157</v>
      </c>
      <c r="C10" s="5">
        <v>1.0900000000000001</v>
      </c>
      <c r="D10" s="4">
        <v>40</v>
      </c>
      <c r="E10" s="5">
        <v>0.48</v>
      </c>
      <c r="F10" s="4">
        <v>117</v>
      </c>
      <c r="G10" s="5">
        <v>1.93</v>
      </c>
      <c r="H10" s="4">
        <v>0</v>
      </c>
    </row>
    <row r="11" spans="1:8" x14ac:dyDescent="0.15">
      <c r="A11" s="2" t="s">
        <v>28</v>
      </c>
      <c r="B11" s="4">
        <v>1026</v>
      </c>
      <c r="C11" s="5">
        <v>7.11</v>
      </c>
      <c r="D11" s="4">
        <v>482</v>
      </c>
      <c r="E11" s="5">
        <v>5.8</v>
      </c>
      <c r="F11" s="4">
        <v>544</v>
      </c>
      <c r="G11" s="5">
        <v>8.9700000000000006</v>
      </c>
      <c r="H11" s="4">
        <v>0</v>
      </c>
    </row>
    <row r="12" spans="1:8" x14ac:dyDescent="0.15">
      <c r="A12" s="2" t="s">
        <v>29</v>
      </c>
      <c r="B12" s="4">
        <v>675</v>
      </c>
      <c r="C12" s="5">
        <v>4.68</v>
      </c>
      <c r="D12" s="4">
        <v>421</v>
      </c>
      <c r="E12" s="5">
        <v>5.0599999999999996</v>
      </c>
      <c r="F12" s="4">
        <v>253</v>
      </c>
      <c r="G12" s="5">
        <v>4.17</v>
      </c>
      <c r="H12" s="4">
        <v>1</v>
      </c>
    </row>
    <row r="13" spans="1:8" x14ac:dyDescent="0.15">
      <c r="A13" s="2" t="s">
        <v>30</v>
      </c>
      <c r="B13" s="4">
        <v>1928</v>
      </c>
      <c r="C13" s="5">
        <v>13.36</v>
      </c>
      <c r="D13" s="4">
        <v>1609</v>
      </c>
      <c r="E13" s="5">
        <v>19.36</v>
      </c>
      <c r="F13" s="4">
        <v>318</v>
      </c>
      <c r="G13" s="5">
        <v>5.24</v>
      </c>
      <c r="H13" s="4">
        <v>1</v>
      </c>
    </row>
    <row r="14" spans="1:8" x14ac:dyDescent="0.15">
      <c r="A14" s="2" t="s">
        <v>31</v>
      </c>
      <c r="B14" s="4">
        <v>2131</v>
      </c>
      <c r="C14" s="5">
        <v>14.77</v>
      </c>
      <c r="D14" s="4">
        <v>1747</v>
      </c>
      <c r="E14" s="5">
        <v>21.02</v>
      </c>
      <c r="F14" s="4">
        <v>373</v>
      </c>
      <c r="G14" s="5">
        <v>6.15</v>
      </c>
      <c r="H14" s="4">
        <v>11</v>
      </c>
    </row>
    <row r="15" spans="1:8" x14ac:dyDescent="0.15">
      <c r="A15" s="2" t="s">
        <v>32</v>
      </c>
      <c r="B15" s="4">
        <v>449</v>
      </c>
      <c r="C15" s="5">
        <v>3.11</v>
      </c>
      <c r="D15" s="4">
        <v>331</v>
      </c>
      <c r="E15" s="5">
        <v>3.98</v>
      </c>
      <c r="F15" s="4">
        <v>115</v>
      </c>
      <c r="G15" s="5">
        <v>1.9</v>
      </c>
      <c r="H15" s="4">
        <v>3</v>
      </c>
    </row>
    <row r="16" spans="1:8" x14ac:dyDescent="0.15">
      <c r="A16" s="2" t="s">
        <v>33</v>
      </c>
      <c r="B16" s="4">
        <v>566</v>
      </c>
      <c r="C16" s="5">
        <v>3.92</v>
      </c>
      <c r="D16" s="4">
        <v>335</v>
      </c>
      <c r="E16" s="5">
        <v>4.03</v>
      </c>
      <c r="F16" s="4">
        <v>218</v>
      </c>
      <c r="G16" s="5">
        <v>3.6</v>
      </c>
      <c r="H16" s="4">
        <v>13</v>
      </c>
    </row>
    <row r="17" spans="1:8" x14ac:dyDescent="0.15">
      <c r="A17" s="2" t="s">
        <v>34</v>
      </c>
      <c r="B17" s="4">
        <v>503</v>
      </c>
      <c r="C17" s="5">
        <v>3.49</v>
      </c>
      <c r="D17" s="4">
        <v>214</v>
      </c>
      <c r="E17" s="5">
        <v>2.57</v>
      </c>
      <c r="F17" s="4">
        <v>280</v>
      </c>
      <c r="G17" s="5">
        <v>4.62</v>
      </c>
      <c r="H17" s="4">
        <v>9</v>
      </c>
    </row>
    <row r="18" spans="1:8" x14ac:dyDescent="0.15">
      <c r="A18" s="1" t="s">
        <v>1</v>
      </c>
      <c r="B18" s="4">
        <v>5051</v>
      </c>
      <c r="C18" s="5">
        <v>99.999999999999986</v>
      </c>
      <c r="D18" s="4">
        <v>2828</v>
      </c>
      <c r="E18" s="5">
        <v>99.99</v>
      </c>
      <c r="F18" s="4">
        <v>2202</v>
      </c>
      <c r="G18" s="5">
        <v>99.97999999999999</v>
      </c>
      <c r="H18" s="4">
        <v>21</v>
      </c>
    </row>
    <row r="19" spans="1:8" x14ac:dyDescent="0.15">
      <c r="A19" s="2" t="s">
        <v>20</v>
      </c>
      <c r="B19" s="4">
        <v>2</v>
      </c>
      <c r="C19" s="5">
        <v>0.04</v>
      </c>
      <c r="D19" s="4">
        <v>0</v>
      </c>
      <c r="E19" s="5">
        <v>0</v>
      </c>
      <c r="F19" s="4">
        <v>2</v>
      </c>
      <c r="G19" s="5">
        <v>0.09</v>
      </c>
      <c r="H19" s="4">
        <v>0</v>
      </c>
    </row>
    <row r="20" spans="1:8" x14ac:dyDescent="0.15">
      <c r="A20" s="2" t="s">
        <v>21</v>
      </c>
      <c r="B20" s="4">
        <v>562</v>
      </c>
      <c r="C20" s="5">
        <v>11.13</v>
      </c>
      <c r="D20" s="4">
        <v>144</v>
      </c>
      <c r="E20" s="5">
        <v>5.09</v>
      </c>
      <c r="F20" s="4">
        <v>418</v>
      </c>
      <c r="G20" s="5">
        <v>18.98</v>
      </c>
      <c r="H20" s="4">
        <v>0</v>
      </c>
    </row>
    <row r="21" spans="1:8" x14ac:dyDescent="0.15">
      <c r="A21" s="2" t="s">
        <v>22</v>
      </c>
      <c r="B21" s="4">
        <v>311</v>
      </c>
      <c r="C21" s="5">
        <v>6.16</v>
      </c>
      <c r="D21" s="4">
        <v>135</v>
      </c>
      <c r="E21" s="5">
        <v>4.7699999999999996</v>
      </c>
      <c r="F21" s="4">
        <v>176</v>
      </c>
      <c r="G21" s="5">
        <v>7.99</v>
      </c>
      <c r="H21" s="4">
        <v>0</v>
      </c>
    </row>
    <row r="22" spans="1:8" x14ac:dyDescent="0.15">
      <c r="A22" s="2" t="s">
        <v>23</v>
      </c>
      <c r="B22" s="4">
        <v>2</v>
      </c>
      <c r="C22" s="5">
        <v>0.04</v>
      </c>
      <c r="D22" s="4">
        <v>0</v>
      </c>
      <c r="E22" s="5">
        <v>0</v>
      </c>
      <c r="F22" s="4">
        <v>1</v>
      </c>
      <c r="G22" s="5">
        <v>0.05</v>
      </c>
      <c r="H22" s="4">
        <v>1</v>
      </c>
    </row>
    <row r="23" spans="1:8" x14ac:dyDescent="0.15">
      <c r="A23" s="2" t="s">
        <v>24</v>
      </c>
      <c r="B23" s="4">
        <v>57</v>
      </c>
      <c r="C23" s="5">
        <v>1.1299999999999999</v>
      </c>
      <c r="D23" s="4">
        <v>12</v>
      </c>
      <c r="E23" s="5">
        <v>0.42</v>
      </c>
      <c r="F23" s="4">
        <v>45</v>
      </c>
      <c r="G23" s="5">
        <v>2.04</v>
      </c>
      <c r="H23" s="4">
        <v>0</v>
      </c>
    </row>
    <row r="24" spans="1:8" x14ac:dyDescent="0.15">
      <c r="A24" s="2" t="s">
        <v>25</v>
      </c>
      <c r="B24" s="4">
        <v>36</v>
      </c>
      <c r="C24" s="5">
        <v>0.71</v>
      </c>
      <c r="D24" s="4">
        <v>10</v>
      </c>
      <c r="E24" s="5">
        <v>0.35</v>
      </c>
      <c r="F24" s="4">
        <v>26</v>
      </c>
      <c r="G24" s="5">
        <v>1.18</v>
      </c>
      <c r="H24" s="4">
        <v>0</v>
      </c>
    </row>
    <row r="25" spans="1:8" x14ac:dyDescent="0.15">
      <c r="A25" s="2" t="s">
        <v>26</v>
      </c>
      <c r="B25" s="4">
        <v>1324</v>
      </c>
      <c r="C25" s="5">
        <v>26.21</v>
      </c>
      <c r="D25" s="4">
        <v>639</v>
      </c>
      <c r="E25" s="5">
        <v>22.6</v>
      </c>
      <c r="F25" s="4">
        <v>681</v>
      </c>
      <c r="G25" s="5">
        <v>30.93</v>
      </c>
      <c r="H25" s="4">
        <v>4</v>
      </c>
    </row>
    <row r="26" spans="1:8" x14ac:dyDescent="0.15">
      <c r="A26" s="2" t="s">
        <v>27</v>
      </c>
      <c r="B26" s="4">
        <v>59</v>
      </c>
      <c r="C26" s="5">
        <v>1.17</v>
      </c>
      <c r="D26" s="4">
        <v>14</v>
      </c>
      <c r="E26" s="5">
        <v>0.5</v>
      </c>
      <c r="F26" s="4">
        <v>45</v>
      </c>
      <c r="G26" s="5">
        <v>2.04</v>
      </c>
      <c r="H26" s="4">
        <v>0</v>
      </c>
    </row>
    <row r="27" spans="1:8" x14ac:dyDescent="0.15">
      <c r="A27" s="2" t="s">
        <v>28</v>
      </c>
      <c r="B27" s="4">
        <v>484</v>
      </c>
      <c r="C27" s="5">
        <v>9.58</v>
      </c>
      <c r="D27" s="4">
        <v>260</v>
      </c>
      <c r="E27" s="5">
        <v>9.19</v>
      </c>
      <c r="F27" s="4">
        <v>224</v>
      </c>
      <c r="G27" s="5">
        <v>10.17</v>
      </c>
      <c r="H27" s="4">
        <v>0</v>
      </c>
    </row>
    <row r="28" spans="1:8" x14ac:dyDescent="0.15">
      <c r="A28" s="2" t="s">
        <v>29</v>
      </c>
      <c r="B28" s="4">
        <v>255</v>
      </c>
      <c r="C28" s="5">
        <v>5.05</v>
      </c>
      <c r="D28" s="4">
        <v>139</v>
      </c>
      <c r="E28" s="5">
        <v>4.92</v>
      </c>
      <c r="F28" s="4">
        <v>116</v>
      </c>
      <c r="G28" s="5">
        <v>5.27</v>
      </c>
      <c r="H28" s="4">
        <v>0</v>
      </c>
    </row>
    <row r="29" spans="1:8" x14ac:dyDescent="0.15">
      <c r="A29" s="2" t="s">
        <v>30</v>
      </c>
      <c r="B29" s="4">
        <v>673</v>
      </c>
      <c r="C29" s="5">
        <v>13.32</v>
      </c>
      <c r="D29" s="4">
        <v>568</v>
      </c>
      <c r="E29" s="5">
        <v>20.079999999999998</v>
      </c>
      <c r="F29" s="4">
        <v>104</v>
      </c>
      <c r="G29" s="5">
        <v>4.72</v>
      </c>
      <c r="H29" s="4">
        <v>1</v>
      </c>
    </row>
    <row r="30" spans="1:8" x14ac:dyDescent="0.15">
      <c r="A30" s="2" t="s">
        <v>31</v>
      </c>
      <c r="B30" s="4">
        <v>726</v>
      </c>
      <c r="C30" s="5">
        <v>14.37</v>
      </c>
      <c r="D30" s="4">
        <v>591</v>
      </c>
      <c r="E30" s="5">
        <v>20.9</v>
      </c>
      <c r="F30" s="4">
        <v>132</v>
      </c>
      <c r="G30" s="5">
        <v>5.99</v>
      </c>
      <c r="H30" s="4">
        <v>3</v>
      </c>
    </row>
    <row r="31" spans="1:8" x14ac:dyDescent="0.15">
      <c r="A31" s="2" t="s">
        <v>32</v>
      </c>
      <c r="B31" s="4">
        <v>165</v>
      </c>
      <c r="C31" s="5">
        <v>3.27</v>
      </c>
      <c r="D31" s="4">
        <v>120</v>
      </c>
      <c r="E31" s="5">
        <v>4.24</v>
      </c>
      <c r="F31" s="4">
        <v>43</v>
      </c>
      <c r="G31" s="5">
        <v>1.95</v>
      </c>
      <c r="H31" s="4">
        <v>2</v>
      </c>
    </row>
    <row r="32" spans="1:8" x14ac:dyDescent="0.15">
      <c r="A32" s="2" t="s">
        <v>33</v>
      </c>
      <c r="B32" s="4">
        <v>217</v>
      </c>
      <c r="C32" s="5">
        <v>4.3</v>
      </c>
      <c r="D32" s="4">
        <v>128</v>
      </c>
      <c r="E32" s="5">
        <v>4.53</v>
      </c>
      <c r="F32" s="4">
        <v>80</v>
      </c>
      <c r="G32" s="5">
        <v>3.63</v>
      </c>
      <c r="H32" s="4">
        <v>9</v>
      </c>
    </row>
    <row r="33" spans="1:8" x14ac:dyDescent="0.15">
      <c r="A33" s="2" t="s">
        <v>34</v>
      </c>
      <c r="B33" s="4">
        <v>178</v>
      </c>
      <c r="C33" s="5">
        <v>3.52</v>
      </c>
      <c r="D33" s="4">
        <v>68</v>
      </c>
      <c r="E33" s="5">
        <v>2.4</v>
      </c>
      <c r="F33" s="4">
        <v>109</v>
      </c>
      <c r="G33" s="5">
        <v>4.95</v>
      </c>
      <c r="H33" s="4">
        <v>1</v>
      </c>
    </row>
    <row r="34" spans="1:8" x14ac:dyDescent="0.15">
      <c r="A34" s="1" t="s">
        <v>2</v>
      </c>
      <c r="B34" s="4">
        <v>3761</v>
      </c>
      <c r="C34" s="5">
        <v>99.99</v>
      </c>
      <c r="D34" s="4">
        <v>1974</v>
      </c>
      <c r="E34" s="5">
        <v>99.999999999999986</v>
      </c>
      <c r="F34" s="4">
        <v>1781</v>
      </c>
      <c r="G34" s="5">
        <v>100.00999999999999</v>
      </c>
      <c r="H34" s="4">
        <v>6</v>
      </c>
    </row>
    <row r="35" spans="1:8" x14ac:dyDescent="0.15">
      <c r="A35" s="2" t="s">
        <v>20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15">
      <c r="A36" s="2" t="s">
        <v>21</v>
      </c>
      <c r="B36" s="4">
        <v>395</v>
      </c>
      <c r="C36" s="5">
        <v>10.5</v>
      </c>
      <c r="D36" s="4">
        <v>121</v>
      </c>
      <c r="E36" s="5">
        <v>6.13</v>
      </c>
      <c r="F36" s="4">
        <v>274</v>
      </c>
      <c r="G36" s="5">
        <v>15.38</v>
      </c>
      <c r="H36" s="4">
        <v>0</v>
      </c>
    </row>
    <row r="37" spans="1:8" x14ac:dyDescent="0.15">
      <c r="A37" s="2" t="s">
        <v>22</v>
      </c>
      <c r="B37" s="4">
        <v>185</v>
      </c>
      <c r="C37" s="5">
        <v>4.92</v>
      </c>
      <c r="D37" s="4">
        <v>70</v>
      </c>
      <c r="E37" s="5">
        <v>3.55</v>
      </c>
      <c r="F37" s="4">
        <v>115</v>
      </c>
      <c r="G37" s="5">
        <v>6.46</v>
      </c>
      <c r="H37" s="4">
        <v>0</v>
      </c>
    </row>
    <row r="38" spans="1:8" x14ac:dyDescent="0.15">
      <c r="A38" s="2" t="s">
        <v>23</v>
      </c>
      <c r="B38" s="4">
        <v>1</v>
      </c>
      <c r="C38" s="5">
        <v>0.03</v>
      </c>
      <c r="D38" s="4">
        <v>0</v>
      </c>
      <c r="E38" s="5">
        <v>0</v>
      </c>
      <c r="F38" s="4">
        <v>1</v>
      </c>
      <c r="G38" s="5">
        <v>0.06</v>
      </c>
      <c r="H38" s="4">
        <v>0</v>
      </c>
    </row>
    <row r="39" spans="1:8" x14ac:dyDescent="0.15">
      <c r="A39" s="2" t="s">
        <v>24</v>
      </c>
      <c r="B39" s="4">
        <v>36</v>
      </c>
      <c r="C39" s="5">
        <v>0.96</v>
      </c>
      <c r="D39" s="4">
        <v>3</v>
      </c>
      <c r="E39" s="5">
        <v>0.15</v>
      </c>
      <c r="F39" s="4">
        <v>33</v>
      </c>
      <c r="G39" s="5">
        <v>1.85</v>
      </c>
      <c r="H39" s="4">
        <v>0</v>
      </c>
    </row>
    <row r="40" spans="1:8" x14ac:dyDescent="0.15">
      <c r="A40" s="2" t="s">
        <v>25</v>
      </c>
      <c r="B40" s="4">
        <v>22</v>
      </c>
      <c r="C40" s="5">
        <v>0.57999999999999996</v>
      </c>
      <c r="D40" s="4">
        <v>3</v>
      </c>
      <c r="E40" s="5">
        <v>0.15</v>
      </c>
      <c r="F40" s="4">
        <v>19</v>
      </c>
      <c r="G40" s="5">
        <v>1.07</v>
      </c>
      <c r="H40" s="4">
        <v>0</v>
      </c>
    </row>
    <row r="41" spans="1:8" x14ac:dyDescent="0.15">
      <c r="A41" s="2" t="s">
        <v>26</v>
      </c>
      <c r="B41" s="4">
        <v>1041</v>
      </c>
      <c r="C41" s="5">
        <v>27.68</v>
      </c>
      <c r="D41" s="4">
        <v>447</v>
      </c>
      <c r="E41" s="5">
        <v>22.64</v>
      </c>
      <c r="F41" s="4">
        <v>594</v>
      </c>
      <c r="G41" s="5">
        <v>33.35</v>
      </c>
      <c r="H41" s="4">
        <v>0</v>
      </c>
    </row>
    <row r="42" spans="1:8" x14ac:dyDescent="0.15">
      <c r="A42" s="2" t="s">
        <v>27</v>
      </c>
      <c r="B42" s="4">
        <v>55</v>
      </c>
      <c r="C42" s="5">
        <v>1.46</v>
      </c>
      <c r="D42" s="4">
        <v>10</v>
      </c>
      <c r="E42" s="5">
        <v>0.51</v>
      </c>
      <c r="F42" s="4">
        <v>45</v>
      </c>
      <c r="G42" s="5">
        <v>2.5299999999999998</v>
      </c>
      <c r="H42" s="4">
        <v>0</v>
      </c>
    </row>
    <row r="43" spans="1:8" x14ac:dyDescent="0.15">
      <c r="A43" s="2" t="s">
        <v>28</v>
      </c>
      <c r="B43" s="4">
        <v>280</v>
      </c>
      <c r="C43" s="5">
        <v>7.44</v>
      </c>
      <c r="D43" s="4">
        <v>61</v>
      </c>
      <c r="E43" s="5">
        <v>3.09</v>
      </c>
      <c r="F43" s="4">
        <v>219</v>
      </c>
      <c r="G43" s="5">
        <v>12.3</v>
      </c>
      <c r="H43" s="4">
        <v>0</v>
      </c>
    </row>
    <row r="44" spans="1:8" x14ac:dyDescent="0.15">
      <c r="A44" s="2" t="s">
        <v>29</v>
      </c>
      <c r="B44" s="4">
        <v>202</v>
      </c>
      <c r="C44" s="5">
        <v>5.37</v>
      </c>
      <c r="D44" s="4">
        <v>126</v>
      </c>
      <c r="E44" s="5">
        <v>6.38</v>
      </c>
      <c r="F44" s="4">
        <v>75</v>
      </c>
      <c r="G44" s="5">
        <v>4.21</v>
      </c>
      <c r="H44" s="4">
        <v>1</v>
      </c>
    </row>
    <row r="45" spans="1:8" x14ac:dyDescent="0.15">
      <c r="A45" s="2" t="s">
        <v>30</v>
      </c>
      <c r="B45" s="4">
        <v>546</v>
      </c>
      <c r="C45" s="5">
        <v>14.52</v>
      </c>
      <c r="D45" s="4">
        <v>440</v>
      </c>
      <c r="E45" s="5">
        <v>22.29</v>
      </c>
      <c r="F45" s="4">
        <v>106</v>
      </c>
      <c r="G45" s="5">
        <v>5.95</v>
      </c>
      <c r="H45" s="4">
        <v>0</v>
      </c>
    </row>
    <row r="46" spans="1:8" x14ac:dyDescent="0.15">
      <c r="A46" s="2" t="s">
        <v>31</v>
      </c>
      <c r="B46" s="4">
        <v>584</v>
      </c>
      <c r="C46" s="5">
        <v>15.53</v>
      </c>
      <c r="D46" s="4">
        <v>462</v>
      </c>
      <c r="E46" s="5">
        <v>23.4</v>
      </c>
      <c r="F46" s="4">
        <v>120</v>
      </c>
      <c r="G46" s="5">
        <v>6.74</v>
      </c>
      <c r="H46" s="4">
        <v>2</v>
      </c>
    </row>
    <row r="47" spans="1:8" x14ac:dyDescent="0.15">
      <c r="A47" s="2" t="s">
        <v>32</v>
      </c>
      <c r="B47" s="4">
        <v>108</v>
      </c>
      <c r="C47" s="5">
        <v>2.87</v>
      </c>
      <c r="D47" s="4">
        <v>76</v>
      </c>
      <c r="E47" s="5">
        <v>3.85</v>
      </c>
      <c r="F47" s="4">
        <v>32</v>
      </c>
      <c r="G47" s="5">
        <v>1.8</v>
      </c>
      <c r="H47" s="4">
        <v>0</v>
      </c>
    </row>
    <row r="48" spans="1:8" x14ac:dyDescent="0.15">
      <c r="A48" s="2" t="s">
        <v>33</v>
      </c>
      <c r="B48" s="4">
        <v>163</v>
      </c>
      <c r="C48" s="5">
        <v>4.33</v>
      </c>
      <c r="D48" s="4">
        <v>100</v>
      </c>
      <c r="E48" s="5">
        <v>5.07</v>
      </c>
      <c r="F48" s="4">
        <v>62</v>
      </c>
      <c r="G48" s="5">
        <v>3.48</v>
      </c>
      <c r="H48" s="4">
        <v>1</v>
      </c>
    </row>
    <row r="49" spans="1:8" x14ac:dyDescent="0.15">
      <c r="A49" s="2" t="s">
        <v>34</v>
      </c>
      <c r="B49" s="4">
        <v>143</v>
      </c>
      <c r="C49" s="5">
        <v>3.8</v>
      </c>
      <c r="D49" s="4">
        <v>55</v>
      </c>
      <c r="E49" s="5">
        <v>2.79</v>
      </c>
      <c r="F49" s="4">
        <v>86</v>
      </c>
      <c r="G49" s="5">
        <v>4.83</v>
      </c>
      <c r="H49" s="4">
        <v>2</v>
      </c>
    </row>
    <row r="50" spans="1:8" x14ac:dyDescent="0.15">
      <c r="A50" s="1" t="s">
        <v>3</v>
      </c>
      <c r="B50" s="4">
        <v>1717</v>
      </c>
      <c r="C50" s="5">
        <v>99.99</v>
      </c>
      <c r="D50" s="4">
        <v>1041</v>
      </c>
      <c r="E50" s="5">
        <v>100.01</v>
      </c>
      <c r="F50" s="4">
        <v>669</v>
      </c>
      <c r="G50" s="5">
        <v>100.00000000000001</v>
      </c>
      <c r="H50" s="4">
        <v>7</v>
      </c>
    </row>
    <row r="51" spans="1:8" x14ac:dyDescent="0.15">
      <c r="A51" s="2" t="s">
        <v>20</v>
      </c>
      <c r="B51" s="4">
        <v>1</v>
      </c>
      <c r="C51" s="5">
        <v>0.06</v>
      </c>
      <c r="D51" s="4">
        <v>1</v>
      </c>
      <c r="E51" s="5">
        <v>0.1</v>
      </c>
      <c r="F51" s="4">
        <v>0</v>
      </c>
      <c r="G51" s="5">
        <v>0</v>
      </c>
      <c r="H51" s="4">
        <v>0</v>
      </c>
    </row>
    <row r="52" spans="1:8" x14ac:dyDescent="0.15">
      <c r="A52" s="2" t="s">
        <v>21</v>
      </c>
      <c r="B52" s="4">
        <v>192</v>
      </c>
      <c r="C52" s="5">
        <v>11.18</v>
      </c>
      <c r="D52" s="4">
        <v>72</v>
      </c>
      <c r="E52" s="5">
        <v>6.92</v>
      </c>
      <c r="F52" s="4">
        <v>120</v>
      </c>
      <c r="G52" s="5">
        <v>17.940000000000001</v>
      </c>
      <c r="H52" s="4">
        <v>0</v>
      </c>
    </row>
    <row r="53" spans="1:8" x14ac:dyDescent="0.15">
      <c r="A53" s="2" t="s">
        <v>22</v>
      </c>
      <c r="B53" s="4">
        <v>90</v>
      </c>
      <c r="C53" s="5">
        <v>5.24</v>
      </c>
      <c r="D53" s="4">
        <v>38</v>
      </c>
      <c r="E53" s="5">
        <v>3.65</v>
      </c>
      <c r="F53" s="4">
        <v>52</v>
      </c>
      <c r="G53" s="5">
        <v>7.77</v>
      </c>
      <c r="H53" s="4">
        <v>0</v>
      </c>
    </row>
    <row r="54" spans="1:8" x14ac:dyDescent="0.15">
      <c r="A54" s="2" t="s">
        <v>23</v>
      </c>
      <c r="B54" s="4">
        <v>1</v>
      </c>
      <c r="C54" s="5">
        <v>0.06</v>
      </c>
      <c r="D54" s="4">
        <v>0</v>
      </c>
      <c r="E54" s="5">
        <v>0</v>
      </c>
      <c r="F54" s="4">
        <v>1</v>
      </c>
      <c r="G54" s="5">
        <v>0.15</v>
      </c>
      <c r="H54" s="4">
        <v>0</v>
      </c>
    </row>
    <row r="55" spans="1:8" x14ac:dyDescent="0.15">
      <c r="A55" s="2" t="s">
        <v>24</v>
      </c>
      <c r="B55" s="4">
        <v>9</v>
      </c>
      <c r="C55" s="5">
        <v>0.52</v>
      </c>
      <c r="D55" s="4">
        <v>1</v>
      </c>
      <c r="E55" s="5">
        <v>0.1</v>
      </c>
      <c r="F55" s="4">
        <v>8</v>
      </c>
      <c r="G55" s="5">
        <v>1.2</v>
      </c>
      <c r="H55" s="4">
        <v>0</v>
      </c>
    </row>
    <row r="56" spans="1:8" x14ac:dyDescent="0.15">
      <c r="A56" s="2" t="s">
        <v>25</v>
      </c>
      <c r="B56" s="4">
        <v>13</v>
      </c>
      <c r="C56" s="5">
        <v>0.76</v>
      </c>
      <c r="D56" s="4">
        <v>5</v>
      </c>
      <c r="E56" s="5">
        <v>0.48</v>
      </c>
      <c r="F56" s="4">
        <v>8</v>
      </c>
      <c r="G56" s="5">
        <v>1.2</v>
      </c>
      <c r="H56" s="4">
        <v>0</v>
      </c>
    </row>
    <row r="57" spans="1:8" x14ac:dyDescent="0.15">
      <c r="A57" s="2" t="s">
        <v>26</v>
      </c>
      <c r="B57" s="4">
        <v>471</v>
      </c>
      <c r="C57" s="5">
        <v>27.43</v>
      </c>
      <c r="D57" s="4">
        <v>248</v>
      </c>
      <c r="E57" s="5">
        <v>23.82</v>
      </c>
      <c r="F57" s="4">
        <v>221</v>
      </c>
      <c r="G57" s="5">
        <v>33.03</v>
      </c>
      <c r="H57" s="4">
        <v>2</v>
      </c>
    </row>
    <row r="58" spans="1:8" x14ac:dyDescent="0.15">
      <c r="A58" s="2" t="s">
        <v>27</v>
      </c>
      <c r="B58" s="4">
        <v>22</v>
      </c>
      <c r="C58" s="5">
        <v>1.28</v>
      </c>
      <c r="D58" s="4">
        <v>6</v>
      </c>
      <c r="E58" s="5">
        <v>0.57999999999999996</v>
      </c>
      <c r="F58" s="4">
        <v>16</v>
      </c>
      <c r="G58" s="5">
        <v>2.39</v>
      </c>
      <c r="H58" s="4">
        <v>0</v>
      </c>
    </row>
    <row r="59" spans="1:8" x14ac:dyDescent="0.15">
      <c r="A59" s="2" t="s">
        <v>28</v>
      </c>
      <c r="B59" s="4">
        <v>103</v>
      </c>
      <c r="C59" s="5">
        <v>6</v>
      </c>
      <c r="D59" s="4">
        <v>65</v>
      </c>
      <c r="E59" s="5">
        <v>6.24</v>
      </c>
      <c r="F59" s="4">
        <v>38</v>
      </c>
      <c r="G59" s="5">
        <v>5.68</v>
      </c>
      <c r="H59" s="4">
        <v>0</v>
      </c>
    </row>
    <row r="60" spans="1:8" x14ac:dyDescent="0.15">
      <c r="A60" s="2" t="s">
        <v>29</v>
      </c>
      <c r="B60" s="4">
        <v>73</v>
      </c>
      <c r="C60" s="5">
        <v>4.25</v>
      </c>
      <c r="D60" s="4">
        <v>48</v>
      </c>
      <c r="E60" s="5">
        <v>4.6100000000000003</v>
      </c>
      <c r="F60" s="4">
        <v>25</v>
      </c>
      <c r="G60" s="5">
        <v>3.74</v>
      </c>
      <c r="H60" s="4">
        <v>0</v>
      </c>
    </row>
    <row r="61" spans="1:8" x14ac:dyDescent="0.15">
      <c r="A61" s="2" t="s">
        <v>30</v>
      </c>
      <c r="B61" s="4">
        <v>297</v>
      </c>
      <c r="C61" s="5">
        <v>17.3</v>
      </c>
      <c r="D61" s="4">
        <v>257</v>
      </c>
      <c r="E61" s="5">
        <v>24.69</v>
      </c>
      <c r="F61" s="4">
        <v>40</v>
      </c>
      <c r="G61" s="5">
        <v>5.98</v>
      </c>
      <c r="H61" s="4">
        <v>0</v>
      </c>
    </row>
    <row r="62" spans="1:8" x14ac:dyDescent="0.15">
      <c r="A62" s="2" t="s">
        <v>31</v>
      </c>
      <c r="B62" s="4">
        <v>255</v>
      </c>
      <c r="C62" s="5">
        <v>14.85</v>
      </c>
      <c r="D62" s="4">
        <v>197</v>
      </c>
      <c r="E62" s="5">
        <v>18.920000000000002</v>
      </c>
      <c r="F62" s="4">
        <v>54</v>
      </c>
      <c r="G62" s="5">
        <v>8.07</v>
      </c>
      <c r="H62" s="4">
        <v>4</v>
      </c>
    </row>
    <row r="63" spans="1:8" x14ac:dyDescent="0.15">
      <c r="A63" s="2" t="s">
        <v>32</v>
      </c>
      <c r="B63" s="4">
        <v>55</v>
      </c>
      <c r="C63" s="5">
        <v>3.2</v>
      </c>
      <c r="D63" s="4">
        <v>38</v>
      </c>
      <c r="E63" s="5">
        <v>3.65</v>
      </c>
      <c r="F63" s="4">
        <v>17</v>
      </c>
      <c r="G63" s="5">
        <v>2.54</v>
      </c>
      <c r="H63" s="4">
        <v>0</v>
      </c>
    </row>
    <row r="64" spans="1:8" x14ac:dyDescent="0.15">
      <c r="A64" s="2" t="s">
        <v>33</v>
      </c>
      <c r="B64" s="4">
        <v>75</v>
      </c>
      <c r="C64" s="5">
        <v>4.37</v>
      </c>
      <c r="D64" s="4">
        <v>36</v>
      </c>
      <c r="E64" s="5">
        <v>3.46</v>
      </c>
      <c r="F64" s="4">
        <v>39</v>
      </c>
      <c r="G64" s="5">
        <v>5.83</v>
      </c>
      <c r="H64" s="4">
        <v>0</v>
      </c>
    </row>
    <row r="65" spans="1:8" x14ac:dyDescent="0.15">
      <c r="A65" s="2" t="s">
        <v>34</v>
      </c>
      <c r="B65" s="4">
        <v>60</v>
      </c>
      <c r="C65" s="5">
        <v>3.49</v>
      </c>
      <c r="D65" s="4">
        <v>29</v>
      </c>
      <c r="E65" s="5">
        <v>2.79</v>
      </c>
      <c r="F65" s="4">
        <v>30</v>
      </c>
      <c r="G65" s="5">
        <v>4.4800000000000004</v>
      </c>
      <c r="H65" s="4">
        <v>1</v>
      </c>
    </row>
    <row r="66" spans="1:8" x14ac:dyDescent="0.15">
      <c r="A66" s="1" t="s">
        <v>4</v>
      </c>
      <c r="B66" s="4">
        <v>792</v>
      </c>
      <c r="C66" s="5">
        <v>99.990000000000009</v>
      </c>
      <c r="D66" s="4">
        <v>457</v>
      </c>
      <c r="E66" s="5">
        <v>100.01</v>
      </c>
      <c r="F66" s="4">
        <v>332</v>
      </c>
      <c r="G66" s="5">
        <v>99.99</v>
      </c>
      <c r="H66" s="4">
        <v>3</v>
      </c>
    </row>
    <row r="67" spans="1:8" x14ac:dyDescent="0.15">
      <c r="A67" s="2" t="s">
        <v>20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15">
      <c r="A68" s="2" t="s">
        <v>21</v>
      </c>
      <c r="B68" s="4">
        <v>79</v>
      </c>
      <c r="C68" s="5">
        <v>9.9700000000000006</v>
      </c>
      <c r="D68" s="4">
        <v>27</v>
      </c>
      <c r="E68" s="5">
        <v>5.91</v>
      </c>
      <c r="F68" s="4">
        <v>52</v>
      </c>
      <c r="G68" s="5">
        <v>15.66</v>
      </c>
      <c r="H68" s="4">
        <v>0</v>
      </c>
    </row>
    <row r="69" spans="1:8" x14ac:dyDescent="0.15">
      <c r="A69" s="2" t="s">
        <v>22</v>
      </c>
      <c r="B69" s="4">
        <v>46</v>
      </c>
      <c r="C69" s="5">
        <v>5.81</v>
      </c>
      <c r="D69" s="4">
        <v>11</v>
      </c>
      <c r="E69" s="5">
        <v>2.41</v>
      </c>
      <c r="F69" s="4">
        <v>35</v>
      </c>
      <c r="G69" s="5">
        <v>10.54</v>
      </c>
      <c r="H69" s="4">
        <v>0</v>
      </c>
    </row>
    <row r="70" spans="1:8" x14ac:dyDescent="0.15">
      <c r="A70" s="2" t="s">
        <v>23</v>
      </c>
      <c r="B70" s="4">
        <v>0</v>
      </c>
      <c r="C70" s="5">
        <v>0</v>
      </c>
      <c r="D70" s="4">
        <v>0</v>
      </c>
      <c r="E70" s="5">
        <v>0</v>
      </c>
      <c r="F70" s="4">
        <v>0</v>
      </c>
      <c r="G70" s="5">
        <v>0</v>
      </c>
      <c r="H70" s="4">
        <v>0</v>
      </c>
    </row>
    <row r="71" spans="1:8" x14ac:dyDescent="0.15">
      <c r="A71" s="2" t="s">
        <v>24</v>
      </c>
      <c r="B71" s="4">
        <v>4</v>
      </c>
      <c r="C71" s="5">
        <v>0.51</v>
      </c>
      <c r="D71" s="4">
        <v>1</v>
      </c>
      <c r="E71" s="5">
        <v>0.22</v>
      </c>
      <c r="F71" s="4">
        <v>3</v>
      </c>
      <c r="G71" s="5">
        <v>0.9</v>
      </c>
      <c r="H71" s="4">
        <v>0</v>
      </c>
    </row>
    <row r="72" spans="1:8" x14ac:dyDescent="0.15">
      <c r="A72" s="2" t="s">
        <v>25</v>
      </c>
      <c r="B72" s="4">
        <v>17</v>
      </c>
      <c r="C72" s="5">
        <v>2.15</v>
      </c>
      <c r="D72" s="4">
        <v>2</v>
      </c>
      <c r="E72" s="5">
        <v>0.44</v>
      </c>
      <c r="F72" s="4">
        <v>15</v>
      </c>
      <c r="G72" s="5">
        <v>4.5199999999999996</v>
      </c>
      <c r="H72" s="4">
        <v>0</v>
      </c>
    </row>
    <row r="73" spans="1:8" x14ac:dyDescent="0.15">
      <c r="A73" s="2" t="s">
        <v>26</v>
      </c>
      <c r="B73" s="4">
        <v>278</v>
      </c>
      <c r="C73" s="5">
        <v>35.1</v>
      </c>
      <c r="D73" s="4">
        <v>132</v>
      </c>
      <c r="E73" s="5">
        <v>28.88</v>
      </c>
      <c r="F73" s="4">
        <v>145</v>
      </c>
      <c r="G73" s="5">
        <v>43.67</v>
      </c>
      <c r="H73" s="4">
        <v>1</v>
      </c>
    </row>
    <row r="74" spans="1:8" x14ac:dyDescent="0.15">
      <c r="A74" s="2" t="s">
        <v>27</v>
      </c>
      <c r="B74" s="4">
        <v>5</v>
      </c>
      <c r="C74" s="5">
        <v>0.63</v>
      </c>
      <c r="D74" s="4">
        <v>2</v>
      </c>
      <c r="E74" s="5">
        <v>0.44</v>
      </c>
      <c r="F74" s="4">
        <v>3</v>
      </c>
      <c r="G74" s="5">
        <v>0.9</v>
      </c>
      <c r="H74" s="4">
        <v>0</v>
      </c>
    </row>
    <row r="75" spans="1:8" x14ac:dyDescent="0.15">
      <c r="A75" s="2" t="s">
        <v>28</v>
      </c>
      <c r="B75" s="4">
        <v>27</v>
      </c>
      <c r="C75" s="5">
        <v>3.41</v>
      </c>
      <c r="D75" s="4">
        <v>11</v>
      </c>
      <c r="E75" s="5">
        <v>2.41</v>
      </c>
      <c r="F75" s="4">
        <v>16</v>
      </c>
      <c r="G75" s="5">
        <v>4.82</v>
      </c>
      <c r="H75" s="4">
        <v>0</v>
      </c>
    </row>
    <row r="76" spans="1:8" x14ac:dyDescent="0.15">
      <c r="A76" s="2" t="s">
        <v>29</v>
      </c>
      <c r="B76" s="4">
        <v>34</v>
      </c>
      <c r="C76" s="5">
        <v>4.29</v>
      </c>
      <c r="D76" s="4">
        <v>22</v>
      </c>
      <c r="E76" s="5">
        <v>4.8099999999999996</v>
      </c>
      <c r="F76" s="4">
        <v>12</v>
      </c>
      <c r="G76" s="5">
        <v>3.61</v>
      </c>
      <c r="H76" s="4">
        <v>0</v>
      </c>
    </row>
    <row r="77" spans="1:8" x14ac:dyDescent="0.15">
      <c r="A77" s="2" t="s">
        <v>30</v>
      </c>
      <c r="B77" s="4">
        <v>101</v>
      </c>
      <c r="C77" s="5">
        <v>12.75</v>
      </c>
      <c r="D77" s="4">
        <v>93</v>
      </c>
      <c r="E77" s="5">
        <v>20.350000000000001</v>
      </c>
      <c r="F77" s="4">
        <v>8</v>
      </c>
      <c r="G77" s="5">
        <v>2.41</v>
      </c>
      <c r="H77" s="4">
        <v>0</v>
      </c>
    </row>
    <row r="78" spans="1:8" x14ac:dyDescent="0.15">
      <c r="A78" s="2" t="s">
        <v>31</v>
      </c>
      <c r="B78" s="4">
        <v>122</v>
      </c>
      <c r="C78" s="5">
        <v>15.4</v>
      </c>
      <c r="D78" s="4">
        <v>104</v>
      </c>
      <c r="E78" s="5">
        <v>22.76</v>
      </c>
      <c r="F78" s="4">
        <v>18</v>
      </c>
      <c r="G78" s="5">
        <v>5.42</v>
      </c>
      <c r="H78" s="4">
        <v>0</v>
      </c>
    </row>
    <row r="79" spans="1:8" x14ac:dyDescent="0.15">
      <c r="A79" s="2" t="s">
        <v>32</v>
      </c>
      <c r="B79" s="4">
        <v>31</v>
      </c>
      <c r="C79" s="5">
        <v>3.91</v>
      </c>
      <c r="D79" s="4">
        <v>25</v>
      </c>
      <c r="E79" s="5">
        <v>5.47</v>
      </c>
      <c r="F79" s="4">
        <v>6</v>
      </c>
      <c r="G79" s="5">
        <v>1.81</v>
      </c>
      <c r="H79" s="4">
        <v>0</v>
      </c>
    </row>
    <row r="80" spans="1:8" x14ac:dyDescent="0.15">
      <c r="A80" s="2" t="s">
        <v>33</v>
      </c>
      <c r="B80" s="4">
        <v>26</v>
      </c>
      <c r="C80" s="5">
        <v>3.28</v>
      </c>
      <c r="D80" s="4">
        <v>19</v>
      </c>
      <c r="E80" s="5">
        <v>4.16</v>
      </c>
      <c r="F80" s="4">
        <v>6</v>
      </c>
      <c r="G80" s="5">
        <v>1.81</v>
      </c>
      <c r="H80" s="4">
        <v>1</v>
      </c>
    </row>
    <row r="81" spans="1:8" x14ac:dyDescent="0.15">
      <c r="A81" s="2" t="s">
        <v>34</v>
      </c>
      <c r="B81" s="4">
        <v>22</v>
      </c>
      <c r="C81" s="5">
        <v>2.78</v>
      </c>
      <c r="D81" s="4">
        <v>8</v>
      </c>
      <c r="E81" s="5">
        <v>1.75</v>
      </c>
      <c r="F81" s="4">
        <v>13</v>
      </c>
      <c r="G81" s="5">
        <v>3.92</v>
      </c>
      <c r="H81" s="4">
        <v>1</v>
      </c>
    </row>
    <row r="82" spans="1:8" x14ac:dyDescent="0.15">
      <c r="A82" s="1" t="s">
        <v>5</v>
      </c>
      <c r="B82" s="4">
        <v>217</v>
      </c>
      <c r="C82" s="5">
        <v>100.01</v>
      </c>
      <c r="D82" s="4">
        <v>150</v>
      </c>
      <c r="E82" s="5">
        <v>100.01</v>
      </c>
      <c r="F82" s="4">
        <v>65</v>
      </c>
      <c r="G82" s="5">
        <v>100.02000000000002</v>
      </c>
      <c r="H82" s="4">
        <v>2</v>
      </c>
    </row>
    <row r="83" spans="1:8" x14ac:dyDescent="0.15">
      <c r="A83" s="2" t="s">
        <v>20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15">
      <c r="A84" s="2" t="s">
        <v>21</v>
      </c>
      <c r="B84" s="4">
        <v>25</v>
      </c>
      <c r="C84" s="5">
        <v>11.52</v>
      </c>
      <c r="D84" s="4">
        <v>10</v>
      </c>
      <c r="E84" s="5">
        <v>6.67</v>
      </c>
      <c r="F84" s="4">
        <v>15</v>
      </c>
      <c r="G84" s="5">
        <v>23.08</v>
      </c>
      <c r="H84" s="4">
        <v>0</v>
      </c>
    </row>
    <row r="85" spans="1:8" x14ac:dyDescent="0.15">
      <c r="A85" s="2" t="s">
        <v>22</v>
      </c>
      <c r="B85" s="4">
        <v>21</v>
      </c>
      <c r="C85" s="5">
        <v>9.68</v>
      </c>
      <c r="D85" s="4">
        <v>12</v>
      </c>
      <c r="E85" s="5">
        <v>8</v>
      </c>
      <c r="F85" s="4">
        <v>9</v>
      </c>
      <c r="G85" s="5">
        <v>13.85</v>
      </c>
      <c r="H85" s="4">
        <v>0</v>
      </c>
    </row>
    <row r="86" spans="1:8" x14ac:dyDescent="0.15">
      <c r="A86" s="2" t="s">
        <v>23</v>
      </c>
      <c r="B86" s="4">
        <v>0</v>
      </c>
      <c r="C86" s="5">
        <v>0</v>
      </c>
      <c r="D86" s="4">
        <v>0</v>
      </c>
      <c r="E86" s="5">
        <v>0</v>
      </c>
      <c r="F86" s="4">
        <v>0</v>
      </c>
      <c r="G86" s="5">
        <v>0</v>
      </c>
      <c r="H86" s="4">
        <v>0</v>
      </c>
    </row>
    <row r="87" spans="1:8" x14ac:dyDescent="0.15">
      <c r="A87" s="2" t="s">
        <v>24</v>
      </c>
      <c r="B87" s="4">
        <v>0</v>
      </c>
      <c r="C87" s="5">
        <v>0</v>
      </c>
      <c r="D87" s="4">
        <v>0</v>
      </c>
      <c r="E87" s="5">
        <v>0</v>
      </c>
      <c r="F87" s="4">
        <v>0</v>
      </c>
      <c r="G87" s="5">
        <v>0</v>
      </c>
      <c r="H87" s="4">
        <v>0</v>
      </c>
    </row>
    <row r="88" spans="1:8" x14ac:dyDescent="0.15">
      <c r="A88" s="2" t="s">
        <v>25</v>
      </c>
      <c r="B88" s="4">
        <v>4</v>
      </c>
      <c r="C88" s="5">
        <v>1.84</v>
      </c>
      <c r="D88" s="4">
        <v>1</v>
      </c>
      <c r="E88" s="5">
        <v>0.67</v>
      </c>
      <c r="F88" s="4">
        <v>2</v>
      </c>
      <c r="G88" s="5">
        <v>3.08</v>
      </c>
      <c r="H88" s="4">
        <v>1</v>
      </c>
    </row>
    <row r="89" spans="1:8" x14ac:dyDescent="0.15">
      <c r="A89" s="2" t="s">
        <v>26</v>
      </c>
      <c r="B89" s="4">
        <v>74</v>
      </c>
      <c r="C89" s="5">
        <v>34.1</v>
      </c>
      <c r="D89" s="4">
        <v>50</v>
      </c>
      <c r="E89" s="5">
        <v>33.33</v>
      </c>
      <c r="F89" s="4">
        <v>24</v>
      </c>
      <c r="G89" s="5">
        <v>36.92</v>
      </c>
      <c r="H89" s="4">
        <v>0</v>
      </c>
    </row>
    <row r="90" spans="1:8" x14ac:dyDescent="0.15">
      <c r="A90" s="2" t="s">
        <v>27</v>
      </c>
      <c r="B90" s="4">
        <v>1</v>
      </c>
      <c r="C90" s="5">
        <v>0.46</v>
      </c>
      <c r="D90" s="4">
        <v>1</v>
      </c>
      <c r="E90" s="5">
        <v>0.67</v>
      </c>
      <c r="F90" s="4">
        <v>0</v>
      </c>
      <c r="G90" s="5">
        <v>0</v>
      </c>
      <c r="H90" s="4">
        <v>0</v>
      </c>
    </row>
    <row r="91" spans="1:8" x14ac:dyDescent="0.15">
      <c r="A91" s="2" t="s">
        <v>28</v>
      </c>
      <c r="B91" s="4">
        <v>2</v>
      </c>
      <c r="C91" s="5">
        <v>0.92</v>
      </c>
      <c r="D91" s="4">
        <v>0</v>
      </c>
      <c r="E91" s="5">
        <v>0</v>
      </c>
      <c r="F91" s="4">
        <v>2</v>
      </c>
      <c r="G91" s="5">
        <v>3.08</v>
      </c>
      <c r="H91" s="4">
        <v>0</v>
      </c>
    </row>
    <row r="92" spans="1:8" x14ac:dyDescent="0.15">
      <c r="A92" s="2" t="s">
        <v>29</v>
      </c>
      <c r="B92" s="4">
        <v>2</v>
      </c>
      <c r="C92" s="5">
        <v>0.92</v>
      </c>
      <c r="D92" s="4">
        <v>1</v>
      </c>
      <c r="E92" s="5">
        <v>0.67</v>
      </c>
      <c r="F92" s="4">
        <v>1</v>
      </c>
      <c r="G92" s="5">
        <v>1.54</v>
      </c>
      <c r="H92" s="4">
        <v>0</v>
      </c>
    </row>
    <row r="93" spans="1:8" x14ac:dyDescent="0.15">
      <c r="A93" s="2" t="s">
        <v>30</v>
      </c>
      <c r="B93" s="4">
        <v>32</v>
      </c>
      <c r="C93" s="5">
        <v>14.75</v>
      </c>
      <c r="D93" s="4">
        <v>30</v>
      </c>
      <c r="E93" s="5">
        <v>20</v>
      </c>
      <c r="F93" s="4">
        <v>2</v>
      </c>
      <c r="G93" s="5">
        <v>3.08</v>
      </c>
      <c r="H93" s="4">
        <v>0</v>
      </c>
    </row>
    <row r="94" spans="1:8" x14ac:dyDescent="0.15">
      <c r="A94" s="2" t="s">
        <v>31</v>
      </c>
      <c r="B94" s="4">
        <v>35</v>
      </c>
      <c r="C94" s="5">
        <v>16.13</v>
      </c>
      <c r="D94" s="4">
        <v>32</v>
      </c>
      <c r="E94" s="5">
        <v>21.33</v>
      </c>
      <c r="F94" s="4">
        <v>3</v>
      </c>
      <c r="G94" s="5">
        <v>4.62</v>
      </c>
      <c r="H94" s="4">
        <v>0</v>
      </c>
    </row>
    <row r="95" spans="1:8" x14ac:dyDescent="0.15">
      <c r="A95" s="2" t="s">
        <v>32</v>
      </c>
      <c r="B95" s="4">
        <v>7</v>
      </c>
      <c r="C95" s="5">
        <v>3.23</v>
      </c>
      <c r="D95" s="4">
        <v>6</v>
      </c>
      <c r="E95" s="5">
        <v>4</v>
      </c>
      <c r="F95" s="4">
        <v>1</v>
      </c>
      <c r="G95" s="5">
        <v>1.54</v>
      </c>
      <c r="H95" s="4">
        <v>0</v>
      </c>
    </row>
    <row r="96" spans="1:8" x14ac:dyDescent="0.15">
      <c r="A96" s="2" t="s">
        <v>33</v>
      </c>
      <c r="B96" s="4">
        <v>7</v>
      </c>
      <c r="C96" s="5">
        <v>3.23</v>
      </c>
      <c r="D96" s="4">
        <v>3</v>
      </c>
      <c r="E96" s="5">
        <v>2</v>
      </c>
      <c r="F96" s="4">
        <v>4</v>
      </c>
      <c r="G96" s="5">
        <v>6.15</v>
      </c>
      <c r="H96" s="4">
        <v>0</v>
      </c>
    </row>
    <row r="97" spans="1:8" x14ac:dyDescent="0.15">
      <c r="A97" s="2" t="s">
        <v>34</v>
      </c>
      <c r="B97" s="4">
        <v>7</v>
      </c>
      <c r="C97" s="5">
        <v>3.23</v>
      </c>
      <c r="D97" s="4">
        <v>4</v>
      </c>
      <c r="E97" s="5">
        <v>2.67</v>
      </c>
      <c r="F97" s="4">
        <v>2</v>
      </c>
      <c r="G97" s="5">
        <v>3.08</v>
      </c>
      <c r="H97" s="4">
        <v>1</v>
      </c>
    </row>
    <row r="98" spans="1:8" x14ac:dyDescent="0.15">
      <c r="A98" s="1" t="s">
        <v>6</v>
      </c>
      <c r="B98" s="4">
        <v>106</v>
      </c>
      <c r="C98" s="5">
        <v>99.999999999999986</v>
      </c>
      <c r="D98" s="4">
        <v>92</v>
      </c>
      <c r="E98" s="5">
        <v>100.00000000000001</v>
      </c>
      <c r="F98" s="4">
        <v>14</v>
      </c>
      <c r="G98" s="5">
        <v>100</v>
      </c>
      <c r="H98" s="4">
        <v>0</v>
      </c>
    </row>
    <row r="99" spans="1:8" x14ac:dyDescent="0.15">
      <c r="A99" s="2" t="s">
        <v>20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15">
      <c r="A100" s="2" t="s">
        <v>21</v>
      </c>
      <c r="B100" s="4">
        <v>12</v>
      </c>
      <c r="C100" s="5">
        <v>11.32</v>
      </c>
      <c r="D100" s="4">
        <v>8</v>
      </c>
      <c r="E100" s="5">
        <v>8.6999999999999993</v>
      </c>
      <c r="F100" s="4">
        <v>4</v>
      </c>
      <c r="G100" s="5">
        <v>28.57</v>
      </c>
      <c r="H100" s="4">
        <v>0</v>
      </c>
    </row>
    <row r="101" spans="1:8" x14ac:dyDescent="0.15">
      <c r="A101" s="2" t="s">
        <v>22</v>
      </c>
      <c r="B101" s="4">
        <v>13</v>
      </c>
      <c r="C101" s="5">
        <v>12.26</v>
      </c>
      <c r="D101" s="4">
        <v>10</v>
      </c>
      <c r="E101" s="5">
        <v>10.87</v>
      </c>
      <c r="F101" s="4">
        <v>3</v>
      </c>
      <c r="G101" s="5">
        <v>21.43</v>
      </c>
      <c r="H101" s="4">
        <v>0</v>
      </c>
    </row>
    <row r="102" spans="1:8" x14ac:dyDescent="0.15">
      <c r="A102" s="2" t="s">
        <v>23</v>
      </c>
      <c r="B102" s="4">
        <v>0</v>
      </c>
      <c r="C102" s="5">
        <v>0</v>
      </c>
      <c r="D102" s="4">
        <v>0</v>
      </c>
      <c r="E102" s="5">
        <v>0</v>
      </c>
      <c r="F102" s="4">
        <v>0</v>
      </c>
      <c r="G102" s="5">
        <v>0</v>
      </c>
      <c r="H102" s="4">
        <v>0</v>
      </c>
    </row>
    <row r="103" spans="1:8" x14ac:dyDescent="0.15">
      <c r="A103" s="2" t="s">
        <v>24</v>
      </c>
      <c r="B103" s="4">
        <v>0</v>
      </c>
      <c r="C103" s="5">
        <v>0</v>
      </c>
      <c r="D103" s="4">
        <v>0</v>
      </c>
      <c r="E103" s="5">
        <v>0</v>
      </c>
      <c r="F103" s="4">
        <v>0</v>
      </c>
      <c r="G103" s="5">
        <v>0</v>
      </c>
      <c r="H103" s="4">
        <v>0</v>
      </c>
    </row>
    <row r="104" spans="1:8" x14ac:dyDescent="0.15">
      <c r="A104" s="2" t="s">
        <v>25</v>
      </c>
      <c r="B104" s="4">
        <v>1</v>
      </c>
      <c r="C104" s="5">
        <v>0.94</v>
      </c>
      <c r="D104" s="4">
        <v>1</v>
      </c>
      <c r="E104" s="5">
        <v>1.0900000000000001</v>
      </c>
      <c r="F104" s="4">
        <v>0</v>
      </c>
      <c r="G104" s="5">
        <v>0</v>
      </c>
      <c r="H104" s="4">
        <v>0</v>
      </c>
    </row>
    <row r="105" spans="1:8" x14ac:dyDescent="0.15">
      <c r="A105" s="2" t="s">
        <v>26</v>
      </c>
      <c r="B105" s="4">
        <v>46</v>
      </c>
      <c r="C105" s="5">
        <v>43.4</v>
      </c>
      <c r="D105" s="4">
        <v>40</v>
      </c>
      <c r="E105" s="5">
        <v>43.48</v>
      </c>
      <c r="F105" s="4">
        <v>6</v>
      </c>
      <c r="G105" s="5">
        <v>42.86</v>
      </c>
      <c r="H105" s="4">
        <v>0</v>
      </c>
    </row>
    <row r="106" spans="1:8" x14ac:dyDescent="0.15">
      <c r="A106" s="2" t="s">
        <v>27</v>
      </c>
      <c r="B106" s="4">
        <v>1</v>
      </c>
      <c r="C106" s="5">
        <v>0.94</v>
      </c>
      <c r="D106" s="4">
        <v>1</v>
      </c>
      <c r="E106" s="5">
        <v>1.0900000000000001</v>
      </c>
      <c r="F106" s="4">
        <v>0</v>
      </c>
      <c r="G106" s="5">
        <v>0</v>
      </c>
      <c r="H106" s="4">
        <v>0</v>
      </c>
    </row>
    <row r="107" spans="1:8" x14ac:dyDescent="0.15">
      <c r="A107" s="2" t="s">
        <v>28</v>
      </c>
      <c r="B107" s="4">
        <v>2</v>
      </c>
      <c r="C107" s="5">
        <v>1.89</v>
      </c>
      <c r="D107" s="4">
        <v>2</v>
      </c>
      <c r="E107" s="5">
        <v>2.17</v>
      </c>
      <c r="F107" s="4">
        <v>0</v>
      </c>
      <c r="G107" s="5">
        <v>0</v>
      </c>
      <c r="H107" s="4">
        <v>0</v>
      </c>
    </row>
    <row r="108" spans="1:8" x14ac:dyDescent="0.15">
      <c r="A108" s="2" t="s">
        <v>29</v>
      </c>
      <c r="B108" s="4">
        <v>1</v>
      </c>
      <c r="C108" s="5">
        <v>0.94</v>
      </c>
      <c r="D108" s="4">
        <v>1</v>
      </c>
      <c r="E108" s="5">
        <v>1.0900000000000001</v>
      </c>
      <c r="F108" s="4">
        <v>0</v>
      </c>
      <c r="G108" s="5">
        <v>0</v>
      </c>
      <c r="H108" s="4">
        <v>0</v>
      </c>
    </row>
    <row r="109" spans="1:8" x14ac:dyDescent="0.15">
      <c r="A109" s="2" t="s">
        <v>30</v>
      </c>
      <c r="B109" s="4">
        <v>11</v>
      </c>
      <c r="C109" s="5">
        <v>10.38</v>
      </c>
      <c r="D109" s="4">
        <v>10</v>
      </c>
      <c r="E109" s="5">
        <v>10.87</v>
      </c>
      <c r="F109" s="4">
        <v>1</v>
      </c>
      <c r="G109" s="5">
        <v>7.14</v>
      </c>
      <c r="H109" s="4">
        <v>0</v>
      </c>
    </row>
    <row r="110" spans="1:8" x14ac:dyDescent="0.15">
      <c r="A110" s="2" t="s">
        <v>31</v>
      </c>
      <c r="B110" s="4">
        <v>12</v>
      </c>
      <c r="C110" s="5">
        <v>11.32</v>
      </c>
      <c r="D110" s="4">
        <v>12</v>
      </c>
      <c r="E110" s="5">
        <v>13.04</v>
      </c>
      <c r="F110" s="4">
        <v>0</v>
      </c>
      <c r="G110" s="5">
        <v>0</v>
      </c>
      <c r="H110" s="4">
        <v>0</v>
      </c>
    </row>
    <row r="111" spans="1:8" x14ac:dyDescent="0.15">
      <c r="A111" s="2" t="s">
        <v>32</v>
      </c>
      <c r="B111" s="4">
        <v>3</v>
      </c>
      <c r="C111" s="5">
        <v>2.83</v>
      </c>
      <c r="D111" s="4">
        <v>3</v>
      </c>
      <c r="E111" s="5">
        <v>3.26</v>
      </c>
      <c r="F111" s="4">
        <v>0</v>
      </c>
      <c r="G111" s="5">
        <v>0</v>
      </c>
      <c r="H111" s="4">
        <v>0</v>
      </c>
    </row>
    <row r="112" spans="1:8" x14ac:dyDescent="0.15">
      <c r="A112" s="2" t="s">
        <v>33</v>
      </c>
      <c r="B112" s="4">
        <v>2</v>
      </c>
      <c r="C112" s="5">
        <v>1.89</v>
      </c>
      <c r="D112" s="4">
        <v>2</v>
      </c>
      <c r="E112" s="5">
        <v>2.17</v>
      </c>
      <c r="F112" s="4">
        <v>0</v>
      </c>
      <c r="G112" s="5">
        <v>0</v>
      </c>
      <c r="H112" s="4">
        <v>0</v>
      </c>
    </row>
    <row r="113" spans="1:8" x14ac:dyDescent="0.15">
      <c r="A113" s="2" t="s">
        <v>34</v>
      </c>
      <c r="B113" s="4">
        <v>2</v>
      </c>
      <c r="C113" s="5">
        <v>1.89</v>
      </c>
      <c r="D113" s="4">
        <v>2</v>
      </c>
      <c r="E113" s="5">
        <v>2.17</v>
      </c>
      <c r="F113" s="4">
        <v>0</v>
      </c>
      <c r="G113" s="5">
        <v>0</v>
      </c>
      <c r="H113" s="4">
        <v>0</v>
      </c>
    </row>
    <row r="114" spans="1:8" x14ac:dyDescent="0.15">
      <c r="A114" s="1" t="s">
        <v>7</v>
      </c>
      <c r="B114" s="4">
        <v>194</v>
      </c>
      <c r="C114" s="5">
        <v>100.01</v>
      </c>
      <c r="D114" s="4">
        <v>127</v>
      </c>
      <c r="E114" s="5">
        <v>99.990000000000009</v>
      </c>
      <c r="F114" s="4">
        <v>66</v>
      </c>
      <c r="G114" s="5">
        <v>100.02</v>
      </c>
      <c r="H114" s="4">
        <v>1</v>
      </c>
    </row>
    <row r="115" spans="1:8" x14ac:dyDescent="0.15">
      <c r="A115" s="2" t="s">
        <v>20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15">
      <c r="A116" s="2" t="s">
        <v>21</v>
      </c>
      <c r="B116" s="4">
        <v>31</v>
      </c>
      <c r="C116" s="5">
        <v>15.98</v>
      </c>
      <c r="D116" s="4">
        <v>18</v>
      </c>
      <c r="E116" s="5">
        <v>14.17</v>
      </c>
      <c r="F116" s="4">
        <v>13</v>
      </c>
      <c r="G116" s="5">
        <v>19.7</v>
      </c>
      <c r="H116" s="4">
        <v>0</v>
      </c>
    </row>
    <row r="117" spans="1:8" x14ac:dyDescent="0.15">
      <c r="A117" s="2" t="s">
        <v>22</v>
      </c>
      <c r="B117" s="4">
        <v>31</v>
      </c>
      <c r="C117" s="5">
        <v>15.98</v>
      </c>
      <c r="D117" s="4">
        <v>15</v>
      </c>
      <c r="E117" s="5">
        <v>11.81</v>
      </c>
      <c r="F117" s="4">
        <v>16</v>
      </c>
      <c r="G117" s="5">
        <v>24.24</v>
      </c>
      <c r="H117" s="4">
        <v>0</v>
      </c>
    </row>
    <row r="118" spans="1:8" x14ac:dyDescent="0.15">
      <c r="A118" s="2" t="s">
        <v>23</v>
      </c>
      <c r="B118" s="4">
        <v>1</v>
      </c>
      <c r="C118" s="5">
        <v>0.52</v>
      </c>
      <c r="D118" s="4">
        <v>0</v>
      </c>
      <c r="E118" s="5">
        <v>0</v>
      </c>
      <c r="F118" s="4">
        <v>1</v>
      </c>
      <c r="G118" s="5">
        <v>1.52</v>
      </c>
      <c r="H118" s="4">
        <v>0</v>
      </c>
    </row>
    <row r="119" spans="1:8" x14ac:dyDescent="0.15">
      <c r="A119" s="2" t="s">
        <v>24</v>
      </c>
      <c r="B119" s="4">
        <v>0</v>
      </c>
      <c r="C119" s="5">
        <v>0</v>
      </c>
      <c r="D119" s="4">
        <v>0</v>
      </c>
      <c r="E119" s="5">
        <v>0</v>
      </c>
      <c r="F119" s="4">
        <v>0</v>
      </c>
      <c r="G119" s="5">
        <v>0</v>
      </c>
      <c r="H119" s="4">
        <v>0</v>
      </c>
    </row>
    <row r="120" spans="1:8" x14ac:dyDescent="0.15">
      <c r="A120" s="2" t="s">
        <v>25</v>
      </c>
      <c r="B120" s="4">
        <v>4</v>
      </c>
      <c r="C120" s="5">
        <v>2.06</v>
      </c>
      <c r="D120" s="4">
        <v>2</v>
      </c>
      <c r="E120" s="5">
        <v>1.57</v>
      </c>
      <c r="F120" s="4">
        <v>2</v>
      </c>
      <c r="G120" s="5">
        <v>3.03</v>
      </c>
      <c r="H120" s="4">
        <v>0</v>
      </c>
    </row>
    <row r="121" spans="1:8" x14ac:dyDescent="0.15">
      <c r="A121" s="2" t="s">
        <v>26</v>
      </c>
      <c r="B121" s="4">
        <v>62</v>
      </c>
      <c r="C121" s="5">
        <v>31.96</v>
      </c>
      <c r="D121" s="4">
        <v>42</v>
      </c>
      <c r="E121" s="5">
        <v>33.07</v>
      </c>
      <c r="F121" s="4">
        <v>20</v>
      </c>
      <c r="G121" s="5">
        <v>30.3</v>
      </c>
      <c r="H121" s="4">
        <v>0</v>
      </c>
    </row>
    <row r="122" spans="1:8" x14ac:dyDescent="0.15">
      <c r="A122" s="2" t="s">
        <v>27</v>
      </c>
      <c r="B122" s="4">
        <v>2</v>
      </c>
      <c r="C122" s="5">
        <v>1.03</v>
      </c>
      <c r="D122" s="4">
        <v>1</v>
      </c>
      <c r="E122" s="5">
        <v>0.79</v>
      </c>
      <c r="F122" s="4">
        <v>1</v>
      </c>
      <c r="G122" s="5">
        <v>1.52</v>
      </c>
      <c r="H122" s="4">
        <v>0</v>
      </c>
    </row>
    <row r="123" spans="1:8" x14ac:dyDescent="0.15">
      <c r="A123" s="2" t="s">
        <v>28</v>
      </c>
      <c r="B123" s="4">
        <v>4</v>
      </c>
      <c r="C123" s="5">
        <v>2.06</v>
      </c>
      <c r="D123" s="4">
        <v>2</v>
      </c>
      <c r="E123" s="5">
        <v>1.57</v>
      </c>
      <c r="F123" s="4">
        <v>2</v>
      </c>
      <c r="G123" s="5">
        <v>3.03</v>
      </c>
      <c r="H123" s="4">
        <v>0</v>
      </c>
    </row>
    <row r="124" spans="1:8" x14ac:dyDescent="0.15">
      <c r="A124" s="2" t="s">
        <v>29</v>
      </c>
      <c r="B124" s="4">
        <v>4</v>
      </c>
      <c r="C124" s="5">
        <v>2.06</v>
      </c>
      <c r="D124" s="4">
        <v>4</v>
      </c>
      <c r="E124" s="5">
        <v>3.15</v>
      </c>
      <c r="F124" s="4">
        <v>0</v>
      </c>
      <c r="G124" s="5">
        <v>0</v>
      </c>
      <c r="H124" s="4">
        <v>0</v>
      </c>
    </row>
    <row r="125" spans="1:8" x14ac:dyDescent="0.15">
      <c r="A125" s="2" t="s">
        <v>30</v>
      </c>
      <c r="B125" s="4">
        <v>9</v>
      </c>
      <c r="C125" s="5">
        <v>4.6399999999999997</v>
      </c>
      <c r="D125" s="4">
        <v>8</v>
      </c>
      <c r="E125" s="5">
        <v>6.3</v>
      </c>
      <c r="F125" s="4">
        <v>1</v>
      </c>
      <c r="G125" s="5">
        <v>1.52</v>
      </c>
      <c r="H125" s="4">
        <v>0</v>
      </c>
    </row>
    <row r="126" spans="1:8" x14ac:dyDescent="0.15">
      <c r="A126" s="2" t="s">
        <v>31</v>
      </c>
      <c r="B126" s="4">
        <v>27</v>
      </c>
      <c r="C126" s="5">
        <v>13.92</v>
      </c>
      <c r="D126" s="4">
        <v>25</v>
      </c>
      <c r="E126" s="5">
        <v>19.690000000000001</v>
      </c>
      <c r="F126" s="4">
        <v>2</v>
      </c>
      <c r="G126" s="5">
        <v>3.03</v>
      </c>
      <c r="H126" s="4">
        <v>0</v>
      </c>
    </row>
    <row r="127" spans="1:8" x14ac:dyDescent="0.15">
      <c r="A127" s="2" t="s">
        <v>32</v>
      </c>
      <c r="B127" s="4">
        <v>1</v>
      </c>
      <c r="C127" s="5">
        <v>0.52</v>
      </c>
      <c r="D127" s="4">
        <v>1</v>
      </c>
      <c r="E127" s="5">
        <v>0.79</v>
      </c>
      <c r="F127" s="4">
        <v>0</v>
      </c>
      <c r="G127" s="5">
        <v>0</v>
      </c>
      <c r="H127" s="4">
        <v>0</v>
      </c>
    </row>
    <row r="128" spans="1:8" x14ac:dyDescent="0.15">
      <c r="A128" s="2" t="s">
        <v>33</v>
      </c>
      <c r="B128" s="4">
        <v>6</v>
      </c>
      <c r="C128" s="5">
        <v>3.09</v>
      </c>
      <c r="D128" s="4">
        <v>3</v>
      </c>
      <c r="E128" s="5">
        <v>2.36</v>
      </c>
      <c r="F128" s="4">
        <v>3</v>
      </c>
      <c r="G128" s="5">
        <v>4.55</v>
      </c>
      <c r="H128" s="4">
        <v>0</v>
      </c>
    </row>
    <row r="129" spans="1:8" x14ac:dyDescent="0.15">
      <c r="A129" s="2" t="s">
        <v>34</v>
      </c>
      <c r="B129" s="4">
        <v>12</v>
      </c>
      <c r="C129" s="5">
        <v>6.19</v>
      </c>
      <c r="D129" s="4">
        <v>6</v>
      </c>
      <c r="E129" s="5">
        <v>4.72</v>
      </c>
      <c r="F129" s="4">
        <v>5</v>
      </c>
      <c r="G129" s="5">
        <v>7.58</v>
      </c>
      <c r="H129" s="4">
        <v>1</v>
      </c>
    </row>
    <row r="130" spans="1:8" x14ac:dyDescent="0.15">
      <c r="A130" s="1" t="s">
        <v>8</v>
      </c>
      <c r="B130" s="4">
        <v>317</v>
      </c>
      <c r="C130" s="5">
        <v>100.00000000000001</v>
      </c>
      <c r="D130" s="4">
        <v>206</v>
      </c>
      <c r="E130" s="5">
        <v>100.00999999999998</v>
      </c>
      <c r="F130" s="4">
        <v>108</v>
      </c>
      <c r="G130" s="5">
        <v>100.00999999999999</v>
      </c>
      <c r="H130" s="4">
        <v>3</v>
      </c>
    </row>
    <row r="131" spans="1:8" x14ac:dyDescent="0.15">
      <c r="A131" s="2" t="s">
        <v>20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15">
      <c r="A132" s="2" t="s">
        <v>21</v>
      </c>
      <c r="B132" s="4">
        <v>57</v>
      </c>
      <c r="C132" s="5">
        <v>17.98</v>
      </c>
      <c r="D132" s="4">
        <v>31</v>
      </c>
      <c r="E132" s="5">
        <v>15.05</v>
      </c>
      <c r="F132" s="4">
        <v>26</v>
      </c>
      <c r="G132" s="5">
        <v>24.07</v>
      </c>
      <c r="H132" s="4">
        <v>0</v>
      </c>
    </row>
    <row r="133" spans="1:8" x14ac:dyDescent="0.15">
      <c r="A133" s="2" t="s">
        <v>22</v>
      </c>
      <c r="B133" s="4">
        <v>30</v>
      </c>
      <c r="C133" s="5">
        <v>9.4600000000000009</v>
      </c>
      <c r="D133" s="4">
        <v>12</v>
      </c>
      <c r="E133" s="5">
        <v>5.83</v>
      </c>
      <c r="F133" s="4">
        <v>18</v>
      </c>
      <c r="G133" s="5">
        <v>16.670000000000002</v>
      </c>
      <c r="H133" s="4">
        <v>0</v>
      </c>
    </row>
    <row r="134" spans="1:8" x14ac:dyDescent="0.15">
      <c r="A134" s="2" t="s">
        <v>23</v>
      </c>
      <c r="B134" s="4">
        <v>0</v>
      </c>
      <c r="C134" s="5">
        <v>0</v>
      </c>
      <c r="D134" s="4">
        <v>0</v>
      </c>
      <c r="E134" s="5">
        <v>0</v>
      </c>
      <c r="F134" s="4">
        <v>0</v>
      </c>
      <c r="G134" s="5">
        <v>0</v>
      </c>
      <c r="H134" s="4">
        <v>0</v>
      </c>
    </row>
    <row r="135" spans="1:8" x14ac:dyDescent="0.15">
      <c r="A135" s="2" t="s">
        <v>24</v>
      </c>
      <c r="B135" s="4">
        <v>2</v>
      </c>
      <c r="C135" s="5">
        <v>0.63</v>
      </c>
      <c r="D135" s="4">
        <v>0</v>
      </c>
      <c r="E135" s="5">
        <v>0</v>
      </c>
      <c r="F135" s="4">
        <v>2</v>
      </c>
      <c r="G135" s="5">
        <v>1.85</v>
      </c>
      <c r="H135" s="4">
        <v>0</v>
      </c>
    </row>
    <row r="136" spans="1:8" x14ac:dyDescent="0.15">
      <c r="A136" s="2" t="s">
        <v>25</v>
      </c>
      <c r="B136" s="4">
        <v>4</v>
      </c>
      <c r="C136" s="5">
        <v>1.26</v>
      </c>
      <c r="D136" s="4">
        <v>2</v>
      </c>
      <c r="E136" s="5">
        <v>0.97</v>
      </c>
      <c r="F136" s="4">
        <v>1</v>
      </c>
      <c r="G136" s="5">
        <v>0.93</v>
      </c>
      <c r="H136" s="4">
        <v>1</v>
      </c>
    </row>
    <row r="137" spans="1:8" x14ac:dyDescent="0.15">
      <c r="A137" s="2" t="s">
        <v>26</v>
      </c>
      <c r="B137" s="4">
        <v>100</v>
      </c>
      <c r="C137" s="5">
        <v>31.55</v>
      </c>
      <c r="D137" s="4">
        <v>64</v>
      </c>
      <c r="E137" s="5">
        <v>31.07</v>
      </c>
      <c r="F137" s="4">
        <v>36</v>
      </c>
      <c r="G137" s="5">
        <v>33.33</v>
      </c>
      <c r="H137" s="4">
        <v>0</v>
      </c>
    </row>
    <row r="138" spans="1:8" x14ac:dyDescent="0.15">
      <c r="A138" s="2" t="s">
        <v>27</v>
      </c>
      <c r="B138" s="4">
        <v>0</v>
      </c>
      <c r="C138" s="5">
        <v>0</v>
      </c>
      <c r="D138" s="4">
        <v>0</v>
      </c>
      <c r="E138" s="5">
        <v>0</v>
      </c>
      <c r="F138" s="4">
        <v>0</v>
      </c>
      <c r="G138" s="5">
        <v>0</v>
      </c>
      <c r="H138" s="4">
        <v>0</v>
      </c>
    </row>
    <row r="139" spans="1:8" x14ac:dyDescent="0.15">
      <c r="A139" s="2" t="s">
        <v>28</v>
      </c>
      <c r="B139" s="4">
        <v>9</v>
      </c>
      <c r="C139" s="5">
        <v>2.84</v>
      </c>
      <c r="D139" s="4">
        <v>6</v>
      </c>
      <c r="E139" s="5">
        <v>2.91</v>
      </c>
      <c r="F139" s="4">
        <v>3</v>
      </c>
      <c r="G139" s="5">
        <v>2.78</v>
      </c>
      <c r="H139" s="4">
        <v>0</v>
      </c>
    </row>
    <row r="140" spans="1:8" x14ac:dyDescent="0.15">
      <c r="A140" s="2" t="s">
        <v>29</v>
      </c>
      <c r="B140" s="4">
        <v>17</v>
      </c>
      <c r="C140" s="5">
        <v>5.36</v>
      </c>
      <c r="D140" s="4">
        <v>12</v>
      </c>
      <c r="E140" s="5">
        <v>5.83</v>
      </c>
      <c r="F140" s="4">
        <v>5</v>
      </c>
      <c r="G140" s="5">
        <v>4.63</v>
      </c>
      <c r="H140" s="4">
        <v>0</v>
      </c>
    </row>
    <row r="141" spans="1:8" x14ac:dyDescent="0.15">
      <c r="A141" s="2" t="s">
        <v>30</v>
      </c>
      <c r="B141" s="4">
        <v>23</v>
      </c>
      <c r="C141" s="5">
        <v>7.26</v>
      </c>
      <c r="D141" s="4">
        <v>18</v>
      </c>
      <c r="E141" s="5">
        <v>8.74</v>
      </c>
      <c r="F141" s="4">
        <v>5</v>
      </c>
      <c r="G141" s="5">
        <v>4.63</v>
      </c>
      <c r="H141" s="4">
        <v>0</v>
      </c>
    </row>
    <row r="142" spans="1:8" x14ac:dyDescent="0.15">
      <c r="A142" s="2" t="s">
        <v>31</v>
      </c>
      <c r="B142" s="4">
        <v>52</v>
      </c>
      <c r="C142" s="5">
        <v>16.399999999999999</v>
      </c>
      <c r="D142" s="4">
        <v>46</v>
      </c>
      <c r="E142" s="5">
        <v>22.33</v>
      </c>
      <c r="F142" s="4">
        <v>6</v>
      </c>
      <c r="G142" s="5">
        <v>5.56</v>
      </c>
      <c r="H142" s="4">
        <v>0</v>
      </c>
    </row>
    <row r="143" spans="1:8" x14ac:dyDescent="0.15">
      <c r="A143" s="2" t="s">
        <v>32</v>
      </c>
      <c r="B143" s="4">
        <v>9</v>
      </c>
      <c r="C143" s="5">
        <v>2.84</v>
      </c>
      <c r="D143" s="4">
        <v>6</v>
      </c>
      <c r="E143" s="5">
        <v>2.91</v>
      </c>
      <c r="F143" s="4">
        <v>3</v>
      </c>
      <c r="G143" s="5">
        <v>2.78</v>
      </c>
      <c r="H143" s="4">
        <v>0</v>
      </c>
    </row>
    <row r="144" spans="1:8" x14ac:dyDescent="0.15">
      <c r="A144" s="2" t="s">
        <v>33</v>
      </c>
      <c r="B144" s="4">
        <v>5</v>
      </c>
      <c r="C144" s="5">
        <v>1.58</v>
      </c>
      <c r="D144" s="4">
        <v>3</v>
      </c>
      <c r="E144" s="5">
        <v>1.46</v>
      </c>
      <c r="F144" s="4">
        <v>0</v>
      </c>
      <c r="G144" s="5">
        <v>0</v>
      </c>
      <c r="H144" s="4">
        <v>2</v>
      </c>
    </row>
    <row r="145" spans="1:8" x14ac:dyDescent="0.15">
      <c r="A145" s="2" t="s">
        <v>34</v>
      </c>
      <c r="B145" s="4">
        <v>9</v>
      </c>
      <c r="C145" s="5">
        <v>2.84</v>
      </c>
      <c r="D145" s="4">
        <v>6</v>
      </c>
      <c r="E145" s="5">
        <v>2.91</v>
      </c>
      <c r="F145" s="4">
        <v>3</v>
      </c>
      <c r="G145" s="5">
        <v>2.78</v>
      </c>
      <c r="H145" s="4">
        <v>0</v>
      </c>
    </row>
    <row r="146" spans="1:8" x14ac:dyDescent="0.15">
      <c r="A146" s="1" t="s">
        <v>9</v>
      </c>
      <c r="B146" s="4">
        <v>126</v>
      </c>
      <c r="C146" s="5">
        <v>99.990000000000009</v>
      </c>
      <c r="D146" s="4">
        <v>80</v>
      </c>
      <c r="E146" s="5">
        <v>100</v>
      </c>
      <c r="F146" s="4">
        <v>42</v>
      </c>
      <c r="G146" s="5">
        <v>99.989999999999966</v>
      </c>
      <c r="H146" s="4">
        <v>4</v>
      </c>
    </row>
    <row r="147" spans="1:8" x14ac:dyDescent="0.15">
      <c r="A147" s="2" t="s">
        <v>20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15">
      <c r="A148" s="2" t="s">
        <v>21</v>
      </c>
      <c r="B148" s="4">
        <v>15</v>
      </c>
      <c r="C148" s="5">
        <v>11.9</v>
      </c>
      <c r="D148" s="4">
        <v>6</v>
      </c>
      <c r="E148" s="5">
        <v>7.5</v>
      </c>
      <c r="F148" s="4">
        <v>9</v>
      </c>
      <c r="G148" s="5">
        <v>21.43</v>
      </c>
      <c r="H148" s="4">
        <v>0</v>
      </c>
    </row>
    <row r="149" spans="1:8" x14ac:dyDescent="0.15">
      <c r="A149" s="2" t="s">
        <v>22</v>
      </c>
      <c r="B149" s="4">
        <v>3</v>
      </c>
      <c r="C149" s="5">
        <v>2.38</v>
      </c>
      <c r="D149" s="4">
        <v>0</v>
      </c>
      <c r="E149" s="5">
        <v>0</v>
      </c>
      <c r="F149" s="4">
        <v>3</v>
      </c>
      <c r="G149" s="5">
        <v>7.14</v>
      </c>
      <c r="H149" s="4">
        <v>0</v>
      </c>
    </row>
    <row r="150" spans="1:8" x14ac:dyDescent="0.15">
      <c r="A150" s="2" t="s">
        <v>23</v>
      </c>
      <c r="B150" s="4">
        <v>0</v>
      </c>
      <c r="C150" s="5">
        <v>0</v>
      </c>
      <c r="D150" s="4">
        <v>0</v>
      </c>
      <c r="E150" s="5">
        <v>0</v>
      </c>
      <c r="F150" s="4">
        <v>0</v>
      </c>
      <c r="G150" s="5">
        <v>0</v>
      </c>
      <c r="H150" s="4">
        <v>0</v>
      </c>
    </row>
    <row r="151" spans="1:8" x14ac:dyDescent="0.15">
      <c r="A151" s="2" t="s">
        <v>24</v>
      </c>
      <c r="B151" s="4">
        <v>1</v>
      </c>
      <c r="C151" s="5">
        <v>0.79</v>
      </c>
      <c r="D151" s="4">
        <v>0</v>
      </c>
      <c r="E151" s="5">
        <v>0</v>
      </c>
      <c r="F151" s="4">
        <v>1</v>
      </c>
      <c r="G151" s="5">
        <v>2.38</v>
      </c>
      <c r="H151" s="4">
        <v>0</v>
      </c>
    </row>
    <row r="152" spans="1:8" x14ac:dyDescent="0.15">
      <c r="A152" s="2" t="s">
        <v>25</v>
      </c>
      <c r="B152" s="4">
        <v>3</v>
      </c>
      <c r="C152" s="5">
        <v>2.38</v>
      </c>
      <c r="D152" s="4">
        <v>1</v>
      </c>
      <c r="E152" s="5">
        <v>1.25</v>
      </c>
      <c r="F152" s="4">
        <v>1</v>
      </c>
      <c r="G152" s="5">
        <v>2.38</v>
      </c>
      <c r="H152" s="4">
        <v>1</v>
      </c>
    </row>
    <row r="153" spans="1:8" x14ac:dyDescent="0.15">
      <c r="A153" s="2" t="s">
        <v>26</v>
      </c>
      <c r="B153" s="4">
        <v>32</v>
      </c>
      <c r="C153" s="5">
        <v>25.4</v>
      </c>
      <c r="D153" s="4">
        <v>14</v>
      </c>
      <c r="E153" s="5">
        <v>17.5</v>
      </c>
      <c r="F153" s="4">
        <v>18</v>
      </c>
      <c r="G153" s="5">
        <v>42.86</v>
      </c>
      <c r="H153" s="4">
        <v>0</v>
      </c>
    </row>
    <row r="154" spans="1:8" x14ac:dyDescent="0.15">
      <c r="A154" s="2" t="s">
        <v>27</v>
      </c>
      <c r="B154" s="4">
        <v>2</v>
      </c>
      <c r="C154" s="5">
        <v>1.59</v>
      </c>
      <c r="D154" s="4">
        <v>1</v>
      </c>
      <c r="E154" s="5">
        <v>1.25</v>
      </c>
      <c r="F154" s="4">
        <v>1</v>
      </c>
      <c r="G154" s="5">
        <v>2.38</v>
      </c>
      <c r="H154" s="4">
        <v>0</v>
      </c>
    </row>
    <row r="155" spans="1:8" x14ac:dyDescent="0.15">
      <c r="A155" s="2" t="s">
        <v>28</v>
      </c>
      <c r="B155" s="4">
        <v>20</v>
      </c>
      <c r="C155" s="5">
        <v>15.87</v>
      </c>
      <c r="D155" s="4">
        <v>19</v>
      </c>
      <c r="E155" s="5">
        <v>23.75</v>
      </c>
      <c r="F155" s="4">
        <v>1</v>
      </c>
      <c r="G155" s="5">
        <v>2.38</v>
      </c>
      <c r="H155" s="4">
        <v>0</v>
      </c>
    </row>
    <row r="156" spans="1:8" x14ac:dyDescent="0.15">
      <c r="A156" s="2" t="s">
        <v>29</v>
      </c>
      <c r="B156" s="4">
        <v>3</v>
      </c>
      <c r="C156" s="5">
        <v>2.38</v>
      </c>
      <c r="D156" s="4">
        <v>2</v>
      </c>
      <c r="E156" s="5">
        <v>2.5</v>
      </c>
      <c r="F156" s="4">
        <v>1</v>
      </c>
      <c r="G156" s="5">
        <v>2.38</v>
      </c>
      <c r="H156" s="4">
        <v>0</v>
      </c>
    </row>
    <row r="157" spans="1:8" x14ac:dyDescent="0.15">
      <c r="A157" s="2" t="s">
        <v>30</v>
      </c>
      <c r="B157" s="4">
        <v>22</v>
      </c>
      <c r="C157" s="5">
        <v>17.46</v>
      </c>
      <c r="D157" s="4">
        <v>18</v>
      </c>
      <c r="E157" s="5">
        <v>22.5</v>
      </c>
      <c r="F157" s="4">
        <v>4</v>
      </c>
      <c r="G157" s="5">
        <v>9.52</v>
      </c>
      <c r="H157" s="4">
        <v>0</v>
      </c>
    </row>
    <row r="158" spans="1:8" x14ac:dyDescent="0.15">
      <c r="A158" s="2" t="s">
        <v>31</v>
      </c>
      <c r="B158" s="4">
        <v>16</v>
      </c>
      <c r="C158" s="5">
        <v>12.7</v>
      </c>
      <c r="D158" s="4">
        <v>14</v>
      </c>
      <c r="E158" s="5">
        <v>17.5</v>
      </c>
      <c r="F158" s="4">
        <v>1</v>
      </c>
      <c r="G158" s="5">
        <v>2.38</v>
      </c>
      <c r="H158" s="4">
        <v>1</v>
      </c>
    </row>
    <row r="159" spans="1:8" x14ac:dyDescent="0.15">
      <c r="A159" s="2" t="s">
        <v>32</v>
      </c>
      <c r="B159" s="4">
        <v>3</v>
      </c>
      <c r="C159" s="5">
        <v>2.38</v>
      </c>
      <c r="D159" s="4">
        <v>1</v>
      </c>
      <c r="E159" s="5">
        <v>1.25</v>
      </c>
      <c r="F159" s="4">
        <v>1</v>
      </c>
      <c r="G159" s="5">
        <v>2.38</v>
      </c>
      <c r="H159" s="4">
        <v>1</v>
      </c>
    </row>
    <row r="160" spans="1:8" x14ac:dyDescent="0.15">
      <c r="A160" s="2" t="s">
        <v>33</v>
      </c>
      <c r="B160" s="4">
        <v>4</v>
      </c>
      <c r="C160" s="5">
        <v>3.17</v>
      </c>
      <c r="D160" s="4">
        <v>3</v>
      </c>
      <c r="E160" s="5">
        <v>3.75</v>
      </c>
      <c r="F160" s="4">
        <v>1</v>
      </c>
      <c r="G160" s="5">
        <v>2.38</v>
      </c>
      <c r="H160" s="4">
        <v>0</v>
      </c>
    </row>
    <row r="161" spans="1:8" x14ac:dyDescent="0.15">
      <c r="A161" s="2" t="s">
        <v>34</v>
      </c>
      <c r="B161" s="4">
        <v>2</v>
      </c>
      <c r="C161" s="5">
        <v>1.59</v>
      </c>
      <c r="D161" s="4">
        <v>1</v>
      </c>
      <c r="E161" s="5">
        <v>1.25</v>
      </c>
      <c r="F161" s="4">
        <v>0</v>
      </c>
      <c r="G161" s="5">
        <v>0</v>
      </c>
      <c r="H161" s="4">
        <v>1</v>
      </c>
    </row>
    <row r="162" spans="1:8" x14ac:dyDescent="0.15">
      <c r="A162" s="1" t="s">
        <v>10</v>
      </c>
      <c r="B162" s="4">
        <v>345</v>
      </c>
      <c r="C162" s="5">
        <v>100.01</v>
      </c>
      <c r="D162" s="4">
        <v>236</v>
      </c>
      <c r="E162" s="5">
        <v>100</v>
      </c>
      <c r="F162" s="4">
        <v>108</v>
      </c>
      <c r="G162" s="5">
        <v>100.01000000000002</v>
      </c>
      <c r="H162" s="4">
        <v>1</v>
      </c>
    </row>
    <row r="163" spans="1:8" x14ac:dyDescent="0.15">
      <c r="A163" s="2" t="s">
        <v>20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15">
      <c r="A164" s="2" t="s">
        <v>21</v>
      </c>
      <c r="B164" s="4">
        <v>58</v>
      </c>
      <c r="C164" s="5">
        <v>16.809999999999999</v>
      </c>
      <c r="D164" s="4">
        <v>29</v>
      </c>
      <c r="E164" s="5">
        <v>12.29</v>
      </c>
      <c r="F164" s="4">
        <v>29</v>
      </c>
      <c r="G164" s="5">
        <v>26.85</v>
      </c>
      <c r="H164" s="4">
        <v>0</v>
      </c>
    </row>
    <row r="165" spans="1:8" x14ac:dyDescent="0.15">
      <c r="A165" s="2" t="s">
        <v>22</v>
      </c>
      <c r="B165" s="4">
        <v>26</v>
      </c>
      <c r="C165" s="5">
        <v>7.54</v>
      </c>
      <c r="D165" s="4">
        <v>10</v>
      </c>
      <c r="E165" s="5">
        <v>4.24</v>
      </c>
      <c r="F165" s="4">
        <v>16</v>
      </c>
      <c r="G165" s="5">
        <v>14.81</v>
      </c>
      <c r="H165" s="4">
        <v>0</v>
      </c>
    </row>
    <row r="166" spans="1:8" x14ac:dyDescent="0.15">
      <c r="A166" s="2" t="s">
        <v>23</v>
      </c>
      <c r="B166" s="4">
        <v>0</v>
      </c>
      <c r="C166" s="5">
        <v>0</v>
      </c>
      <c r="D166" s="4">
        <v>0</v>
      </c>
      <c r="E166" s="5">
        <v>0</v>
      </c>
      <c r="F166" s="4">
        <v>0</v>
      </c>
      <c r="G166" s="5">
        <v>0</v>
      </c>
      <c r="H166" s="4">
        <v>0</v>
      </c>
    </row>
    <row r="167" spans="1:8" x14ac:dyDescent="0.15">
      <c r="A167" s="2" t="s">
        <v>24</v>
      </c>
      <c r="B167" s="4">
        <v>0</v>
      </c>
      <c r="C167" s="5">
        <v>0</v>
      </c>
      <c r="D167" s="4">
        <v>0</v>
      </c>
      <c r="E167" s="5">
        <v>0</v>
      </c>
      <c r="F167" s="4">
        <v>0</v>
      </c>
      <c r="G167" s="5">
        <v>0</v>
      </c>
      <c r="H167" s="4">
        <v>0</v>
      </c>
    </row>
    <row r="168" spans="1:8" x14ac:dyDescent="0.15">
      <c r="A168" s="2" t="s">
        <v>25</v>
      </c>
      <c r="B168" s="4">
        <v>3</v>
      </c>
      <c r="C168" s="5">
        <v>0.87</v>
      </c>
      <c r="D168" s="4">
        <v>2</v>
      </c>
      <c r="E168" s="5">
        <v>0.85</v>
      </c>
      <c r="F168" s="4">
        <v>1</v>
      </c>
      <c r="G168" s="5">
        <v>0.93</v>
      </c>
      <c r="H168" s="4">
        <v>0</v>
      </c>
    </row>
    <row r="169" spans="1:8" x14ac:dyDescent="0.15">
      <c r="A169" s="2" t="s">
        <v>26</v>
      </c>
      <c r="B169" s="4">
        <v>108</v>
      </c>
      <c r="C169" s="5">
        <v>31.3</v>
      </c>
      <c r="D169" s="4">
        <v>75</v>
      </c>
      <c r="E169" s="5">
        <v>31.78</v>
      </c>
      <c r="F169" s="4">
        <v>33</v>
      </c>
      <c r="G169" s="5">
        <v>30.56</v>
      </c>
      <c r="H169" s="4">
        <v>0</v>
      </c>
    </row>
    <row r="170" spans="1:8" x14ac:dyDescent="0.15">
      <c r="A170" s="2" t="s">
        <v>27</v>
      </c>
      <c r="B170" s="4">
        <v>1</v>
      </c>
      <c r="C170" s="5">
        <v>0.28999999999999998</v>
      </c>
      <c r="D170" s="4">
        <v>0</v>
      </c>
      <c r="E170" s="5">
        <v>0</v>
      </c>
      <c r="F170" s="4">
        <v>1</v>
      </c>
      <c r="G170" s="5">
        <v>0.93</v>
      </c>
      <c r="H170" s="4">
        <v>0</v>
      </c>
    </row>
    <row r="171" spans="1:8" x14ac:dyDescent="0.15">
      <c r="A171" s="2" t="s">
        <v>28</v>
      </c>
      <c r="B171" s="4">
        <v>26</v>
      </c>
      <c r="C171" s="5">
        <v>7.54</v>
      </c>
      <c r="D171" s="4">
        <v>21</v>
      </c>
      <c r="E171" s="5">
        <v>8.9</v>
      </c>
      <c r="F171" s="4">
        <v>5</v>
      </c>
      <c r="G171" s="5">
        <v>4.63</v>
      </c>
      <c r="H171" s="4">
        <v>0</v>
      </c>
    </row>
    <row r="172" spans="1:8" x14ac:dyDescent="0.15">
      <c r="A172" s="2" t="s">
        <v>29</v>
      </c>
      <c r="B172" s="4">
        <v>12</v>
      </c>
      <c r="C172" s="5">
        <v>3.48</v>
      </c>
      <c r="D172" s="4">
        <v>12</v>
      </c>
      <c r="E172" s="5">
        <v>5.08</v>
      </c>
      <c r="F172" s="4">
        <v>0</v>
      </c>
      <c r="G172" s="5">
        <v>0</v>
      </c>
      <c r="H172" s="4">
        <v>0</v>
      </c>
    </row>
    <row r="173" spans="1:8" x14ac:dyDescent="0.15">
      <c r="A173" s="2" t="s">
        <v>30</v>
      </c>
      <c r="B173" s="4">
        <v>32</v>
      </c>
      <c r="C173" s="5">
        <v>9.2799999999999994</v>
      </c>
      <c r="D173" s="4">
        <v>22</v>
      </c>
      <c r="E173" s="5">
        <v>9.32</v>
      </c>
      <c r="F173" s="4">
        <v>10</v>
      </c>
      <c r="G173" s="5">
        <v>9.26</v>
      </c>
      <c r="H173" s="4">
        <v>0</v>
      </c>
    </row>
    <row r="174" spans="1:8" x14ac:dyDescent="0.15">
      <c r="A174" s="2" t="s">
        <v>31</v>
      </c>
      <c r="B174" s="4">
        <v>42</v>
      </c>
      <c r="C174" s="5">
        <v>12.17</v>
      </c>
      <c r="D174" s="4">
        <v>38</v>
      </c>
      <c r="E174" s="5">
        <v>16.100000000000001</v>
      </c>
      <c r="F174" s="4">
        <v>3</v>
      </c>
      <c r="G174" s="5">
        <v>2.78</v>
      </c>
      <c r="H174" s="4">
        <v>1</v>
      </c>
    </row>
    <row r="175" spans="1:8" x14ac:dyDescent="0.15">
      <c r="A175" s="2" t="s">
        <v>32</v>
      </c>
      <c r="B175" s="4">
        <v>14</v>
      </c>
      <c r="C175" s="5">
        <v>4.0599999999999996</v>
      </c>
      <c r="D175" s="4">
        <v>12</v>
      </c>
      <c r="E175" s="5">
        <v>5.08</v>
      </c>
      <c r="F175" s="4">
        <v>2</v>
      </c>
      <c r="G175" s="5">
        <v>1.85</v>
      </c>
      <c r="H175" s="4">
        <v>0</v>
      </c>
    </row>
    <row r="176" spans="1:8" x14ac:dyDescent="0.15">
      <c r="A176" s="2" t="s">
        <v>33</v>
      </c>
      <c r="B176" s="4">
        <v>9</v>
      </c>
      <c r="C176" s="5">
        <v>2.61</v>
      </c>
      <c r="D176" s="4">
        <v>8</v>
      </c>
      <c r="E176" s="5">
        <v>3.39</v>
      </c>
      <c r="F176" s="4">
        <v>1</v>
      </c>
      <c r="G176" s="5">
        <v>0.93</v>
      </c>
      <c r="H176" s="4">
        <v>0</v>
      </c>
    </row>
    <row r="177" spans="1:8" x14ac:dyDescent="0.15">
      <c r="A177" s="2" t="s">
        <v>34</v>
      </c>
      <c r="B177" s="4">
        <v>14</v>
      </c>
      <c r="C177" s="5">
        <v>4.0599999999999996</v>
      </c>
      <c r="D177" s="4">
        <v>7</v>
      </c>
      <c r="E177" s="5">
        <v>2.97</v>
      </c>
      <c r="F177" s="4">
        <v>7</v>
      </c>
      <c r="G177" s="5">
        <v>6.48</v>
      </c>
      <c r="H177" s="4">
        <v>0</v>
      </c>
    </row>
    <row r="178" spans="1:8" x14ac:dyDescent="0.15">
      <c r="A178" s="1" t="s">
        <v>11</v>
      </c>
      <c r="B178" s="4">
        <v>418</v>
      </c>
      <c r="C178" s="5">
        <v>99.999999999999986</v>
      </c>
      <c r="D178" s="4">
        <v>273</v>
      </c>
      <c r="E178" s="5">
        <v>99.99</v>
      </c>
      <c r="F178" s="4">
        <v>145</v>
      </c>
      <c r="G178" s="5">
        <v>100.01999999999998</v>
      </c>
      <c r="H178" s="4">
        <v>0</v>
      </c>
    </row>
    <row r="179" spans="1:8" x14ac:dyDescent="0.15">
      <c r="A179" s="2" t="s">
        <v>20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15">
      <c r="A180" s="2" t="s">
        <v>21</v>
      </c>
      <c r="B180" s="4">
        <v>63</v>
      </c>
      <c r="C180" s="5">
        <v>15.07</v>
      </c>
      <c r="D180" s="4">
        <v>29</v>
      </c>
      <c r="E180" s="5">
        <v>10.62</v>
      </c>
      <c r="F180" s="4">
        <v>34</v>
      </c>
      <c r="G180" s="5">
        <v>23.45</v>
      </c>
      <c r="H180" s="4">
        <v>0</v>
      </c>
    </row>
    <row r="181" spans="1:8" x14ac:dyDescent="0.15">
      <c r="A181" s="2" t="s">
        <v>22</v>
      </c>
      <c r="B181" s="4">
        <v>26</v>
      </c>
      <c r="C181" s="5">
        <v>6.22</v>
      </c>
      <c r="D181" s="4">
        <v>15</v>
      </c>
      <c r="E181" s="5">
        <v>5.49</v>
      </c>
      <c r="F181" s="4">
        <v>11</v>
      </c>
      <c r="G181" s="5">
        <v>7.59</v>
      </c>
      <c r="H181" s="4">
        <v>0</v>
      </c>
    </row>
    <row r="182" spans="1:8" x14ac:dyDescent="0.15">
      <c r="A182" s="2" t="s">
        <v>23</v>
      </c>
      <c r="B182" s="4">
        <v>0</v>
      </c>
      <c r="C182" s="5">
        <v>0</v>
      </c>
      <c r="D182" s="4">
        <v>0</v>
      </c>
      <c r="E182" s="5">
        <v>0</v>
      </c>
      <c r="F182" s="4">
        <v>0</v>
      </c>
      <c r="G182" s="5">
        <v>0</v>
      </c>
      <c r="H182" s="4">
        <v>0</v>
      </c>
    </row>
    <row r="183" spans="1:8" x14ac:dyDescent="0.15">
      <c r="A183" s="2" t="s">
        <v>24</v>
      </c>
      <c r="B183" s="4">
        <v>1</v>
      </c>
      <c r="C183" s="5">
        <v>0.24</v>
      </c>
      <c r="D183" s="4">
        <v>0</v>
      </c>
      <c r="E183" s="5">
        <v>0</v>
      </c>
      <c r="F183" s="4">
        <v>1</v>
      </c>
      <c r="G183" s="5">
        <v>0.69</v>
      </c>
      <c r="H183" s="4">
        <v>0</v>
      </c>
    </row>
    <row r="184" spans="1:8" x14ac:dyDescent="0.15">
      <c r="A184" s="2" t="s">
        <v>25</v>
      </c>
      <c r="B184" s="4">
        <v>5</v>
      </c>
      <c r="C184" s="5">
        <v>1.2</v>
      </c>
      <c r="D184" s="4">
        <v>1</v>
      </c>
      <c r="E184" s="5">
        <v>0.37</v>
      </c>
      <c r="F184" s="4">
        <v>4</v>
      </c>
      <c r="G184" s="5">
        <v>2.76</v>
      </c>
      <c r="H184" s="4">
        <v>0</v>
      </c>
    </row>
    <row r="185" spans="1:8" x14ac:dyDescent="0.15">
      <c r="A185" s="2" t="s">
        <v>26</v>
      </c>
      <c r="B185" s="4">
        <v>120</v>
      </c>
      <c r="C185" s="5">
        <v>28.71</v>
      </c>
      <c r="D185" s="4">
        <v>69</v>
      </c>
      <c r="E185" s="5">
        <v>25.27</v>
      </c>
      <c r="F185" s="4">
        <v>51</v>
      </c>
      <c r="G185" s="5">
        <v>35.17</v>
      </c>
      <c r="H185" s="4">
        <v>0</v>
      </c>
    </row>
    <row r="186" spans="1:8" x14ac:dyDescent="0.15">
      <c r="A186" s="2" t="s">
        <v>27</v>
      </c>
      <c r="B186" s="4">
        <v>3</v>
      </c>
      <c r="C186" s="5">
        <v>0.72</v>
      </c>
      <c r="D186" s="4">
        <v>2</v>
      </c>
      <c r="E186" s="5">
        <v>0.73</v>
      </c>
      <c r="F186" s="4">
        <v>1</v>
      </c>
      <c r="G186" s="5">
        <v>0.69</v>
      </c>
      <c r="H186" s="4">
        <v>0</v>
      </c>
    </row>
    <row r="187" spans="1:8" x14ac:dyDescent="0.15">
      <c r="A187" s="2" t="s">
        <v>28</v>
      </c>
      <c r="B187" s="4">
        <v>26</v>
      </c>
      <c r="C187" s="5">
        <v>6.22</v>
      </c>
      <c r="D187" s="4">
        <v>17</v>
      </c>
      <c r="E187" s="5">
        <v>6.23</v>
      </c>
      <c r="F187" s="4">
        <v>9</v>
      </c>
      <c r="G187" s="5">
        <v>6.21</v>
      </c>
      <c r="H187" s="4">
        <v>0</v>
      </c>
    </row>
    <row r="188" spans="1:8" x14ac:dyDescent="0.15">
      <c r="A188" s="2" t="s">
        <v>29</v>
      </c>
      <c r="B188" s="4">
        <v>20</v>
      </c>
      <c r="C188" s="5">
        <v>4.78</v>
      </c>
      <c r="D188" s="4">
        <v>13</v>
      </c>
      <c r="E188" s="5">
        <v>4.76</v>
      </c>
      <c r="F188" s="4">
        <v>7</v>
      </c>
      <c r="G188" s="5">
        <v>4.83</v>
      </c>
      <c r="H188" s="4">
        <v>0</v>
      </c>
    </row>
    <row r="189" spans="1:8" x14ac:dyDescent="0.15">
      <c r="A189" s="2" t="s">
        <v>30</v>
      </c>
      <c r="B189" s="4">
        <v>43</v>
      </c>
      <c r="C189" s="5">
        <v>10.29</v>
      </c>
      <c r="D189" s="4">
        <v>38</v>
      </c>
      <c r="E189" s="5">
        <v>13.92</v>
      </c>
      <c r="F189" s="4">
        <v>5</v>
      </c>
      <c r="G189" s="5">
        <v>3.45</v>
      </c>
      <c r="H189" s="4">
        <v>0</v>
      </c>
    </row>
    <row r="190" spans="1:8" x14ac:dyDescent="0.15">
      <c r="A190" s="2" t="s">
        <v>31</v>
      </c>
      <c r="B190" s="4">
        <v>72</v>
      </c>
      <c r="C190" s="5">
        <v>17.22</v>
      </c>
      <c r="D190" s="4">
        <v>65</v>
      </c>
      <c r="E190" s="5">
        <v>23.81</v>
      </c>
      <c r="F190" s="4">
        <v>7</v>
      </c>
      <c r="G190" s="5">
        <v>4.83</v>
      </c>
      <c r="H190" s="4">
        <v>0</v>
      </c>
    </row>
    <row r="191" spans="1:8" x14ac:dyDescent="0.15">
      <c r="A191" s="2" t="s">
        <v>32</v>
      </c>
      <c r="B191" s="4">
        <v>11</v>
      </c>
      <c r="C191" s="5">
        <v>2.63</v>
      </c>
      <c r="D191" s="4">
        <v>8</v>
      </c>
      <c r="E191" s="5">
        <v>2.93</v>
      </c>
      <c r="F191" s="4">
        <v>3</v>
      </c>
      <c r="G191" s="5">
        <v>2.0699999999999998</v>
      </c>
      <c r="H191" s="4">
        <v>0</v>
      </c>
    </row>
    <row r="192" spans="1:8" x14ac:dyDescent="0.15">
      <c r="A192" s="2" t="s">
        <v>33</v>
      </c>
      <c r="B192" s="4">
        <v>15</v>
      </c>
      <c r="C192" s="5">
        <v>3.59</v>
      </c>
      <c r="D192" s="4">
        <v>10</v>
      </c>
      <c r="E192" s="5">
        <v>3.66</v>
      </c>
      <c r="F192" s="4">
        <v>5</v>
      </c>
      <c r="G192" s="5">
        <v>3.45</v>
      </c>
      <c r="H192" s="4">
        <v>0</v>
      </c>
    </row>
    <row r="193" spans="1:8" x14ac:dyDescent="0.15">
      <c r="A193" s="2" t="s">
        <v>34</v>
      </c>
      <c r="B193" s="4">
        <v>13</v>
      </c>
      <c r="C193" s="5">
        <v>3.11</v>
      </c>
      <c r="D193" s="4">
        <v>6</v>
      </c>
      <c r="E193" s="5">
        <v>2.2000000000000002</v>
      </c>
      <c r="F193" s="4">
        <v>7</v>
      </c>
      <c r="G193" s="5">
        <v>4.83</v>
      </c>
      <c r="H193" s="4">
        <v>0</v>
      </c>
    </row>
    <row r="194" spans="1:8" x14ac:dyDescent="0.15">
      <c r="A194" s="1" t="s">
        <v>12</v>
      </c>
      <c r="B194" s="4">
        <v>364</v>
      </c>
      <c r="C194" s="5">
        <v>99.99</v>
      </c>
      <c r="D194" s="4">
        <v>219</v>
      </c>
      <c r="E194" s="5">
        <v>100</v>
      </c>
      <c r="F194" s="4">
        <v>145</v>
      </c>
      <c r="G194" s="5">
        <v>100.00999999999999</v>
      </c>
      <c r="H194" s="4">
        <v>0</v>
      </c>
    </row>
    <row r="195" spans="1:8" x14ac:dyDescent="0.15">
      <c r="A195" s="2" t="s">
        <v>20</v>
      </c>
      <c r="B195" s="4">
        <v>1</v>
      </c>
      <c r="C195" s="5">
        <v>0.27</v>
      </c>
      <c r="D195" s="4">
        <v>0</v>
      </c>
      <c r="E195" s="5">
        <v>0</v>
      </c>
      <c r="F195" s="4">
        <v>1</v>
      </c>
      <c r="G195" s="5">
        <v>0.69</v>
      </c>
      <c r="H195" s="4">
        <v>0</v>
      </c>
    </row>
    <row r="196" spans="1:8" x14ac:dyDescent="0.15">
      <c r="A196" s="2" t="s">
        <v>21</v>
      </c>
      <c r="B196" s="4">
        <v>74</v>
      </c>
      <c r="C196" s="5">
        <v>20.329999999999998</v>
      </c>
      <c r="D196" s="4">
        <v>39</v>
      </c>
      <c r="E196" s="5">
        <v>17.809999999999999</v>
      </c>
      <c r="F196" s="4">
        <v>35</v>
      </c>
      <c r="G196" s="5">
        <v>24.14</v>
      </c>
      <c r="H196" s="4">
        <v>0</v>
      </c>
    </row>
    <row r="197" spans="1:8" x14ac:dyDescent="0.15">
      <c r="A197" s="2" t="s">
        <v>22</v>
      </c>
      <c r="B197" s="4">
        <v>31</v>
      </c>
      <c r="C197" s="5">
        <v>8.52</v>
      </c>
      <c r="D197" s="4">
        <v>14</v>
      </c>
      <c r="E197" s="5">
        <v>6.39</v>
      </c>
      <c r="F197" s="4">
        <v>17</v>
      </c>
      <c r="G197" s="5">
        <v>11.72</v>
      </c>
      <c r="H197" s="4">
        <v>0</v>
      </c>
    </row>
    <row r="198" spans="1:8" x14ac:dyDescent="0.15">
      <c r="A198" s="2" t="s">
        <v>23</v>
      </c>
      <c r="B198" s="4">
        <v>1</v>
      </c>
      <c r="C198" s="5">
        <v>0.27</v>
      </c>
      <c r="D198" s="4">
        <v>0</v>
      </c>
      <c r="E198" s="5">
        <v>0</v>
      </c>
      <c r="F198" s="4">
        <v>1</v>
      </c>
      <c r="G198" s="5">
        <v>0.69</v>
      </c>
      <c r="H198" s="4">
        <v>0</v>
      </c>
    </row>
    <row r="199" spans="1:8" x14ac:dyDescent="0.15">
      <c r="A199" s="2" t="s">
        <v>24</v>
      </c>
      <c r="B199" s="4">
        <v>1</v>
      </c>
      <c r="C199" s="5">
        <v>0.27</v>
      </c>
      <c r="D199" s="4">
        <v>0</v>
      </c>
      <c r="E199" s="5">
        <v>0</v>
      </c>
      <c r="F199" s="4">
        <v>1</v>
      </c>
      <c r="G199" s="5">
        <v>0.69</v>
      </c>
      <c r="H199" s="4">
        <v>0</v>
      </c>
    </row>
    <row r="200" spans="1:8" x14ac:dyDescent="0.15">
      <c r="A200" s="2" t="s">
        <v>25</v>
      </c>
      <c r="B200" s="4">
        <v>5</v>
      </c>
      <c r="C200" s="5">
        <v>1.37</v>
      </c>
      <c r="D200" s="4">
        <v>0</v>
      </c>
      <c r="E200" s="5">
        <v>0</v>
      </c>
      <c r="F200" s="4">
        <v>5</v>
      </c>
      <c r="G200" s="5">
        <v>3.45</v>
      </c>
      <c r="H200" s="4">
        <v>0</v>
      </c>
    </row>
    <row r="201" spans="1:8" x14ac:dyDescent="0.15">
      <c r="A201" s="2" t="s">
        <v>26</v>
      </c>
      <c r="B201" s="4">
        <v>111</v>
      </c>
      <c r="C201" s="5">
        <v>30.49</v>
      </c>
      <c r="D201" s="4">
        <v>66</v>
      </c>
      <c r="E201" s="5">
        <v>30.14</v>
      </c>
      <c r="F201" s="4">
        <v>45</v>
      </c>
      <c r="G201" s="5">
        <v>31.03</v>
      </c>
      <c r="H201" s="4">
        <v>0</v>
      </c>
    </row>
    <row r="202" spans="1:8" x14ac:dyDescent="0.15">
      <c r="A202" s="2" t="s">
        <v>27</v>
      </c>
      <c r="B202" s="4">
        <v>2</v>
      </c>
      <c r="C202" s="5">
        <v>0.55000000000000004</v>
      </c>
      <c r="D202" s="4">
        <v>0</v>
      </c>
      <c r="E202" s="5">
        <v>0</v>
      </c>
      <c r="F202" s="4">
        <v>2</v>
      </c>
      <c r="G202" s="5">
        <v>1.38</v>
      </c>
      <c r="H202" s="4">
        <v>0</v>
      </c>
    </row>
    <row r="203" spans="1:8" x14ac:dyDescent="0.15">
      <c r="A203" s="2" t="s">
        <v>28</v>
      </c>
      <c r="B203" s="4">
        <v>13</v>
      </c>
      <c r="C203" s="5">
        <v>3.57</v>
      </c>
      <c r="D203" s="4">
        <v>5</v>
      </c>
      <c r="E203" s="5">
        <v>2.2799999999999998</v>
      </c>
      <c r="F203" s="4">
        <v>8</v>
      </c>
      <c r="G203" s="5">
        <v>5.52</v>
      </c>
      <c r="H203" s="4">
        <v>0</v>
      </c>
    </row>
    <row r="204" spans="1:8" x14ac:dyDescent="0.15">
      <c r="A204" s="2" t="s">
        <v>29</v>
      </c>
      <c r="B204" s="4">
        <v>14</v>
      </c>
      <c r="C204" s="5">
        <v>3.85</v>
      </c>
      <c r="D204" s="4">
        <v>10</v>
      </c>
      <c r="E204" s="5">
        <v>4.57</v>
      </c>
      <c r="F204" s="4">
        <v>4</v>
      </c>
      <c r="G204" s="5">
        <v>2.76</v>
      </c>
      <c r="H204" s="4">
        <v>0</v>
      </c>
    </row>
    <row r="205" spans="1:8" x14ac:dyDescent="0.15">
      <c r="A205" s="2" t="s">
        <v>30</v>
      </c>
      <c r="B205" s="4">
        <v>15</v>
      </c>
      <c r="C205" s="5">
        <v>4.12</v>
      </c>
      <c r="D205" s="4">
        <v>14</v>
      </c>
      <c r="E205" s="5">
        <v>6.39</v>
      </c>
      <c r="F205" s="4">
        <v>1</v>
      </c>
      <c r="G205" s="5">
        <v>0.69</v>
      </c>
      <c r="H205" s="4">
        <v>0</v>
      </c>
    </row>
    <row r="206" spans="1:8" x14ac:dyDescent="0.15">
      <c r="A206" s="2" t="s">
        <v>31</v>
      </c>
      <c r="B206" s="4">
        <v>49</v>
      </c>
      <c r="C206" s="5">
        <v>13.46</v>
      </c>
      <c r="D206" s="4">
        <v>39</v>
      </c>
      <c r="E206" s="5">
        <v>17.809999999999999</v>
      </c>
      <c r="F206" s="4">
        <v>10</v>
      </c>
      <c r="G206" s="5">
        <v>6.9</v>
      </c>
      <c r="H206" s="4">
        <v>0</v>
      </c>
    </row>
    <row r="207" spans="1:8" x14ac:dyDescent="0.15">
      <c r="A207" s="2" t="s">
        <v>32</v>
      </c>
      <c r="B207" s="4">
        <v>16</v>
      </c>
      <c r="C207" s="5">
        <v>4.4000000000000004</v>
      </c>
      <c r="D207" s="4">
        <v>15</v>
      </c>
      <c r="E207" s="5">
        <v>6.85</v>
      </c>
      <c r="F207" s="4">
        <v>1</v>
      </c>
      <c r="G207" s="5">
        <v>0.69</v>
      </c>
      <c r="H207" s="4">
        <v>0</v>
      </c>
    </row>
    <row r="208" spans="1:8" x14ac:dyDescent="0.15">
      <c r="A208" s="2" t="s">
        <v>33</v>
      </c>
      <c r="B208" s="4">
        <v>13</v>
      </c>
      <c r="C208" s="5">
        <v>3.57</v>
      </c>
      <c r="D208" s="4">
        <v>8</v>
      </c>
      <c r="E208" s="5">
        <v>3.65</v>
      </c>
      <c r="F208" s="4">
        <v>5</v>
      </c>
      <c r="G208" s="5">
        <v>3.45</v>
      </c>
      <c r="H208" s="4">
        <v>0</v>
      </c>
    </row>
    <row r="209" spans="1:8" x14ac:dyDescent="0.15">
      <c r="A209" s="2" t="s">
        <v>34</v>
      </c>
      <c r="B209" s="4">
        <v>18</v>
      </c>
      <c r="C209" s="5">
        <v>4.95</v>
      </c>
      <c r="D209" s="4">
        <v>9</v>
      </c>
      <c r="E209" s="5">
        <v>4.1100000000000003</v>
      </c>
      <c r="F209" s="4">
        <v>9</v>
      </c>
      <c r="G209" s="5">
        <v>6.21</v>
      </c>
      <c r="H209" s="4">
        <v>0</v>
      </c>
    </row>
    <row r="210" spans="1:8" x14ac:dyDescent="0.15">
      <c r="A210" s="1" t="s">
        <v>13</v>
      </c>
      <c r="B210" s="4">
        <v>135</v>
      </c>
      <c r="C210" s="5">
        <v>100</v>
      </c>
      <c r="D210" s="4">
        <v>57</v>
      </c>
      <c r="E210" s="5">
        <v>99.990000000000009</v>
      </c>
      <c r="F210" s="4">
        <v>78</v>
      </c>
      <c r="G210" s="5">
        <v>99.98</v>
      </c>
      <c r="H210" s="4">
        <v>0</v>
      </c>
    </row>
    <row r="211" spans="1:8" x14ac:dyDescent="0.15">
      <c r="A211" s="2" t="s">
        <v>20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15">
      <c r="A212" s="2" t="s">
        <v>21</v>
      </c>
      <c r="B212" s="4">
        <v>27</v>
      </c>
      <c r="C212" s="5">
        <v>20</v>
      </c>
      <c r="D212" s="4">
        <v>10</v>
      </c>
      <c r="E212" s="5">
        <v>17.54</v>
      </c>
      <c r="F212" s="4">
        <v>17</v>
      </c>
      <c r="G212" s="5">
        <v>21.79</v>
      </c>
      <c r="H212" s="4">
        <v>0</v>
      </c>
    </row>
    <row r="213" spans="1:8" x14ac:dyDescent="0.15">
      <c r="A213" s="2" t="s">
        <v>22</v>
      </c>
      <c r="B213" s="4">
        <v>5</v>
      </c>
      <c r="C213" s="5">
        <v>3.7</v>
      </c>
      <c r="D213" s="4">
        <v>4</v>
      </c>
      <c r="E213" s="5">
        <v>7.02</v>
      </c>
      <c r="F213" s="4">
        <v>1</v>
      </c>
      <c r="G213" s="5">
        <v>1.28</v>
      </c>
      <c r="H213" s="4">
        <v>0</v>
      </c>
    </row>
    <row r="214" spans="1:8" x14ac:dyDescent="0.15">
      <c r="A214" s="2" t="s">
        <v>23</v>
      </c>
      <c r="B214" s="4">
        <v>0</v>
      </c>
      <c r="C214" s="5">
        <v>0</v>
      </c>
      <c r="D214" s="4">
        <v>0</v>
      </c>
      <c r="E214" s="5">
        <v>0</v>
      </c>
      <c r="F214" s="4">
        <v>0</v>
      </c>
      <c r="G214" s="5">
        <v>0</v>
      </c>
      <c r="H214" s="4">
        <v>0</v>
      </c>
    </row>
    <row r="215" spans="1:8" x14ac:dyDescent="0.15">
      <c r="A215" s="2" t="s">
        <v>24</v>
      </c>
      <c r="B215" s="4">
        <v>1</v>
      </c>
      <c r="C215" s="5">
        <v>0.74</v>
      </c>
      <c r="D215" s="4">
        <v>0</v>
      </c>
      <c r="E215" s="5">
        <v>0</v>
      </c>
      <c r="F215" s="4">
        <v>1</v>
      </c>
      <c r="G215" s="5">
        <v>1.28</v>
      </c>
      <c r="H215" s="4">
        <v>0</v>
      </c>
    </row>
    <row r="216" spans="1:8" x14ac:dyDescent="0.15">
      <c r="A216" s="2" t="s">
        <v>25</v>
      </c>
      <c r="B216" s="4">
        <v>0</v>
      </c>
      <c r="C216" s="5">
        <v>0</v>
      </c>
      <c r="D216" s="4">
        <v>0</v>
      </c>
      <c r="E216" s="5">
        <v>0</v>
      </c>
      <c r="F216" s="4">
        <v>0</v>
      </c>
      <c r="G216" s="5">
        <v>0</v>
      </c>
      <c r="H216" s="4">
        <v>0</v>
      </c>
    </row>
    <row r="217" spans="1:8" x14ac:dyDescent="0.15">
      <c r="A217" s="2" t="s">
        <v>26</v>
      </c>
      <c r="B217" s="4">
        <v>54</v>
      </c>
      <c r="C217" s="5">
        <v>40</v>
      </c>
      <c r="D217" s="4">
        <v>11</v>
      </c>
      <c r="E217" s="5">
        <v>19.3</v>
      </c>
      <c r="F217" s="4">
        <v>43</v>
      </c>
      <c r="G217" s="5">
        <v>55.13</v>
      </c>
      <c r="H217" s="4">
        <v>0</v>
      </c>
    </row>
    <row r="218" spans="1:8" x14ac:dyDescent="0.15">
      <c r="A218" s="2" t="s">
        <v>27</v>
      </c>
      <c r="B218" s="4">
        <v>2</v>
      </c>
      <c r="C218" s="5">
        <v>1.48</v>
      </c>
      <c r="D218" s="4">
        <v>1</v>
      </c>
      <c r="E218" s="5">
        <v>1.75</v>
      </c>
      <c r="F218" s="4">
        <v>1</v>
      </c>
      <c r="G218" s="5">
        <v>1.28</v>
      </c>
      <c r="H218" s="4">
        <v>0</v>
      </c>
    </row>
    <row r="219" spans="1:8" x14ac:dyDescent="0.15">
      <c r="A219" s="2" t="s">
        <v>28</v>
      </c>
      <c r="B219" s="4">
        <v>9</v>
      </c>
      <c r="C219" s="5">
        <v>6.67</v>
      </c>
      <c r="D219" s="4">
        <v>7</v>
      </c>
      <c r="E219" s="5">
        <v>12.28</v>
      </c>
      <c r="F219" s="4">
        <v>2</v>
      </c>
      <c r="G219" s="5">
        <v>2.56</v>
      </c>
      <c r="H219" s="4">
        <v>0</v>
      </c>
    </row>
    <row r="220" spans="1:8" x14ac:dyDescent="0.15">
      <c r="A220" s="2" t="s">
        <v>29</v>
      </c>
      <c r="B220" s="4">
        <v>7</v>
      </c>
      <c r="C220" s="5">
        <v>5.19</v>
      </c>
      <c r="D220" s="4">
        <v>6</v>
      </c>
      <c r="E220" s="5">
        <v>10.53</v>
      </c>
      <c r="F220" s="4">
        <v>1</v>
      </c>
      <c r="G220" s="5">
        <v>1.28</v>
      </c>
      <c r="H220" s="4">
        <v>0</v>
      </c>
    </row>
    <row r="221" spans="1:8" x14ac:dyDescent="0.15">
      <c r="A221" s="2" t="s">
        <v>30</v>
      </c>
      <c r="B221" s="4">
        <v>9</v>
      </c>
      <c r="C221" s="5">
        <v>6.67</v>
      </c>
      <c r="D221" s="4">
        <v>5</v>
      </c>
      <c r="E221" s="5">
        <v>8.77</v>
      </c>
      <c r="F221" s="4">
        <v>4</v>
      </c>
      <c r="G221" s="5">
        <v>5.13</v>
      </c>
      <c r="H221" s="4">
        <v>0</v>
      </c>
    </row>
    <row r="222" spans="1:8" x14ac:dyDescent="0.15">
      <c r="A222" s="2" t="s">
        <v>31</v>
      </c>
      <c r="B222" s="4">
        <v>10</v>
      </c>
      <c r="C222" s="5">
        <v>7.41</v>
      </c>
      <c r="D222" s="4">
        <v>5</v>
      </c>
      <c r="E222" s="5">
        <v>8.77</v>
      </c>
      <c r="F222" s="4">
        <v>5</v>
      </c>
      <c r="G222" s="5">
        <v>6.41</v>
      </c>
      <c r="H222" s="4">
        <v>0</v>
      </c>
    </row>
    <row r="223" spans="1:8" x14ac:dyDescent="0.15">
      <c r="A223" s="2" t="s">
        <v>32</v>
      </c>
      <c r="B223" s="4">
        <v>5</v>
      </c>
      <c r="C223" s="5">
        <v>3.7</v>
      </c>
      <c r="D223" s="4">
        <v>3</v>
      </c>
      <c r="E223" s="5">
        <v>5.26</v>
      </c>
      <c r="F223" s="4">
        <v>2</v>
      </c>
      <c r="G223" s="5">
        <v>2.56</v>
      </c>
      <c r="H223" s="4">
        <v>0</v>
      </c>
    </row>
    <row r="224" spans="1:8" x14ac:dyDescent="0.15">
      <c r="A224" s="2" t="s">
        <v>33</v>
      </c>
      <c r="B224" s="4">
        <v>2</v>
      </c>
      <c r="C224" s="5">
        <v>1.48</v>
      </c>
      <c r="D224" s="4">
        <v>2</v>
      </c>
      <c r="E224" s="5">
        <v>3.51</v>
      </c>
      <c r="F224" s="4">
        <v>0</v>
      </c>
      <c r="G224" s="5">
        <v>0</v>
      </c>
      <c r="H224" s="4">
        <v>0</v>
      </c>
    </row>
    <row r="225" spans="1:8" x14ac:dyDescent="0.15">
      <c r="A225" s="2" t="s">
        <v>34</v>
      </c>
      <c r="B225" s="4">
        <v>4</v>
      </c>
      <c r="C225" s="5">
        <v>2.96</v>
      </c>
      <c r="D225" s="4">
        <v>3</v>
      </c>
      <c r="E225" s="5">
        <v>5.26</v>
      </c>
      <c r="F225" s="4">
        <v>1</v>
      </c>
      <c r="G225" s="5">
        <v>1.28</v>
      </c>
      <c r="H225" s="4">
        <v>0</v>
      </c>
    </row>
    <row r="226" spans="1:8" x14ac:dyDescent="0.15">
      <c r="A226" s="1" t="s">
        <v>14</v>
      </c>
      <c r="B226" s="4">
        <v>275</v>
      </c>
      <c r="C226" s="5">
        <v>100.00000000000001</v>
      </c>
      <c r="D226" s="4">
        <v>183</v>
      </c>
      <c r="E226" s="5">
        <v>100.01</v>
      </c>
      <c r="F226" s="4">
        <v>91</v>
      </c>
      <c r="G226" s="5">
        <v>100.00999999999999</v>
      </c>
      <c r="H226" s="4">
        <v>1</v>
      </c>
    </row>
    <row r="227" spans="1:8" x14ac:dyDescent="0.15">
      <c r="A227" s="2" t="s">
        <v>20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15">
      <c r="A228" s="2" t="s">
        <v>21</v>
      </c>
      <c r="B228" s="4">
        <v>49</v>
      </c>
      <c r="C228" s="5">
        <v>17.82</v>
      </c>
      <c r="D228" s="4">
        <v>27</v>
      </c>
      <c r="E228" s="5">
        <v>14.75</v>
      </c>
      <c r="F228" s="4">
        <v>22</v>
      </c>
      <c r="G228" s="5">
        <v>24.18</v>
      </c>
      <c r="H228" s="4">
        <v>0</v>
      </c>
    </row>
    <row r="229" spans="1:8" x14ac:dyDescent="0.15">
      <c r="A229" s="2" t="s">
        <v>22</v>
      </c>
      <c r="B229" s="4">
        <v>19</v>
      </c>
      <c r="C229" s="5">
        <v>6.91</v>
      </c>
      <c r="D229" s="4">
        <v>4</v>
      </c>
      <c r="E229" s="5">
        <v>2.19</v>
      </c>
      <c r="F229" s="4">
        <v>15</v>
      </c>
      <c r="G229" s="5">
        <v>16.48</v>
      </c>
      <c r="H229" s="4">
        <v>0</v>
      </c>
    </row>
    <row r="230" spans="1:8" x14ac:dyDescent="0.15">
      <c r="A230" s="2" t="s">
        <v>23</v>
      </c>
      <c r="B230" s="4">
        <v>1</v>
      </c>
      <c r="C230" s="5">
        <v>0.36</v>
      </c>
      <c r="D230" s="4">
        <v>0</v>
      </c>
      <c r="E230" s="5">
        <v>0</v>
      </c>
      <c r="F230" s="4">
        <v>1</v>
      </c>
      <c r="G230" s="5">
        <v>1.1000000000000001</v>
      </c>
      <c r="H230" s="4">
        <v>0</v>
      </c>
    </row>
    <row r="231" spans="1:8" x14ac:dyDescent="0.15">
      <c r="A231" s="2" t="s">
        <v>24</v>
      </c>
      <c r="B231" s="4">
        <v>0</v>
      </c>
      <c r="C231" s="5">
        <v>0</v>
      </c>
      <c r="D231" s="4">
        <v>0</v>
      </c>
      <c r="E231" s="5">
        <v>0</v>
      </c>
      <c r="F231" s="4">
        <v>0</v>
      </c>
      <c r="G231" s="5">
        <v>0</v>
      </c>
      <c r="H231" s="4">
        <v>0</v>
      </c>
    </row>
    <row r="232" spans="1:8" x14ac:dyDescent="0.15">
      <c r="A232" s="2" t="s">
        <v>25</v>
      </c>
      <c r="B232" s="4">
        <v>1</v>
      </c>
      <c r="C232" s="5">
        <v>0.36</v>
      </c>
      <c r="D232" s="4">
        <v>0</v>
      </c>
      <c r="E232" s="5">
        <v>0</v>
      </c>
      <c r="F232" s="4">
        <v>0</v>
      </c>
      <c r="G232" s="5">
        <v>0</v>
      </c>
      <c r="H232" s="4">
        <v>1</v>
      </c>
    </row>
    <row r="233" spans="1:8" x14ac:dyDescent="0.15">
      <c r="A233" s="2" t="s">
        <v>26</v>
      </c>
      <c r="B233" s="4">
        <v>87</v>
      </c>
      <c r="C233" s="5">
        <v>31.64</v>
      </c>
      <c r="D233" s="4">
        <v>59</v>
      </c>
      <c r="E233" s="5">
        <v>32.24</v>
      </c>
      <c r="F233" s="4">
        <v>28</v>
      </c>
      <c r="G233" s="5">
        <v>30.77</v>
      </c>
      <c r="H233" s="4">
        <v>0</v>
      </c>
    </row>
    <row r="234" spans="1:8" x14ac:dyDescent="0.15">
      <c r="A234" s="2" t="s">
        <v>27</v>
      </c>
      <c r="B234" s="4">
        <v>0</v>
      </c>
      <c r="C234" s="5">
        <v>0</v>
      </c>
      <c r="D234" s="4">
        <v>0</v>
      </c>
      <c r="E234" s="5">
        <v>0</v>
      </c>
      <c r="F234" s="4">
        <v>0</v>
      </c>
      <c r="G234" s="5">
        <v>0</v>
      </c>
      <c r="H234" s="4">
        <v>0</v>
      </c>
    </row>
    <row r="235" spans="1:8" x14ac:dyDescent="0.15">
      <c r="A235" s="2" t="s">
        <v>28</v>
      </c>
      <c r="B235" s="4">
        <v>9</v>
      </c>
      <c r="C235" s="5">
        <v>3.27</v>
      </c>
      <c r="D235" s="4">
        <v>4</v>
      </c>
      <c r="E235" s="5">
        <v>2.19</v>
      </c>
      <c r="F235" s="4">
        <v>5</v>
      </c>
      <c r="G235" s="5">
        <v>5.49</v>
      </c>
      <c r="H235" s="4">
        <v>0</v>
      </c>
    </row>
    <row r="236" spans="1:8" x14ac:dyDescent="0.15">
      <c r="A236" s="2" t="s">
        <v>29</v>
      </c>
      <c r="B236" s="4">
        <v>8</v>
      </c>
      <c r="C236" s="5">
        <v>2.91</v>
      </c>
      <c r="D236" s="4">
        <v>7</v>
      </c>
      <c r="E236" s="5">
        <v>3.83</v>
      </c>
      <c r="F236" s="4">
        <v>1</v>
      </c>
      <c r="G236" s="5">
        <v>1.1000000000000001</v>
      </c>
      <c r="H236" s="4">
        <v>0</v>
      </c>
    </row>
    <row r="237" spans="1:8" x14ac:dyDescent="0.15">
      <c r="A237" s="2" t="s">
        <v>30</v>
      </c>
      <c r="B237" s="4">
        <v>44</v>
      </c>
      <c r="C237" s="5">
        <v>16</v>
      </c>
      <c r="D237" s="4">
        <v>35</v>
      </c>
      <c r="E237" s="5">
        <v>19.13</v>
      </c>
      <c r="F237" s="4">
        <v>9</v>
      </c>
      <c r="G237" s="5">
        <v>9.89</v>
      </c>
      <c r="H237" s="4">
        <v>0</v>
      </c>
    </row>
    <row r="238" spans="1:8" x14ac:dyDescent="0.15">
      <c r="A238" s="2" t="s">
        <v>31</v>
      </c>
      <c r="B238" s="4">
        <v>36</v>
      </c>
      <c r="C238" s="5">
        <v>13.09</v>
      </c>
      <c r="D238" s="4">
        <v>33</v>
      </c>
      <c r="E238" s="5">
        <v>18.03</v>
      </c>
      <c r="F238" s="4">
        <v>3</v>
      </c>
      <c r="G238" s="5">
        <v>3.3</v>
      </c>
      <c r="H238" s="4">
        <v>0</v>
      </c>
    </row>
    <row r="239" spans="1:8" x14ac:dyDescent="0.15">
      <c r="A239" s="2" t="s">
        <v>32</v>
      </c>
      <c r="B239" s="4">
        <v>8</v>
      </c>
      <c r="C239" s="5">
        <v>2.91</v>
      </c>
      <c r="D239" s="4">
        <v>7</v>
      </c>
      <c r="E239" s="5">
        <v>3.83</v>
      </c>
      <c r="F239" s="4">
        <v>1</v>
      </c>
      <c r="G239" s="5">
        <v>1.1000000000000001</v>
      </c>
      <c r="H239" s="4">
        <v>0</v>
      </c>
    </row>
    <row r="240" spans="1:8" x14ac:dyDescent="0.15">
      <c r="A240" s="2" t="s">
        <v>33</v>
      </c>
      <c r="B240" s="4">
        <v>7</v>
      </c>
      <c r="C240" s="5">
        <v>2.5499999999999998</v>
      </c>
      <c r="D240" s="4">
        <v>5</v>
      </c>
      <c r="E240" s="5">
        <v>2.73</v>
      </c>
      <c r="F240" s="4">
        <v>2</v>
      </c>
      <c r="G240" s="5">
        <v>2.2000000000000002</v>
      </c>
      <c r="H240" s="4">
        <v>0</v>
      </c>
    </row>
    <row r="241" spans="1:8" x14ac:dyDescent="0.15">
      <c r="A241" s="2" t="s">
        <v>34</v>
      </c>
      <c r="B241" s="4">
        <v>6</v>
      </c>
      <c r="C241" s="5">
        <v>2.1800000000000002</v>
      </c>
      <c r="D241" s="4">
        <v>2</v>
      </c>
      <c r="E241" s="5">
        <v>1.0900000000000001</v>
      </c>
      <c r="F241" s="4">
        <v>4</v>
      </c>
      <c r="G241" s="5">
        <v>4.4000000000000004</v>
      </c>
      <c r="H241" s="4">
        <v>0</v>
      </c>
    </row>
    <row r="242" spans="1:8" x14ac:dyDescent="0.15">
      <c r="A242" s="1" t="s">
        <v>15</v>
      </c>
      <c r="B242" s="4">
        <v>129</v>
      </c>
      <c r="C242" s="5">
        <v>100.01999999999998</v>
      </c>
      <c r="D242" s="4">
        <v>88</v>
      </c>
      <c r="E242" s="5">
        <v>100.00999999999999</v>
      </c>
      <c r="F242" s="4">
        <v>40</v>
      </c>
      <c r="G242" s="5">
        <v>100</v>
      </c>
      <c r="H242" s="4">
        <v>1</v>
      </c>
    </row>
    <row r="243" spans="1:8" x14ac:dyDescent="0.15">
      <c r="A243" s="2" t="s">
        <v>20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15">
      <c r="A244" s="2" t="s">
        <v>21</v>
      </c>
      <c r="B244" s="4">
        <v>34</v>
      </c>
      <c r="C244" s="5">
        <v>26.36</v>
      </c>
      <c r="D244" s="4">
        <v>19</v>
      </c>
      <c r="E244" s="5">
        <v>21.59</v>
      </c>
      <c r="F244" s="4">
        <v>15</v>
      </c>
      <c r="G244" s="5">
        <v>37.5</v>
      </c>
      <c r="H244" s="4">
        <v>0</v>
      </c>
    </row>
    <row r="245" spans="1:8" x14ac:dyDescent="0.15">
      <c r="A245" s="2" t="s">
        <v>22</v>
      </c>
      <c r="B245" s="4">
        <v>10</v>
      </c>
      <c r="C245" s="5">
        <v>7.75</v>
      </c>
      <c r="D245" s="4">
        <v>6</v>
      </c>
      <c r="E245" s="5">
        <v>6.82</v>
      </c>
      <c r="F245" s="4">
        <v>4</v>
      </c>
      <c r="G245" s="5">
        <v>10</v>
      </c>
      <c r="H245" s="4">
        <v>0</v>
      </c>
    </row>
    <row r="246" spans="1:8" x14ac:dyDescent="0.15">
      <c r="A246" s="2" t="s">
        <v>23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15">
      <c r="A247" s="2" t="s">
        <v>24</v>
      </c>
      <c r="B247" s="4">
        <v>3</v>
      </c>
      <c r="C247" s="5">
        <v>2.33</v>
      </c>
      <c r="D247" s="4">
        <v>1</v>
      </c>
      <c r="E247" s="5">
        <v>1.1399999999999999</v>
      </c>
      <c r="F247" s="4">
        <v>2</v>
      </c>
      <c r="G247" s="5">
        <v>5</v>
      </c>
      <c r="H247" s="4">
        <v>0</v>
      </c>
    </row>
    <row r="248" spans="1:8" x14ac:dyDescent="0.15">
      <c r="A248" s="2" t="s">
        <v>25</v>
      </c>
      <c r="B248" s="4">
        <v>3</v>
      </c>
      <c r="C248" s="5">
        <v>2.33</v>
      </c>
      <c r="D248" s="4">
        <v>0</v>
      </c>
      <c r="E248" s="5">
        <v>0</v>
      </c>
      <c r="F248" s="4">
        <v>2</v>
      </c>
      <c r="G248" s="5">
        <v>5</v>
      </c>
      <c r="H248" s="4">
        <v>1</v>
      </c>
    </row>
    <row r="249" spans="1:8" x14ac:dyDescent="0.15">
      <c r="A249" s="2" t="s">
        <v>26</v>
      </c>
      <c r="B249" s="4">
        <v>24</v>
      </c>
      <c r="C249" s="5">
        <v>18.600000000000001</v>
      </c>
      <c r="D249" s="4">
        <v>19</v>
      </c>
      <c r="E249" s="5">
        <v>21.59</v>
      </c>
      <c r="F249" s="4">
        <v>5</v>
      </c>
      <c r="G249" s="5">
        <v>12.5</v>
      </c>
      <c r="H249" s="4">
        <v>0</v>
      </c>
    </row>
    <row r="250" spans="1:8" x14ac:dyDescent="0.15">
      <c r="A250" s="2" t="s">
        <v>27</v>
      </c>
      <c r="B250" s="4">
        <v>1</v>
      </c>
      <c r="C250" s="5">
        <v>0.78</v>
      </c>
      <c r="D250" s="4">
        <v>0</v>
      </c>
      <c r="E250" s="5">
        <v>0</v>
      </c>
      <c r="F250" s="4">
        <v>1</v>
      </c>
      <c r="G250" s="5">
        <v>2.5</v>
      </c>
      <c r="H250" s="4">
        <v>0</v>
      </c>
    </row>
    <row r="251" spans="1:8" x14ac:dyDescent="0.15">
      <c r="A251" s="2" t="s">
        <v>28</v>
      </c>
      <c r="B251" s="4">
        <v>2</v>
      </c>
      <c r="C251" s="5">
        <v>1.55</v>
      </c>
      <c r="D251" s="4">
        <v>1</v>
      </c>
      <c r="E251" s="5">
        <v>1.1399999999999999</v>
      </c>
      <c r="F251" s="4">
        <v>1</v>
      </c>
      <c r="G251" s="5">
        <v>2.5</v>
      </c>
      <c r="H251" s="4">
        <v>0</v>
      </c>
    </row>
    <row r="252" spans="1:8" x14ac:dyDescent="0.15">
      <c r="A252" s="2" t="s">
        <v>29</v>
      </c>
      <c r="B252" s="4">
        <v>7</v>
      </c>
      <c r="C252" s="5">
        <v>5.43</v>
      </c>
      <c r="D252" s="4">
        <v>5</v>
      </c>
      <c r="E252" s="5">
        <v>5.68</v>
      </c>
      <c r="F252" s="4">
        <v>2</v>
      </c>
      <c r="G252" s="5">
        <v>5</v>
      </c>
      <c r="H252" s="4">
        <v>0</v>
      </c>
    </row>
    <row r="253" spans="1:8" x14ac:dyDescent="0.15">
      <c r="A253" s="2" t="s">
        <v>30</v>
      </c>
      <c r="B253" s="4">
        <v>10</v>
      </c>
      <c r="C253" s="5">
        <v>7.75</v>
      </c>
      <c r="D253" s="4">
        <v>8</v>
      </c>
      <c r="E253" s="5">
        <v>9.09</v>
      </c>
      <c r="F253" s="4">
        <v>2</v>
      </c>
      <c r="G253" s="5">
        <v>5</v>
      </c>
      <c r="H253" s="4">
        <v>0</v>
      </c>
    </row>
    <row r="254" spans="1:8" x14ac:dyDescent="0.15">
      <c r="A254" s="2" t="s">
        <v>31</v>
      </c>
      <c r="B254" s="4">
        <v>22</v>
      </c>
      <c r="C254" s="5">
        <v>17.05</v>
      </c>
      <c r="D254" s="4">
        <v>20</v>
      </c>
      <c r="E254" s="5">
        <v>22.73</v>
      </c>
      <c r="F254" s="4">
        <v>2</v>
      </c>
      <c r="G254" s="5">
        <v>5</v>
      </c>
      <c r="H254" s="4">
        <v>0</v>
      </c>
    </row>
    <row r="255" spans="1:8" x14ac:dyDescent="0.15">
      <c r="A255" s="2" t="s">
        <v>32</v>
      </c>
      <c r="B255" s="4">
        <v>5</v>
      </c>
      <c r="C255" s="5">
        <v>3.88</v>
      </c>
      <c r="D255" s="4">
        <v>4</v>
      </c>
      <c r="E255" s="5">
        <v>4.55</v>
      </c>
      <c r="F255" s="4">
        <v>1</v>
      </c>
      <c r="G255" s="5">
        <v>2.5</v>
      </c>
      <c r="H255" s="4">
        <v>0</v>
      </c>
    </row>
    <row r="256" spans="1:8" x14ac:dyDescent="0.15">
      <c r="A256" s="2" t="s">
        <v>33</v>
      </c>
      <c r="B256" s="4">
        <v>5</v>
      </c>
      <c r="C256" s="5">
        <v>3.88</v>
      </c>
      <c r="D256" s="4">
        <v>2</v>
      </c>
      <c r="E256" s="5">
        <v>2.27</v>
      </c>
      <c r="F256" s="4">
        <v>3</v>
      </c>
      <c r="G256" s="5">
        <v>7.5</v>
      </c>
      <c r="H256" s="4">
        <v>0</v>
      </c>
    </row>
    <row r="257" spans="1:8" x14ac:dyDescent="0.15">
      <c r="A257" s="2" t="s">
        <v>34</v>
      </c>
      <c r="B257" s="4">
        <v>3</v>
      </c>
      <c r="C257" s="5">
        <v>2.33</v>
      </c>
      <c r="D257" s="4">
        <v>3</v>
      </c>
      <c r="E257" s="5">
        <v>3.41</v>
      </c>
      <c r="F257" s="4">
        <v>0</v>
      </c>
      <c r="G257" s="5">
        <v>0</v>
      </c>
      <c r="H257" s="4">
        <v>0</v>
      </c>
    </row>
    <row r="258" spans="1:8" x14ac:dyDescent="0.15">
      <c r="A258" s="1" t="s">
        <v>16</v>
      </c>
      <c r="B258" s="4">
        <v>177</v>
      </c>
      <c r="C258" s="5">
        <v>99.97999999999999</v>
      </c>
      <c r="D258" s="4">
        <v>102</v>
      </c>
      <c r="E258" s="5">
        <v>99.999999999999986</v>
      </c>
      <c r="F258" s="4">
        <v>74</v>
      </c>
      <c r="G258" s="5">
        <v>100</v>
      </c>
      <c r="H258" s="4">
        <v>1</v>
      </c>
    </row>
    <row r="259" spans="1:8" x14ac:dyDescent="0.15">
      <c r="A259" s="2" t="s">
        <v>20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15">
      <c r="A260" s="2" t="s">
        <v>21</v>
      </c>
      <c r="B260" s="4">
        <v>29</v>
      </c>
      <c r="C260" s="5">
        <v>16.38</v>
      </c>
      <c r="D260" s="4">
        <v>15</v>
      </c>
      <c r="E260" s="5">
        <v>14.71</v>
      </c>
      <c r="F260" s="4">
        <v>14</v>
      </c>
      <c r="G260" s="5">
        <v>18.920000000000002</v>
      </c>
      <c r="H260" s="4">
        <v>0</v>
      </c>
    </row>
    <row r="261" spans="1:8" x14ac:dyDescent="0.15">
      <c r="A261" s="2" t="s">
        <v>22</v>
      </c>
      <c r="B261" s="4">
        <v>12</v>
      </c>
      <c r="C261" s="5">
        <v>6.78</v>
      </c>
      <c r="D261" s="4">
        <v>5</v>
      </c>
      <c r="E261" s="5">
        <v>4.9000000000000004</v>
      </c>
      <c r="F261" s="4">
        <v>6</v>
      </c>
      <c r="G261" s="5">
        <v>8.11</v>
      </c>
      <c r="H261" s="4">
        <v>1</v>
      </c>
    </row>
    <row r="262" spans="1:8" x14ac:dyDescent="0.15">
      <c r="A262" s="2" t="s">
        <v>23</v>
      </c>
      <c r="B262" s="4">
        <v>0</v>
      </c>
      <c r="C262" s="5">
        <v>0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15">
      <c r="A263" s="2" t="s">
        <v>24</v>
      </c>
      <c r="B263" s="4">
        <v>0</v>
      </c>
      <c r="C263" s="5">
        <v>0</v>
      </c>
      <c r="D263" s="4">
        <v>0</v>
      </c>
      <c r="E263" s="5">
        <v>0</v>
      </c>
      <c r="F263" s="4">
        <v>0</v>
      </c>
      <c r="G263" s="5">
        <v>0</v>
      </c>
      <c r="H263" s="4">
        <v>0</v>
      </c>
    </row>
    <row r="264" spans="1:8" x14ac:dyDescent="0.15">
      <c r="A264" s="2" t="s">
        <v>25</v>
      </c>
      <c r="B264" s="4">
        <v>4</v>
      </c>
      <c r="C264" s="5">
        <v>2.2599999999999998</v>
      </c>
      <c r="D264" s="4">
        <v>0</v>
      </c>
      <c r="E264" s="5">
        <v>0</v>
      </c>
      <c r="F264" s="4">
        <v>4</v>
      </c>
      <c r="G264" s="5">
        <v>5.41</v>
      </c>
      <c r="H264" s="4">
        <v>0</v>
      </c>
    </row>
    <row r="265" spans="1:8" x14ac:dyDescent="0.15">
      <c r="A265" s="2" t="s">
        <v>26</v>
      </c>
      <c r="B265" s="4">
        <v>46</v>
      </c>
      <c r="C265" s="5">
        <v>25.99</v>
      </c>
      <c r="D265" s="4">
        <v>27</v>
      </c>
      <c r="E265" s="5">
        <v>26.47</v>
      </c>
      <c r="F265" s="4">
        <v>19</v>
      </c>
      <c r="G265" s="5">
        <v>25.68</v>
      </c>
      <c r="H265" s="4">
        <v>0</v>
      </c>
    </row>
    <row r="266" spans="1:8" x14ac:dyDescent="0.15">
      <c r="A266" s="2" t="s">
        <v>27</v>
      </c>
      <c r="B266" s="4">
        <v>1</v>
      </c>
      <c r="C266" s="5">
        <v>0.56000000000000005</v>
      </c>
      <c r="D266" s="4">
        <v>1</v>
      </c>
      <c r="E266" s="5">
        <v>0.98</v>
      </c>
      <c r="F266" s="4">
        <v>0</v>
      </c>
      <c r="G266" s="5">
        <v>0</v>
      </c>
      <c r="H266" s="4">
        <v>0</v>
      </c>
    </row>
    <row r="267" spans="1:8" x14ac:dyDescent="0.15">
      <c r="A267" s="2" t="s">
        <v>28</v>
      </c>
      <c r="B267" s="4">
        <v>2</v>
      </c>
      <c r="C267" s="5">
        <v>1.1299999999999999</v>
      </c>
      <c r="D267" s="4">
        <v>0</v>
      </c>
      <c r="E267" s="5">
        <v>0</v>
      </c>
      <c r="F267" s="4">
        <v>2</v>
      </c>
      <c r="G267" s="5">
        <v>2.7</v>
      </c>
      <c r="H267" s="4">
        <v>0</v>
      </c>
    </row>
    <row r="268" spans="1:8" x14ac:dyDescent="0.15">
      <c r="A268" s="2" t="s">
        <v>29</v>
      </c>
      <c r="B268" s="4">
        <v>8</v>
      </c>
      <c r="C268" s="5">
        <v>4.5199999999999996</v>
      </c>
      <c r="D268" s="4">
        <v>5</v>
      </c>
      <c r="E268" s="5">
        <v>4.9000000000000004</v>
      </c>
      <c r="F268" s="4">
        <v>3</v>
      </c>
      <c r="G268" s="5">
        <v>4.05</v>
      </c>
      <c r="H268" s="4">
        <v>0</v>
      </c>
    </row>
    <row r="269" spans="1:8" x14ac:dyDescent="0.15">
      <c r="A269" s="2" t="s">
        <v>30</v>
      </c>
      <c r="B269" s="4">
        <v>38</v>
      </c>
      <c r="C269" s="5">
        <v>21.47</v>
      </c>
      <c r="D269" s="4">
        <v>27</v>
      </c>
      <c r="E269" s="5">
        <v>26.47</v>
      </c>
      <c r="F269" s="4">
        <v>11</v>
      </c>
      <c r="G269" s="5">
        <v>14.86</v>
      </c>
      <c r="H269" s="4">
        <v>0</v>
      </c>
    </row>
    <row r="270" spans="1:8" x14ac:dyDescent="0.15">
      <c r="A270" s="2" t="s">
        <v>31</v>
      </c>
      <c r="B270" s="4">
        <v>22</v>
      </c>
      <c r="C270" s="5">
        <v>12.43</v>
      </c>
      <c r="D270" s="4">
        <v>16</v>
      </c>
      <c r="E270" s="5">
        <v>15.69</v>
      </c>
      <c r="F270" s="4">
        <v>6</v>
      </c>
      <c r="G270" s="5">
        <v>8.11</v>
      </c>
      <c r="H270" s="4">
        <v>0</v>
      </c>
    </row>
    <row r="271" spans="1:8" x14ac:dyDescent="0.15">
      <c r="A271" s="2" t="s">
        <v>32</v>
      </c>
      <c r="B271" s="4">
        <v>5</v>
      </c>
      <c r="C271" s="5">
        <v>2.82</v>
      </c>
      <c r="D271" s="4">
        <v>3</v>
      </c>
      <c r="E271" s="5">
        <v>2.94</v>
      </c>
      <c r="F271" s="4">
        <v>2</v>
      </c>
      <c r="G271" s="5">
        <v>2.7</v>
      </c>
      <c r="H271" s="4">
        <v>0</v>
      </c>
    </row>
    <row r="272" spans="1:8" x14ac:dyDescent="0.15">
      <c r="A272" s="2" t="s">
        <v>33</v>
      </c>
      <c r="B272" s="4">
        <v>5</v>
      </c>
      <c r="C272" s="5">
        <v>2.82</v>
      </c>
      <c r="D272" s="4">
        <v>1</v>
      </c>
      <c r="E272" s="5">
        <v>0.98</v>
      </c>
      <c r="F272" s="4">
        <v>4</v>
      </c>
      <c r="G272" s="5">
        <v>5.41</v>
      </c>
      <c r="H272" s="4">
        <v>0</v>
      </c>
    </row>
    <row r="273" spans="1:8" x14ac:dyDescent="0.15">
      <c r="A273" s="2" t="s">
        <v>34</v>
      </c>
      <c r="B273" s="4">
        <v>5</v>
      </c>
      <c r="C273" s="5">
        <v>2.82</v>
      </c>
      <c r="D273" s="4">
        <v>2</v>
      </c>
      <c r="E273" s="5">
        <v>1.96</v>
      </c>
      <c r="F273" s="4">
        <v>3</v>
      </c>
      <c r="G273" s="5">
        <v>4.05</v>
      </c>
      <c r="H273" s="4">
        <v>0</v>
      </c>
    </row>
    <row r="274" spans="1:8" x14ac:dyDescent="0.15">
      <c r="A274" s="1" t="s">
        <v>17</v>
      </c>
      <c r="B274" s="4">
        <v>138</v>
      </c>
      <c r="C274" s="5">
        <v>100.00000000000001</v>
      </c>
      <c r="D274" s="4">
        <v>88</v>
      </c>
      <c r="E274" s="5">
        <v>99.99</v>
      </c>
      <c r="F274" s="4">
        <v>48</v>
      </c>
      <c r="G274" s="5">
        <v>100</v>
      </c>
      <c r="H274" s="4">
        <v>2</v>
      </c>
    </row>
    <row r="275" spans="1:8" x14ac:dyDescent="0.15">
      <c r="A275" s="2" t="s">
        <v>20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15">
      <c r="A276" s="2" t="s">
        <v>21</v>
      </c>
      <c r="B276" s="4">
        <v>27</v>
      </c>
      <c r="C276" s="5">
        <v>19.57</v>
      </c>
      <c r="D276" s="4">
        <v>18</v>
      </c>
      <c r="E276" s="5">
        <v>20.45</v>
      </c>
      <c r="F276" s="4">
        <v>9</v>
      </c>
      <c r="G276" s="5">
        <v>18.75</v>
      </c>
      <c r="H276" s="4">
        <v>0</v>
      </c>
    </row>
    <row r="277" spans="1:8" x14ac:dyDescent="0.15">
      <c r="A277" s="2" t="s">
        <v>22</v>
      </c>
      <c r="B277" s="4">
        <v>8</v>
      </c>
      <c r="C277" s="5">
        <v>5.8</v>
      </c>
      <c r="D277" s="4">
        <v>3</v>
      </c>
      <c r="E277" s="5">
        <v>3.41</v>
      </c>
      <c r="F277" s="4">
        <v>5</v>
      </c>
      <c r="G277" s="5">
        <v>10.42</v>
      </c>
      <c r="H277" s="4">
        <v>0</v>
      </c>
    </row>
    <row r="278" spans="1:8" x14ac:dyDescent="0.15">
      <c r="A278" s="2" t="s">
        <v>23</v>
      </c>
      <c r="B278" s="4">
        <v>0</v>
      </c>
      <c r="C278" s="5">
        <v>0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15">
      <c r="A279" s="2" t="s">
        <v>24</v>
      </c>
      <c r="B279" s="4">
        <v>0</v>
      </c>
      <c r="C279" s="5">
        <v>0</v>
      </c>
      <c r="D279" s="4">
        <v>0</v>
      </c>
      <c r="E279" s="5">
        <v>0</v>
      </c>
      <c r="F279" s="4">
        <v>0</v>
      </c>
      <c r="G279" s="5">
        <v>0</v>
      </c>
      <c r="H279" s="4">
        <v>0</v>
      </c>
    </row>
    <row r="280" spans="1:8" x14ac:dyDescent="0.15">
      <c r="A280" s="2" t="s">
        <v>25</v>
      </c>
      <c r="B280" s="4">
        <v>3</v>
      </c>
      <c r="C280" s="5">
        <v>2.17</v>
      </c>
      <c r="D280" s="4">
        <v>0</v>
      </c>
      <c r="E280" s="5">
        <v>0</v>
      </c>
      <c r="F280" s="4">
        <v>3</v>
      </c>
      <c r="G280" s="5">
        <v>6.25</v>
      </c>
      <c r="H280" s="4">
        <v>0</v>
      </c>
    </row>
    <row r="281" spans="1:8" x14ac:dyDescent="0.15">
      <c r="A281" s="2" t="s">
        <v>26</v>
      </c>
      <c r="B281" s="4">
        <v>56</v>
      </c>
      <c r="C281" s="5">
        <v>40.58</v>
      </c>
      <c r="D281" s="4">
        <v>32</v>
      </c>
      <c r="E281" s="5">
        <v>36.36</v>
      </c>
      <c r="F281" s="4">
        <v>23</v>
      </c>
      <c r="G281" s="5">
        <v>47.92</v>
      </c>
      <c r="H281" s="4">
        <v>1</v>
      </c>
    </row>
    <row r="282" spans="1:8" x14ac:dyDescent="0.15">
      <c r="A282" s="2" t="s">
        <v>27</v>
      </c>
      <c r="B282" s="4">
        <v>0</v>
      </c>
      <c r="C282" s="5">
        <v>0</v>
      </c>
      <c r="D282" s="4">
        <v>0</v>
      </c>
      <c r="E282" s="5">
        <v>0</v>
      </c>
      <c r="F282" s="4">
        <v>0</v>
      </c>
      <c r="G282" s="5">
        <v>0</v>
      </c>
      <c r="H282" s="4">
        <v>0</v>
      </c>
    </row>
    <row r="283" spans="1:8" x14ac:dyDescent="0.15">
      <c r="A283" s="2" t="s">
        <v>28</v>
      </c>
      <c r="B283" s="4">
        <v>3</v>
      </c>
      <c r="C283" s="5">
        <v>2.17</v>
      </c>
      <c r="D283" s="4">
        <v>0</v>
      </c>
      <c r="E283" s="5">
        <v>0</v>
      </c>
      <c r="F283" s="4">
        <v>3</v>
      </c>
      <c r="G283" s="5">
        <v>6.25</v>
      </c>
      <c r="H283" s="4">
        <v>0</v>
      </c>
    </row>
    <row r="284" spans="1:8" x14ac:dyDescent="0.15">
      <c r="A284" s="2" t="s">
        <v>29</v>
      </c>
      <c r="B284" s="4">
        <v>4</v>
      </c>
      <c r="C284" s="5">
        <v>2.9</v>
      </c>
      <c r="D284" s="4">
        <v>4</v>
      </c>
      <c r="E284" s="5">
        <v>4.55</v>
      </c>
      <c r="F284" s="4">
        <v>0</v>
      </c>
      <c r="G284" s="5">
        <v>0</v>
      </c>
      <c r="H284" s="4">
        <v>0</v>
      </c>
    </row>
    <row r="285" spans="1:8" x14ac:dyDescent="0.15">
      <c r="A285" s="2" t="s">
        <v>30</v>
      </c>
      <c r="B285" s="4">
        <v>8</v>
      </c>
      <c r="C285" s="5">
        <v>5.8</v>
      </c>
      <c r="D285" s="4">
        <v>7</v>
      </c>
      <c r="E285" s="5">
        <v>7.95</v>
      </c>
      <c r="F285" s="4">
        <v>1</v>
      </c>
      <c r="G285" s="5">
        <v>2.08</v>
      </c>
      <c r="H285" s="4">
        <v>0</v>
      </c>
    </row>
    <row r="286" spans="1:8" x14ac:dyDescent="0.15">
      <c r="A286" s="2" t="s">
        <v>31</v>
      </c>
      <c r="B286" s="4">
        <v>24</v>
      </c>
      <c r="C286" s="5">
        <v>17.39</v>
      </c>
      <c r="D286" s="4">
        <v>24</v>
      </c>
      <c r="E286" s="5">
        <v>27.27</v>
      </c>
      <c r="F286" s="4">
        <v>0</v>
      </c>
      <c r="G286" s="5">
        <v>0</v>
      </c>
      <c r="H286" s="4">
        <v>0</v>
      </c>
    </row>
    <row r="287" spans="1:8" x14ac:dyDescent="0.15">
      <c r="A287" s="2" t="s">
        <v>32</v>
      </c>
      <c r="B287" s="4">
        <v>0</v>
      </c>
      <c r="C287" s="5">
        <v>0</v>
      </c>
      <c r="D287" s="4">
        <v>0</v>
      </c>
      <c r="E287" s="5">
        <v>0</v>
      </c>
      <c r="F287" s="4">
        <v>0</v>
      </c>
      <c r="G287" s="5">
        <v>0</v>
      </c>
      <c r="H287" s="4">
        <v>0</v>
      </c>
    </row>
    <row r="288" spans="1:8" x14ac:dyDescent="0.15">
      <c r="A288" s="2" t="s">
        <v>33</v>
      </c>
      <c r="B288" s="4">
        <v>3</v>
      </c>
      <c r="C288" s="5">
        <v>2.17</v>
      </c>
      <c r="D288" s="4">
        <v>0</v>
      </c>
      <c r="E288" s="5">
        <v>0</v>
      </c>
      <c r="F288" s="4">
        <v>3</v>
      </c>
      <c r="G288" s="5">
        <v>6.25</v>
      </c>
      <c r="H288" s="4">
        <v>0</v>
      </c>
    </row>
    <row r="289" spans="1:8" x14ac:dyDescent="0.15">
      <c r="A289" s="2" t="s">
        <v>34</v>
      </c>
      <c r="B289" s="4">
        <v>2</v>
      </c>
      <c r="C289" s="5">
        <v>1.45</v>
      </c>
      <c r="D289" s="4">
        <v>0</v>
      </c>
      <c r="E289" s="5">
        <v>0</v>
      </c>
      <c r="F289" s="4">
        <v>1</v>
      </c>
      <c r="G289" s="5">
        <v>2.08</v>
      </c>
      <c r="H289" s="4">
        <v>1</v>
      </c>
    </row>
    <row r="290" spans="1:8" x14ac:dyDescent="0.15">
      <c r="A290" s="1" t="s">
        <v>18</v>
      </c>
      <c r="B290" s="4">
        <v>101</v>
      </c>
      <c r="C290" s="5">
        <v>99.990000000000009</v>
      </c>
      <c r="D290" s="4">
        <v>69</v>
      </c>
      <c r="E290" s="5">
        <v>100</v>
      </c>
      <c r="F290" s="4">
        <v>32</v>
      </c>
      <c r="G290" s="5">
        <v>100.00999999999999</v>
      </c>
      <c r="H290" s="4">
        <v>0</v>
      </c>
    </row>
    <row r="291" spans="1:8" x14ac:dyDescent="0.15">
      <c r="A291" s="2" t="s">
        <v>20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15">
      <c r="A292" s="2" t="s">
        <v>21</v>
      </c>
      <c r="B292" s="4">
        <v>12</v>
      </c>
      <c r="C292" s="5">
        <v>11.88</v>
      </c>
      <c r="D292" s="4">
        <v>8</v>
      </c>
      <c r="E292" s="5">
        <v>11.59</v>
      </c>
      <c r="F292" s="4">
        <v>4</v>
      </c>
      <c r="G292" s="5">
        <v>12.5</v>
      </c>
      <c r="H292" s="4">
        <v>0</v>
      </c>
    </row>
    <row r="293" spans="1:8" x14ac:dyDescent="0.15">
      <c r="A293" s="2" t="s">
        <v>22</v>
      </c>
      <c r="B293" s="4">
        <v>11</v>
      </c>
      <c r="C293" s="5">
        <v>10.89</v>
      </c>
      <c r="D293" s="4">
        <v>2</v>
      </c>
      <c r="E293" s="5">
        <v>2.9</v>
      </c>
      <c r="F293" s="4">
        <v>9</v>
      </c>
      <c r="G293" s="5">
        <v>28.13</v>
      </c>
      <c r="H293" s="4">
        <v>0</v>
      </c>
    </row>
    <row r="294" spans="1:8" x14ac:dyDescent="0.15">
      <c r="A294" s="2" t="s">
        <v>23</v>
      </c>
      <c r="B294" s="4">
        <v>0</v>
      </c>
      <c r="C294" s="5">
        <v>0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15">
      <c r="A295" s="2" t="s">
        <v>24</v>
      </c>
      <c r="B295" s="4">
        <v>1</v>
      </c>
      <c r="C295" s="5">
        <v>0.99</v>
      </c>
      <c r="D295" s="4">
        <v>0</v>
      </c>
      <c r="E295" s="5">
        <v>0</v>
      </c>
      <c r="F295" s="4">
        <v>1</v>
      </c>
      <c r="G295" s="5">
        <v>3.13</v>
      </c>
      <c r="H295" s="4">
        <v>0</v>
      </c>
    </row>
    <row r="296" spans="1:8" x14ac:dyDescent="0.15">
      <c r="A296" s="2" t="s">
        <v>25</v>
      </c>
      <c r="B296" s="4">
        <v>4</v>
      </c>
      <c r="C296" s="5">
        <v>3.96</v>
      </c>
      <c r="D296" s="4">
        <v>2</v>
      </c>
      <c r="E296" s="5">
        <v>2.9</v>
      </c>
      <c r="F296" s="4">
        <v>2</v>
      </c>
      <c r="G296" s="5">
        <v>6.25</v>
      </c>
      <c r="H296" s="4">
        <v>0</v>
      </c>
    </row>
    <row r="297" spans="1:8" x14ac:dyDescent="0.15">
      <c r="A297" s="2" t="s">
        <v>26</v>
      </c>
      <c r="B297" s="4">
        <v>36</v>
      </c>
      <c r="C297" s="5">
        <v>35.64</v>
      </c>
      <c r="D297" s="4">
        <v>24</v>
      </c>
      <c r="E297" s="5">
        <v>34.78</v>
      </c>
      <c r="F297" s="4">
        <v>12</v>
      </c>
      <c r="G297" s="5">
        <v>37.5</v>
      </c>
      <c r="H297" s="4">
        <v>0</v>
      </c>
    </row>
    <row r="298" spans="1:8" x14ac:dyDescent="0.15">
      <c r="A298" s="2" t="s">
        <v>27</v>
      </c>
      <c r="B298" s="4">
        <v>0</v>
      </c>
      <c r="C298" s="5">
        <v>0</v>
      </c>
      <c r="D298" s="4">
        <v>0</v>
      </c>
      <c r="E298" s="5">
        <v>0</v>
      </c>
      <c r="F298" s="4">
        <v>0</v>
      </c>
      <c r="G298" s="5">
        <v>0</v>
      </c>
      <c r="H298" s="4">
        <v>0</v>
      </c>
    </row>
    <row r="299" spans="1:8" x14ac:dyDescent="0.15">
      <c r="A299" s="2" t="s">
        <v>28</v>
      </c>
      <c r="B299" s="4">
        <v>3</v>
      </c>
      <c r="C299" s="5">
        <v>2.97</v>
      </c>
      <c r="D299" s="4">
        <v>1</v>
      </c>
      <c r="E299" s="5">
        <v>1.45</v>
      </c>
      <c r="F299" s="4">
        <v>2</v>
      </c>
      <c r="G299" s="5">
        <v>6.25</v>
      </c>
      <c r="H299" s="4">
        <v>0</v>
      </c>
    </row>
    <row r="300" spans="1:8" x14ac:dyDescent="0.15">
      <c r="A300" s="2" t="s">
        <v>29</v>
      </c>
      <c r="B300" s="4">
        <v>2</v>
      </c>
      <c r="C300" s="5">
        <v>1.98</v>
      </c>
      <c r="D300" s="4">
        <v>2</v>
      </c>
      <c r="E300" s="5">
        <v>2.9</v>
      </c>
      <c r="F300" s="4">
        <v>0</v>
      </c>
      <c r="G300" s="5">
        <v>0</v>
      </c>
      <c r="H300" s="4">
        <v>0</v>
      </c>
    </row>
    <row r="301" spans="1:8" x14ac:dyDescent="0.15">
      <c r="A301" s="2" t="s">
        <v>30</v>
      </c>
      <c r="B301" s="4">
        <v>10</v>
      </c>
      <c r="C301" s="5">
        <v>9.9</v>
      </c>
      <c r="D301" s="4">
        <v>8</v>
      </c>
      <c r="E301" s="5">
        <v>11.59</v>
      </c>
      <c r="F301" s="4">
        <v>2</v>
      </c>
      <c r="G301" s="5">
        <v>6.25</v>
      </c>
      <c r="H301" s="4">
        <v>0</v>
      </c>
    </row>
    <row r="302" spans="1:8" x14ac:dyDescent="0.15">
      <c r="A302" s="2" t="s">
        <v>31</v>
      </c>
      <c r="B302" s="4">
        <v>16</v>
      </c>
      <c r="C302" s="5">
        <v>15.84</v>
      </c>
      <c r="D302" s="4">
        <v>16</v>
      </c>
      <c r="E302" s="5">
        <v>23.19</v>
      </c>
      <c r="F302" s="4">
        <v>0</v>
      </c>
      <c r="G302" s="5">
        <v>0</v>
      </c>
      <c r="H302" s="4">
        <v>0</v>
      </c>
    </row>
    <row r="303" spans="1:8" x14ac:dyDescent="0.15">
      <c r="A303" s="2" t="s">
        <v>32</v>
      </c>
      <c r="B303" s="4">
        <v>3</v>
      </c>
      <c r="C303" s="5">
        <v>2.97</v>
      </c>
      <c r="D303" s="4">
        <v>3</v>
      </c>
      <c r="E303" s="5">
        <v>4.3499999999999996</v>
      </c>
      <c r="F303" s="4">
        <v>0</v>
      </c>
      <c r="G303" s="5">
        <v>0</v>
      </c>
      <c r="H303" s="4">
        <v>0</v>
      </c>
    </row>
    <row r="304" spans="1:8" x14ac:dyDescent="0.15">
      <c r="A304" s="2" t="s">
        <v>33</v>
      </c>
      <c r="B304" s="4">
        <v>2</v>
      </c>
      <c r="C304" s="5">
        <v>1.98</v>
      </c>
      <c r="D304" s="4">
        <v>2</v>
      </c>
      <c r="E304" s="5">
        <v>2.9</v>
      </c>
      <c r="F304" s="4">
        <v>0</v>
      </c>
      <c r="G304" s="5">
        <v>0</v>
      </c>
      <c r="H304" s="4">
        <v>0</v>
      </c>
    </row>
    <row r="305" spans="1:8" x14ac:dyDescent="0.15">
      <c r="A305" s="2" t="s">
        <v>34</v>
      </c>
      <c r="B305" s="4">
        <v>1</v>
      </c>
      <c r="C305" s="5">
        <v>0.99</v>
      </c>
      <c r="D305" s="4">
        <v>1</v>
      </c>
      <c r="E305" s="5">
        <v>1.45</v>
      </c>
      <c r="F305" s="4">
        <v>0</v>
      </c>
      <c r="G305" s="5">
        <v>0</v>
      </c>
      <c r="H305" s="4">
        <v>0</v>
      </c>
    </row>
    <row r="306" spans="1:8" x14ac:dyDescent="0.15">
      <c r="A306" s="1" t="s">
        <v>19</v>
      </c>
      <c r="B306" s="4">
        <v>67</v>
      </c>
      <c r="C306" s="5">
        <v>100.00999999999998</v>
      </c>
      <c r="D306" s="4">
        <v>43</v>
      </c>
      <c r="E306" s="5">
        <v>100.00000000000003</v>
      </c>
      <c r="F306" s="4">
        <v>23</v>
      </c>
      <c r="G306" s="5">
        <v>100.01</v>
      </c>
      <c r="H306" s="4">
        <v>1</v>
      </c>
    </row>
    <row r="307" spans="1:8" x14ac:dyDescent="0.15">
      <c r="A307" s="2" t="s">
        <v>20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15">
      <c r="A308" s="2" t="s">
        <v>21</v>
      </c>
      <c r="B308" s="4">
        <v>19</v>
      </c>
      <c r="C308" s="5">
        <v>28.36</v>
      </c>
      <c r="D308" s="4">
        <v>17</v>
      </c>
      <c r="E308" s="5">
        <v>39.53</v>
      </c>
      <c r="F308" s="4">
        <v>2</v>
      </c>
      <c r="G308" s="5">
        <v>8.6999999999999993</v>
      </c>
      <c r="H308" s="4">
        <v>0</v>
      </c>
    </row>
    <row r="309" spans="1:8" x14ac:dyDescent="0.15">
      <c r="A309" s="2" t="s">
        <v>22</v>
      </c>
      <c r="B309" s="4">
        <v>8</v>
      </c>
      <c r="C309" s="5">
        <v>11.94</v>
      </c>
      <c r="D309" s="4">
        <v>0</v>
      </c>
      <c r="E309" s="5">
        <v>0</v>
      </c>
      <c r="F309" s="4">
        <v>8</v>
      </c>
      <c r="G309" s="5">
        <v>34.78</v>
      </c>
      <c r="H309" s="4">
        <v>0</v>
      </c>
    </row>
    <row r="310" spans="1:8" x14ac:dyDescent="0.15">
      <c r="A310" s="2" t="s">
        <v>23</v>
      </c>
      <c r="B310" s="4">
        <v>1</v>
      </c>
      <c r="C310" s="5">
        <v>1.49</v>
      </c>
      <c r="D310" s="4">
        <v>0</v>
      </c>
      <c r="E310" s="5">
        <v>0</v>
      </c>
      <c r="F310" s="4">
        <v>1</v>
      </c>
      <c r="G310" s="5">
        <v>4.3499999999999996</v>
      </c>
      <c r="H310" s="4">
        <v>0</v>
      </c>
    </row>
    <row r="311" spans="1:8" x14ac:dyDescent="0.15">
      <c r="A311" s="2" t="s">
        <v>24</v>
      </c>
      <c r="B311" s="4">
        <v>1</v>
      </c>
      <c r="C311" s="5">
        <v>1.49</v>
      </c>
      <c r="D311" s="4">
        <v>1</v>
      </c>
      <c r="E311" s="5">
        <v>2.33</v>
      </c>
      <c r="F311" s="4">
        <v>0</v>
      </c>
      <c r="G311" s="5">
        <v>0</v>
      </c>
      <c r="H311" s="4">
        <v>0</v>
      </c>
    </row>
    <row r="312" spans="1:8" x14ac:dyDescent="0.15">
      <c r="A312" s="2" t="s">
        <v>25</v>
      </c>
      <c r="B312" s="4">
        <v>0</v>
      </c>
      <c r="C312" s="5">
        <v>0</v>
      </c>
      <c r="D312" s="4">
        <v>0</v>
      </c>
      <c r="E312" s="5">
        <v>0</v>
      </c>
      <c r="F312" s="4">
        <v>0</v>
      </c>
      <c r="G312" s="5">
        <v>0</v>
      </c>
      <c r="H312" s="4">
        <v>0</v>
      </c>
    </row>
    <row r="313" spans="1:8" x14ac:dyDescent="0.15">
      <c r="A313" s="2" t="s">
        <v>26</v>
      </c>
      <c r="B313" s="4">
        <v>18</v>
      </c>
      <c r="C313" s="5">
        <v>26.87</v>
      </c>
      <c r="D313" s="4">
        <v>10</v>
      </c>
      <c r="E313" s="5">
        <v>23.26</v>
      </c>
      <c r="F313" s="4">
        <v>7</v>
      </c>
      <c r="G313" s="5">
        <v>30.43</v>
      </c>
      <c r="H313" s="4">
        <v>1</v>
      </c>
    </row>
    <row r="314" spans="1:8" x14ac:dyDescent="0.15">
      <c r="A314" s="2" t="s">
        <v>27</v>
      </c>
      <c r="B314" s="4">
        <v>0</v>
      </c>
      <c r="C314" s="5">
        <v>0</v>
      </c>
      <c r="D314" s="4">
        <v>0</v>
      </c>
      <c r="E314" s="5">
        <v>0</v>
      </c>
      <c r="F314" s="4">
        <v>0</v>
      </c>
      <c r="G314" s="5">
        <v>0</v>
      </c>
      <c r="H314" s="4">
        <v>0</v>
      </c>
    </row>
    <row r="315" spans="1:8" x14ac:dyDescent="0.15">
      <c r="A315" s="2" t="s">
        <v>28</v>
      </c>
      <c r="B315" s="4">
        <v>2</v>
      </c>
      <c r="C315" s="5">
        <v>2.99</v>
      </c>
      <c r="D315" s="4">
        <v>0</v>
      </c>
      <c r="E315" s="5">
        <v>0</v>
      </c>
      <c r="F315" s="4">
        <v>2</v>
      </c>
      <c r="G315" s="5">
        <v>8.6999999999999993</v>
      </c>
      <c r="H315" s="4">
        <v>0</v>
      </c>
    </row>
    <row r="316" spans="1:8" x14ac:dyDescent="0.15">
      <c r="A316" s="2" t="s">
        <v>29</v>
      </c>
      <c r="B316" s="4">
        <v>2</v>
      </c>
      <c r="C316" s="5">
        <v>2.99</v>
      </c>
      <c r="D316" s="4">
        <v>2</v>
      </c>
      <c r="E316" s="5">
        <v>4.6500000000000004</v>
      </c>
      <c r="F316" s="4">
        <v>0</v>
      </c>
      <c r="G316" s="5">
        <v>0</v>
      </c>
      <c r="H316" s="4">
        <v>0</v>
      </c>
    </row>
    <row r="317" spans="1:8" x14ac:dyDescent="0.15">
      <c r="A317" s="2" t="s">
        <v>30</v>
      </c>
      <c r="B317" s="4">
        <v>5</v>
      </c>
      <c r="C317" s="5">
        <v>7.46</v>
      </c>
      <c r="D317" s="4">
        <v>3</v>
      </c>
      <c r="E317" s="5">
        <v>6.98</v>
      </c>
      <c r="F317" s="4">
        <v>2</v>
      </c>
      <c r="G317" s="5">
        <v>8.6999999999999993</v>
      </c>
      <c r="H317" s="4">
        <v>0</v>
      </c>
    </row>
    <row r="318" spans="1:8" x14ac:dyDescent="0.15">
      <c r="A318" s="2" t="s">
        <v>31</v>
      </c>
      <c r="B318" s="4">
        <v>9</v>
      </c>
      <c r="C318" s="5">
        <v>13.43</v>
      </c>
      <c r="D318" s="4">
        <v>8</v>
      </c>
      <c r="E318" s="5">
        <v>18.600000000000001</v>
      </c>
      <c r="F318" s="4">
        <v>1</v>
      </c>
      <c r="G318" s="5">
        <v>4.3499999999999996</v>
      </c>
      <c r="H318" s="4">
        <v>0</v>
      </c>
    </row>
    <row r="319" spans="1:8" x14ac:dyDescent="0.15">
      <c r="A319" s="2" t="s">
        <v>32</v>
      </c>
      <c r="B319" s="4">
        <v>0</v>
      </c>
      <c r="C319" s="5">
        <v>0</v>
      </c>
      <c r="D319" s="4">
        <v>0</v>
      </c>
      <c r="E319" s="5">
        <v>0</v>
      </c>
      <c r="F319" s="4">
        <v>0</v>
      </c>
      <c r="G319" s="5">
        <v>0</v>
      </c>
      <c r="H319" s="4">
        <v>0</v>
      </c>
    </row>
    <row r="320" spans="1:8" x14ac:dyDescent="0.15">
      <c r="A320" s="2" t="s">
        <v>33</v>
      </c>
      <c r="B320" s="4">
        <v>0</v>
      </c>
      <c r="C320" s="5">
        <v>0</v>
      </c>
      <c r="D320" s="4">
        <v>0</v>
      </c>
      <c r="E320" s="5">
        <v>0</v>
      </c>
      <c r="F320" s="4">
        <v>0</v>
      </c>
      <c r="G320" s="5">
        <v>0</v>
      </c>
      <c r="H320" s="4">
        <v>0</v>
      </c>
    </row>
    <row r="321" spans="1:8" x14ac:dyDescent="0.15">
      <c r="A321" s="2" t="s">
        <v>34</v>
      </c>
      <c r="B321" s="4">
        <v>2</v>
      </c>
      <c r="C321" s="5">
        <v>2.99</v>
      </c>
      <c r="D321" s="4">
        <v>2</v>
      </c>
      <c r="E321" s="5">
        <v>4.6500000000000004</v>
      </c>
      <c r="F321" s="4">
        <v>0</v>
      </c>
      <c r="G321" s="5">
        <v>0</v>
      </c>
      <c r="H321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284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21</v>
      </c>
      <c r="C6" s="12">
        <v>34</v>
      </c>
      <c r="D6" s="8">
        <v>26.36</v>
      </c>
      <c r="E6" s="12">
        <v>19</v>
      </c>
      <c r="F6" s="8">
        <v>21.59</v>
      </c>
      <c r="G6" s="12">
        <v>15</v>
      </c>
      <c r="H6" s="8">
        <v>37.5</v>
      </c>
      <c r="I6" s="12">
        <v>0</v>
      </c>
    </row>
    <row r="7" spans="2:9" ht="15" customHeight="1" x14ac:dyDescent="0.15">
      <c r="B7" t="s">
        <v>22</v>
      </c>
      <c r="C7" s="12">
        <v>10</v>
      </c>
      <c r="D7" s="8">
        <v>7.75</v>
      </c>
      <c r="E7" s="12">
        <v>6</v>
      </c>
      <c r="F7" s="8">
        <v>6.82</v>
      </c>
      <c r="G7" s="12">
        <v>4</v>
      </c>
      <c r="H7" s="8">
        <v>10</v>
      </c>
      <c r="I7" s="12">
        <v>0</v>
      </c>
    </row>
    <row r="8" spans="2:9" ht="15" customHeight="1" x14ac:dyDescent="0.15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24</v>
      </c>
      <c r="C9" s="12">
        <v>3</v>
      </c>
      <c r="D9" s="8">
        <v>2.33</v>
      </c>
      <c r="E9" s="12">
        <v>1</v>
      </c>
      <c r="F9" s="8">
        <v>1.1399999999999999</v>
      </c>
      <c r="G9" s="12">
        <v>2</v>
      </c>
      <c r="H9" s="8">
        <v>5</v>
      </c>
      <c r="I9" s="12">
        <v>0</v>
      </c>
    </row>
    <row r="10" spans="2:9" ht="15" customHeight="1" x14ac:dyDescent="0.15">
      <c r="B10" t="s">
        <v>25</v>
      </c>
      <c r="C10" s="12">
        <v>3</v>
      </c>
      <c r="D10" s="8">
        <v>2.33</v>
      </c>
      <c r="E10" s="12">
        <v>0</v>
      </c>
      <c r="F10" s="8">
        <v>0</v>
      </c>
      <c r="G10" s="12">
        <v>2</v>
      </c>
      <c r="H10" s="8">
        <v>5</v>
      </c>
      <c r="I10" s="12">
        <v>1</v>
      </c>
    </row>
    <row r="11" spans="2:9" ht="15" customHeight="1" x14ac:dyDescent="0.15">
      <c r="B11" t="s">
        <v>26</v>
      </c>
      <c r="C11" s="12">
        <v>24</v>
      </c>
      <c r="D11" s="8">
        <v>18.600000000000001</v>
      </c>
      <c r="E11" s="12">
        <v>19</v>
      </c>
      <c r="F11" s="8">
        <v>21.59</v>
      </c>
      <c r="G11" s="12">
        <v>5</v>
      </c>
      <c r="H11" s="8">
        <v>12.5</v>
      </c>
      <c r="I11" s="12">
        <v>0</v>
      </c>
    </row>
    <row r="12" spans="2:9" ht="15" customHeight="1" x14ac:dyDescent="0.15">
      <c r="B12" t="s">
        <v>27</v>
      </c>
      <c r="C12" s="12">
        <v>1</v>
      </c>
      <c r="D12" s="8">
        <v>0.78</v>
      </c>
      <c r="E12" s="12">
        <v>0</v>
      </c>
      <c r="F12" s="8">
        <v>0</v>
      </c>
      <c r="G12" s="12">
        <v>1</v>
      </c>
      <c r="H12" s="8">
        <v>2.5</v>
      </c>
      <c r="I12" s="12">
        <v>0</v>
      </c>
    </row>
    <row r="13" spans="2:9" ht="15" customHeight="1" x14ac:dyDescent="0.15">
      <c r="B13" t="s">
        <v>28</v>
      </c>
      <c r="C13" s="12">
        <v>2</v>
      </c>
      <c r="D13" s="8">
        <v>1.55</v>
      </c>
      <c r="E13" s="12">
        <v>1</v>
      </c>
      <c r="F13" s="8">
        <v>1.1399999999999999</v>
      </c>
      <c r="G13" s="12">
        <v>1</v>
      </c>
      <c r="H13" s="8">
        <v>2.5</v>
      </c>
      <c r="I13" s="12">
        <v>0</v>
      </c>
    </row>
    <row r="14" spans="2:9" ht="15" customHeight="1" x14ac:dyDescent="0.15">
      <c r="B14" t="s">
        <v>29</v>
      </c>
      <c r="C14" s="12">
        <v>7</v>
      </c>
      <c r="D14" s="8">
        <v>5.43</v>
      </c>
      <c r="E14" s="12">
        <v>5</v>
      </c>
      <c r="F14" s="8">
        <v>5.68</v>
      </c>
      <c r="G14" s="12">
        <v>2</v>
      </c>
      <c r="H14" s="8">
        <v>5</v>
      </c>
      <c r="I14" s="12">
        <v>0</v>
      </c>
    </row>
    <row r="15" spans="2:9" ht="15" customHeight="1" x14ac:dyDescent="0.15">
      <c r="B15" t="s">
        <v>30</v>
      </c>
      <c r="C15" s="12">
        <v>10</v>
      </c>
      <c r="D15" s="8">
        <v>7.75</v>
      </c>
      <c r="E15" s="12">
        <v>8</v>
      </c>
      <c r="F15" s="8">
        <v>9.09</v>
      </c>
      <c r="G15" s="12">
        <v>2</v>
      </c>
      <c r="H15" s="8">
        <v>5</v>
      </c>
      <c r="I15" s="12">
        <v>0</v>
      </c>
    </row>
    <row r="16" spans="2:9" ht="15" customHeight="1" x14ac:dyDescent="0.15">
      <c r="B16" t="s">
        <v>31</v>
      </c>
      <c r="C16" s="12">
        <v>22</v>
      </c>
      <c r="D16" s="8">
        <v>17.05</v>
      </c>
      <c r="E16" s="12">
        <v>20</v>
      </c>
      <c r="F16" s="8">
        <v>22.73</v>
      </c>
      <c r="G16" s="12">
        <v>2</v>
      </c>
      <c r="H16" s="8">
        <v>5</v>
      </c>
      <c r="I16" s="12">
        <v>0</v>
      </c>
    </row>
    <row r="17" spans="2:9" ht="15" customHeight="1" x14ac:dyDescent="0.15">
      <c r="B17" t="s">
        <v>32</v>
      </c>
      <c r="C17" s="12">
        <v>5</v>
      </c>
      <c r="D17" s="8">
        <v>3.88</v>
      </c>
      <c r="E17" s="12">
        <v>4</v>
      </c>
      <c r="F17" s="8">
        <v>4.55</v>
      </c>
      <c r="G17" s="12">
        <v>1</v>
      </c>
      <c r="H17" s="8">
        <v>2.5</v>
      </c>
      <c r="I17" s="12">
        <v>0</v>
      </c>
    </row>
    <row r="18" spans="2:9" ht="15" customHeight="1" x14ac:dyDescent="0.15">
      <c r="B18" t="s">
        <v>33</v>
      </c>
      <c r="C18" s="12">
        <v>5</v>
      </c>
      <c r="D18" s="8">
        <v>3.88</v>
      </c>
      <c r="E18" s="12">
        <v>2</v>
      </c>
      <c r="F18" s="8">
        <v>2.27</v>
      </c>
      <c r="G18" s="12">
        <v>3</v>
      </c>
      <c r="H18" s="8">
        <v>7.5</v>
      </c>
      <c r="I18" s="12">
        <v>0</v>
      </c>
    </row>
    <row r="19" spans="2:9" ht="15" customHeight="1" x14ac:dyDescent="0.15">
      <c r="B19" t="s">
        <v>34</v>
      </c>
      <c r="C19" s="12">
        <v>3</v>
      </c>
      <c r="D19" s="8">
        <v>2.33</v>
      </c>
      <c r="E19" s="12">
        <v>3</v>
      </c>
      <c r="F19" s="8">
        <v>3.41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215</v>
      </c>
      <c r="C20" s="12">
        <f>SUM(LTBL_31389[総数／事業所数])</f>
        <v>129</v>
      </c>
      <c r="E20" s="12">
        <f>SUBTOTAL(109,LTBL_31389[個人／事業所数])</f>
        <v>88</v>
      </c>
      <c r="G20" s="12">
        <f>SUBTOTAL(109,LTBL_31389[法人／事業所数])</f>
        <v>40</v>
      </c>
      <c r="I20" s="12">
        <f>SUBTOTAL(109,LTBL_31389[法人以外の団体／事業所数])</f>
        <v>1</v>
      </c>
    </row>
    <row r="21" spans="2:9" ht="15" customHeight="1" x14ac:dyDescent="0.15">
      <c r="E21" s="11">
        <f>LTBL_31389[[#Totals],[個人／事業所数]]/LTBL_31389[[#Totals],[総数／事業所数]]</f>
        <v>0.68217054263565891</v>
      </c>
      <c r="G21" s="11">
        <f>LTBL_31389[[#Totals],[法人／事業所数]]/LTBL_31389[[#Totals],[総数／事業所数]]</f>
        <v>0.31007751937984496</v>
      </c>
      <c r="I21" s="11">
        <f>LTBL_31389[[#Totals],[法人以外の団体／事業所数]]/LTBL_31389[[#Totals],[総数／事業所数]]</f>
        <v>7.7519379844961239E-3</v>
      </c>
    </row>
    <row r="23" spans="2:9" ht="33" customHeight="1" x14ac:dyDescent="0.15">
      <c r="B23" t="s">
        <v>214</v>
      </c>
      <c r="C23" s="10" t="s">
        <v>36</v>
      </c>
      <c r="D23" s="10" t="s">
        <v>280</v>
      </c>
      <c r="E23" s="10" t="s">
        <v>38</v>
      </c>
      <c r="F23" s="10" t="s">
        <v>285</v>
      </c>
      <c r="G23" s="10" t="s">
        <v>40</v>
      </c>
      <c r="H23" s="10" t="s">
        <v>242</v>
      </c>
      <c r="I23" s="10" t="s">
        <v>42</v>
      </c>
    </row>
    <row r="24" spans="2:9" ht="15" customHeight="1" x14ac:dyDescent="0.15">
      <c r="B24" t="s">
        <v>217</v>
      </c>
      <c r="C24">
        <v>3</v>
      </c>
      <c r="D24" t="s">
        <v>216</v>
      </c>
      <c r="E24">
        <v>0</v>
      </c>
      <c r="F24" t="s">
        <v>218</v>
      </c>
      <c r="G24">
        <v>3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283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57</v>
      </c>
      <c r="C29" s="12">
        <v>19</v>
      </c>
      <c r="D29" s="8">
        <v>14.73</v>
      </c>
      <c r="E29" s="12">
        <v>18</v>
      </c>
      <c r="F29" s="8">
        <v>20.45</v>
      </c>
      <c r="G29" s="12">
        <v>1</v>
      </c>
      <c r="H29" s="8">
        <v>2.5</v>
      </c>
      <c r="I29" s="12">
        <v>0</v>
      </c>
    </row>
    <row r="30" spans="2:9" ht="15" customHeight="1" x14ac:dyDescent="0.15">
      <c r="B30" t="s">
        <v>43</v>
      </c>
      <c r="C30" s="12">
        <v>14</v>
      </c>
      <c r="D30" s="8">
        <v>10.85</v>
      </c>
      <c r="E30" s="12">
        <v>5</v>
      </c>
      <c r="F30" s="8">
        <v>5.68</v>
      </c>
      <c r="G30" s="12">
        <v>9</v>
      </c>
      <c r="H30" s="8">
        <v>22.5</v>
      </c>
      <c r="I30" s="12">
        <v>0</v>
      </c>
    </row>
    <row r="31" spans="2:9" ht="15" customHeight="1" x14ac:dyDescent="0.15">
      <c r="B31" t="s">
        <v>44</v>
      </c>
      <c r="C31" s="12">
        <v>14</v>
      </c>
      <c r="D31" s="8">
        <v>10.85</v>
      </c>
      <c r="E31" s="12">
        <v>11</v>
      </c>
      <c r="F31" s="8">
        <v>12.5</v>
      </c>
      <c r="G31" s="12">
        <v>3</v>
      </c>
      <c r="H31" s="8">
        <v>7.5</v>
      </c>
      <c r="I31" s="12">
        <v>0</v>
      </c>
    </row>
    <row r="32" spans="2:9" ht="15" customHeight="1" x14ac:dyDescent="0.15">
      <c r="B32" t="s">
        <v>56</v>
      </c>
      <c r="C32" s="12">
        <v>9</v>
      </c>
      <c r="D32" s="8">
        <v>6.98</v>
      </c>
      <c r="E32" s="12">
        <v>8</v>
      </c>
      <c r="F32" s="8">
        <v>9.09</v>
      </c>
      <c r="G32" s="12">
        <v>1</v>
      </c>
      <c r="H32" s="8">
        <v>2.5</v>
      </c>
      <c r="I32" s="12">
        <v>0</v>
      </c>
    </row>
    <row r="33" spans="2:9" ht="15" customHeight="1" x14ac:dyDescent="0.15">
      <c r="B33" t="s">
        <v>52</v>
      </c>
      <c r="C33" s="12">
        <v>8</v>
      </c>
      <c r="D33" s="8">
        <v>6.2</v>
      </c>
      <c r="E33" s="12">
        <v>6</v>
      </c>
      <c r="F33" s="8">
        <v>6.82</v>
      </c>
      <c r="G33" s="12">
        <v>2</v>
      </c>
      <c r="H33" s="8">
        <v>5</v>
      </c>
      <c r="I33" s="12">
        <v>0</v>
      </c>
    </row>
    <row r="34" spans="2:9" ht="15" customHeight="1" x14ac:dyDescent="0.15">
      <c r="B34" t="s">
        <v>45</v>
      </c>
      <c r="C34" s="12">
        <v>6</v>
      </c>
      <c r="D34" s="8">
        <v>4.6500000000000004</v>
      </c>
      <c r="E34" s="12">
        <v>3</v>
      </c>
      <c r="F34" s="8">
        <v>3.41</v>
      </c>
      <c r="G34" s="12">
        <v>3</v>
      </c>
      <c r="H34" s="8">
        <v>7.5</v>
      </c>
      <c r="I34" s="12">
        <v>0</v>
      </c>
    </row>
    <row r="35" spans="2:9" ht="15" customHeight="1" x14ac:dyDescent="0.15">
      <c r="B35" t="s">
        <v>49</v>
      </c>
      <c r="C35" s="12">
        <v>5</v>
      </c>
      <c r="D35" s="8">
        <v>3.88</v>
      </c>
      <c r="E35" s="12">
        <v>5</v>
      </c>
      <c r="F35" s="8">
        <v>5.68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55</v>
      </c>
      <c r="C36" s="12">
        <v>5</v>
      </c>
      <c r="D36" s="8">
        <v>3.88</v>
      </c>
      <c r="E36" s="12">
        <v>3</v>
      </c>
      <c r="F36" s="8">
        <v>3.41</v>
      </c>
      <c r="G36" s="12">
        <v>2</v>
      </c>
      <c r="H36" s="8">
        <v>5</v>
      </c>
      <c r="I36" s="12">
        <v>0</v>
      </c>
    </row>
    <row r="37" spans="2:9" ht="15" customHeight="1" x14ac:dyDescent="0.15">
      <c r="B37" t="s">
        <v>59</v>
      </c>
      <c r="C37" s="12">
        <v>5</v>
      </c>
      <c r="D37" s="8">
        <v>3.88</v>
      </c>
      <c r="E37" s="12">
        <v>4</v>
      </c>
      <c r="F37" s="8">
        <v>4.55</v>
      </c>
      <c r="G37" s="12">
        <v>1</v>
      </c>
      <c r="H37" s="8">
        <v>2.5</v>
      </c>
      <c r="I37" s="12">
        <v>0</v>
      </c>
    </row>
    <row r="38" spans="2:9" ht="15" customHeight="1" x14ac:dyDescent="0.15">
      <c r="B38" t="s">
        <v>50</v>
      </c>
      <c r="C38" s="12">
        <v>4</v>
      </c>
      <c r="D38" s="8">
        <v>3.1</v>
      </c>
      <c r="E38" s="12">
        <v>3</v>
      </c>
      <c r="F38" s="8">
        <v>3.41</v>
      </c>
      <c r="G38" s="12">
        <v>1</v>
      </c>
      <c r="H38" s="8">
        <v>2.5</v>
      </c>
      <c r="I38" s="12">
        <v>0</v>
      </c>
    </row>
    <row r="39" spans="2:9" ht="15" customHeight="1" x14ac:dyDescent="0.15">
      <c r="B39" t="s">
        <v>51</v>
      </c>
      <c r="C39" s="12">
        <v>4</v>
      </c>
      <c r="D39" s="8">
        <v>3.1</v>
      </c>
      <c r="E39" s="12">
        <v>3</v>
      </c>
      <c r="F39" s="8">
        <v>3.41</v>
      </c>
      <c r="G39" s="12">
        <v>1</v>
      </c>
      <c r="H39" s="8">
        <v>2.5</v>
      </c>
      <c r="I39" s="12">
        <v>0</v>
      </c>
    </row>
    <row r="40" spans="2:9" ht="15" customHeight="1" x14ac:dyDescent="0.15">
      <c r="B40" t="s">
        <v>66</v>
      </c>
      <c r="C40" s="12">
        <v>3</v>
      </c>
      <c r="D40" s="8">
        <v>2.33</v>
      </c>
      <c r="E40" s="12">
        <v>2</v>
      </c>
      <c r="F40" s="8">
        <v>2.27</v>
      </c>
      <c r="G40" s="12">
        <v>1</v>
      </c>
      <c r="H40" s="8">
        <v>2.5</v>
      </c>
      <c r="I40" s="12">
        <v>0</v>
      </c>
    </row>
    <row r="41" spans="2:9" ht="15" customHeight="1" x14ac:dyDescent="0.15">
      <c r="B41" t="s">
        <v>58</v>
      </c>
      <c r="C41" s="12">
        <v>3</v>
      </c>
      <c r="D41" s="8">
        <v>2.33</v>
      </c>
      <c r="E41" s="12">
        <v>2</v>
      </c>
      <c r="F41" s="8">
        <v>2.27</v>
      </c>
      <c r="G41" s="12">
        <v>1</v>
      </c>
      <c r="H41" s="8">
        <v>2.5</v>
      </c>
      <c r="I41" s="12">
        <v>0</v>
      </c>
    </row>
    <row r="42" spans="2:9" ht="15" customHeight="1" x14ac:dyDescent="0.15">
      <c r="B42" t="s">
        <v>61</v>
      </c>
      <c r="C42" s="12">
        <v>3</v>
      </c>
      <c r="D42" s="8">
        <v>2.33</v>
      </c>
      <c r="E42" s="12">
        <v>0</v>
      </c>
      <c r="F42" s="8">
        <v>0</v>
      </c>
      <c r="G42" s="12">
        <v>3</v>
      </c>
      <c r="H42" s="8">
        <v>7.5</v>
      </c>
      <c r="I42" s="12">
        <v>0</v>
      </c>
    </row>
    <row r="43" spans="2:9" ht="15" customHeight="1" x14ac:dyDescent="0.15">
      <c r="B43" t="s">
        <v>81</v>
      </c>
      <c r="C43" s="12">
        <v>2</v>
      </c>
      <c r="D43" s="8">
        <v>1.55</v>
      </c>
      <c r="E43" s="12">
        <v>2</v>
      </c>
      <c r="F43" s="8">
        <v>2.27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71</v>
      </c>
      <c r="C44" s="12">
        <v>2</v>
      </c>
      <c r="D44" s="8">
        <v>1.55</v>
      </c>
      <c r="E44" s="12">
        <v>1</v>
      </c>
      <c r="F44" s="8">
        <v>1.1399999999999999</v>
      </c>
      <c r="G44" s="12">
        <v>1</v>
      </c>
      <c r="H44" s="8">
        <v>2.5</v>
      </c>
      <c r="I44" s="12">
        <v>0</v>
      </c>
    </row>
    <row r="45" spans="2:9" ht="15" customHeight="1" x14ac:dyDescent="0.15">
      <c r="B45" t="s">
        <v>95</v>
      </c>
      <c r="C45" s="12">
        <v>2</v>
      </c>
      <c r="D45" s="8">
        <v>1.55</v>
      </c>
      <c r="E45" s="12">
        <v>1</v>
      </c>
      <c r="F45" s="8">
        <v>1.1399999999999999</v>
      </c>
      <c r="G45" s="12">
        <v>1</v>
      </c>
      <c r="H45" s="8">
        <v>2.5</v>
      </c>
      <c r="I45" s="12">
        <v>0</v>
      </c>
    </row>
    <row r="46" spans="2:9" ht="15" customHeight="1" x14ac:dyDescent="0.15">
      <c r="B46" t="s">
        <v>68</v>
      </c>
      <c r="C46" s="12">
        <v>2</v>
      </c>
      <c r="D46" s="8">
        <v>1.55</v>
      </c>
      <c r="E46" s="12">
        <v>2</v>
      </c>
      <c r="F46" s="8">
        <v>2.27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54</v>
      </c>
      <c r="C47" s="12">
        <v>2</v>
      </c>
      <c r="D47" s="8">
        <v>1.55</v>
      </c>
      <c r="E47" s="12">
        <v>2</v>
      </c>
      <c r="F47" s="8">
        <v>2.27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60</v>
      </c>
      <c r="C48" s="12">
        <v>2</v>
      </c>
      <c r="D48" s="8">
        <v>1.55</v>
      </c>
      <c r="E48" s="12">
        <v>2</v>
      </c>
      <c r="F48" s="8">
        <v>2.27</v>
      </c>
      <c r="G48" s="12">
        <v>0</v>
      </c>
      <c r="H48" s="8">
        <v>0</v>
      </c>
      <c r="I48" s="12">
        <v>0</v>
      </c>
    </row>
    <row r="51" spans="2:9" ht="33" customHeight="1" x14ac:dyDescent="0.15">
      <c r="B51" t="s">
        <v>266</v>
      </c>
      <c r="C51" s="10" t="s">
        <v>36</v>
      </c>
      <c r="D51" s="10" t="s">
        <v>37</v>
      </c>
      <c r="E51" s="10" t="s">
        <v>38</v>
      </c>
      <c r="F51" s="10" t="s">
        <v>39</v>
      </c>
      <c r="G51" s="10" t="s">
        <v>40</v>
      </c>
      <c r="H51" s="10" t="s">
        <v>41</v>
      </c>
      <c r="I51" s="10" t="s">
        <v>42</v>
      </c>
    </row>
    <row r="52" spans="2:9" ht="15" customHeight="1" x14ac:dyDescent="0.15">
      <c r="B52" t="s">
        <v>122</v>
      </c>
      <c r="C52" s="12">
        <v>11</v>
      </c>
      <c r="D52" s="8">
        <v>8.5299999999999994</v>
      </c>
      <c r="E52" s="12">
        <v>11</v>
      </c>
      <c r="F52" s="8">
        <v>12.5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121</v>
      </c>
      <c r="C53" s="12">
        <v>7</v>
      </c>
      <c r="D53" s="8">
        <v>5.43</v>
      </c>
      <c r="E53" s="12">
        <v>7</v>
      </c>
      <c r="F53" s="8">
        <v>7.95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107</v>
      </c>
      <c r="C54" s="12">
        <v>5</v>
      </c>
      <c r="D54" s="8">
        <v>3.88</v>
      </c>
      <c r="E54" s="12">
        <v>4</v>
      </c>
      <c r="F54" s="8">
        <v>4.55</v>
      </c>
      <c r="G54" s="12">
        <v>1</v>
      </c>
      <c r="H54" s="8">
        <v>2.5</v>
      </c>
      <c r="I54" s="12">
        <v>0</v>
      </c>
    </row>
    <row r="55" spans="2:9" ht="15" customHeight="1" x14ac:dyDescent="0.15">
      <c r="B55" t="s">
        <v>148</v>
      </c>
      <c r="C55" s="12">
        <v>5</v>
      </c>
      <c r="D55" s="8">
        <v>3.88</v>
      </c>
      <c r="E55" s="12">
        <v>5</v>
      </c>
      <c r="F55" s="8">
        <v>5.68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136</v>
      </c>
      <c r="C56" s="12">
        <v>4</v>
      </c>
      <c r="D56" s="8">
        <v>3.1</v>
      </c>
      <c r="E56" s="12">
        <v>0</v>
      </c>
      <c r="F56" s="8">
        <v>0</v>
      </c>
      <c r="G56" s="12">
        <v>4</v>
      </c>
      <c r="H56" s="8">
        <v>10</v>
      </c>
      <c r="I56" s="12">
        <v>0</v>
      </c>
    </row>
    <row r="57" spans="2:9" ht="15" customHeight="1" x14ac:dyDescent="0.15">
      <c r="B57" t="s">
        <v>108</v>
      </c>
      <c r="C57" s="12">
        <v>4</v>
      </c>
      <c r="D57" s="8">
        <v>3.1</v>
      </c>
      <c r="E57" s="12">
        <v>4</v>
      </c>
      <c r="F57" s="8">
        <v>4.55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127</v>
      </c>
      <c r="C58" s="12">
        <v>4</v>
      </c>
      <c r="D58" s="8">
        <v>3.1</v>
      </c>
      <c r="E58" s="12">
        <v>2</v>
      </c>
      <c r="F58" s="8">
        <v>2.27</v>
      </c>
      <c r="G58" s="12">
        <v>2</v>
      </c>
      <c r="H58" s="8">
        <v>5</v>
      </c>
      <c r="I58" s="12">
        <v>0</v>
      </c>
    </row>
    <row r="59" spans="2:9" ht="15" customHeight="1" x14ac:dyDescent="0.15">
      <c r="B59" t="s">
        <v>132</v>
      </c>
      <c r="C59" s="12">
        <v>3</v>
      </c>
      <c r="D59" s="8">
        <v>2.33</v>
      </c>
      <c r="E59" s="12">
        <v>2</v>
      </c>
      <c r="F59" s="8">
        <v>2.27</v>
      </c>
      <c r="G59" s="12">
        <v>1</v>
      </c>
      <c r="H59" s="8">
        <v>2.5</v>
      </c>
      <c r="I59" s="12">
        <v>0</v>
      </c>
    </row>
    <row r="60" spans="2:9" ht="15" customHeight="1" x14ac:dyDescent="0.15">
      <c r="B60" t="s">
        <v>128</v>
      </c>
      <c r="C60" s="12">
        <v>3</v>
      </c>
      <c r="D60" s="8">
        <v>2.33</v>
      </c>
      <c r="E60" s="12">
        <v>1</v>
      </c>
      <c r="F60" s="8">
        <v>1.1399999999999999</v>
      </c>
      <c r="G60" s="12">
        <v>2</v>
      </c>
      <c r="H60" s="8">
        <v>5</v>
      </c>
      <c r="I60" s="12">
        <v>0</v>
      </c>
    </row>
    <row r="61" spans="2:9" ht="15" customHeight="1" x14ac:dyDescent="0.15">
      <c r="B61" t="s">
        <v>154</v>
      </c>
      <c r="C61" s="12">
        <v>3</v>
      </c>
      <c r="D61" s="8">
        <v>2.33</v>
      </c>
      <c r="E61" s="12">
        <v>3</v>
      </c>
      <c r="F61" s="8">
        <v>3.41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116</v>
      </c>
      <c r="C62" s="12">
        <v>3</v>
      </c>
      <c r="D62" s="8">
        <v>2.33</v>
      </c>
      <c r="E62" s="12">
        <v>3</v>
      </c>
      <c r="F62" s="8">
        <v>3.41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123</v>
      </c>
      <c r="C63" s="12">
        <v>3</v>
      </c>
      <c r="D63" s="8">
        <v>2.33</v>
      </c>
      <c r="E63" s="12">
        <v>3</v>
      </c>
      <c r="F63" s="8">
        <v>3.41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106</v>
      </c>
      <c r="C64" s="12">
        <v>2</v>
      </c>
      <c r="D64" s="8">
        <v>1.55</v>
      </c>
      <c r="E64" s="12">
        <v>0</v>
      </c>
      <c r="F64" s="8">
        <v>0</v>
      </c>
      <c r="G64" s="12">
        <v>2</v>
      </c>
      <c r="H64" s="8">
        <v>5</v>
      </c>
      <c r="I64" s="12">
        <v>0</v>
      </c>
    </row>
    <row r="65" spans="2:9" ht="15" customHeight="1" x14ac:dyDescent="0.15">
      <c r="B65" t="s">
        <v>147</v>
      </c>
      <c r="C65" s="12">
        <v>2</v>
      </c>
      <c r="D65" s="8">
        <v>1.55</v>
      </c>
      <c r="E65" s="12">
        <v>1</v>
      </c>
      <c r="F65" s="8">
        <v>1.1399999999999999</v>
      </c>
      <c r="G65" s="12">
        <v>1</v>
      </c>
      <c r="H65" s="8">
        <v>2.5</v>
      </c>
      <c r="I65" s="12">
        <v>0</v>
      </c>
    </row>
    <row r="66" spans="2:9" ht="15" customHeight="1" x14ac:dyDescent="0.15">
      <c r="B66" t="s">
        <v>172</v>
      </c>
      <c r="C66" s="12">
        <v>2</v>
      </c>
      <c r="D66" s="8">
        <v>1.55</v>
      </c>
      <c r="E66" s="12">
        <v>1</v>
      </c>
      <c r="F66" s="8">
        <v>1.1399999999999999</v>
      </c>
      <c r="G66" s="12">
        <v>1</v>
      </c>
      <c r="H66" s="8">
        <v>2.5</v>
      </c>
      <c r="I66" s="12">
        <v>0</v>
      </c>
    </row>
    <row r="67" spans="2:9" ht="15" customHeight="1" x14ac:dyDescent="0.15">
      <c r="B67" t="s">
        <v>173</v>
      </c>
      <c r="C67" s="12">
        <v>2</v>
      </c>
      <c r="D67" s="8">
        <v>1.55</v>
      </c>
      <c r="E67" s="12">
        <v>0</v>
      </c>
      <c r="F67" s="8">
        <v>0</v>
      </c>
      <c r="G67" s="12">
        <v>2</v>
      </c>
      <c r="H67" s="8">
        <v>5</v>
      </c>
      <c r="I67" s="12">
        <v>0</v>
      </c>
    </row>
    <row r="68" spans="2:9" ht="15" customHeight="1" x14ac:dyDescent="0.15">
      <c r="B68" t="s">
        <v>150</v>
      </c>
      <c r="C68" s="12">
        <v>2</v>
      </c>
      <c r="D68" s="8">
        <v>1.55</v>
      </c>
      <c r="E68" s="12">
        <v>2</v>
      </c>
      <c r="F68" s="8">
        <v>2.27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174</v>
      </c>
      <c r="C69" s="12">
        <v>2</v>
      </c>
      <c r="D69" s="8">
        <v>1.55</v>
      </c>
      <c r="E69" s="12">
        <v>1</v>
      </c>
      <c r="F69" s="8">
        <v>1.1399999999999999</v>
      </c>
      <c r="G69" s="12">
        <v>1</v>
      </c>
      <c r="H69" s="8">
        <v>2.5</v>
      </c>
      <c r="I69" s="12">
        <v>0</v>
      </c>
    </row>
    <row r="70" spans="2:9" ht="15" customHeight="1" x14ac:dyDescent="0.15">
      <c r="B70" t="s">
        <v>111</v>
      </c>
      <c r="C70" s="12">
        <v>2</v>
      </c>
      <c r="D70" s="8">
        <v>1.55</v>
      </c>
      <c r="E70" s="12">
        <v>2</v>
      </c>
      <c r="F70" s="8">
        <v>2.27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112</v>
      </c>
      <c r="C71" s="12">
        <v>2</v>
      </c>
      <c r="D71" s="8">
        <v>1.55</v>
      </c>
      <c r="E71" s="12">
        <v>1</v>
      </c>
      <c r="F71" s="8">
        <v>1.1399999999999999</v>
      </c>
      <c r="G71" s="12">
        <v>1</v>
      </c>
      <c r="H71" s="8">
        <v>2.5</v>
      </c>
      <c r="I71" s="12">
        <v>0</v>
      </c>
    </row>
    <row r="72" spans="2:9" ht="15" customHeight="1" x14ac:dyDescent="0.15">
      <c r="B72" t="s">
        <v>113</v>
      </c>
      <c r="C72" s="12">
        <v>2</v>
      </c>
      <c r="D72" s="8">
        <v>1.55</v>
      </c>
      <c r="E72" s="12">
        <v>1</v>
      </c>
      <c r="F72" s="8">
        <v>1.1399999999999999</v>
      </c>
      <c r="G72" s="12">
        <v>1</v>
      </c>
      <c r="H72" s="8">
        <v>2.5</v>
      </c>
      <c r="I72" s="12">
        <v>0</v>
      </c>
    </row>
    <row r="73" spans="2:9" ht="15" customHeight="1" x14ac:dyDescent="0.15">
      <c r="B73" t="s">
        <v>139</v>
      </c>
      <c r="C73" s="12">
        <v>2</v>
      </c>
      <c r="D73" s="8">
        <v>1.55</v>
      </c>
      <c r="E73" s="12">
        <v>2</v>
      </c>
      <c r="F73" s="8">
        <v>2.27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156</v>
      </c>
      <c r="C74" s="12">
        <v>2</v>
      </c>
      <c r="D74" s="8">
        <v>1.55</v>
      </c>
      <c r="E74" s="12">
        <v>2</v>
      </c>
      <c r="F74" s="8">
        <v>2.27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175</v>
      </c>
      <c r="C75" s="12">
        <v>2</v>
      </c>
      <c r="D75" s="8">
        <v>1.55</v>
      </c>
      <c r="E75" s="12">
        <v>2</v>
      </c>
      <c r="F75" s="8">
        <v>2.27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171</v>
      </c>
      <c r="C76" s="12">
        <v>2</v>
      </c>
      <c r="D76" s="8">
        <v>1.55</v>
      </c>
      <c r="E76" s="12">
        <v>2</v>
      </c>
      <c r="F76" s="8">
        <v>2.27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125</v>
      </c>
      <c r="C77" s="12">
        <v>2</v>
      </c>
      <c r="D77" s="8">
        <v>1.55</v>
      </c>
      <c r="E77" s="12">
        <v>2</v>
      </c>
      <c r="F77" s="8">
        <v>2.27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176</v>
      </c>
      <c r="C78" s="12">
        <v>2</v>
      </c>
      <c r="D78" s="8">
        <v>1.55</v>
      </c>
      <c r="E78" s="12">
        <v>0</v>
      </c>
      <c r="F78" s="8">
        <v>0</v>
      </c>
      <c r="G78" s="12">
        <v>2</v>
      </c>
      <c r="H78" s="8">
        <v>5</v>
      </c>
      <c r="I78" s="12">
        <v>0</v>
      </c>
    </row>
    <row r="80" spans="2:9" ht="15" customHeight="1" x14ac:dyDescent="0.15">
      <c r="B80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286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21</v>
      </c>
      <c r="C6" s="12">
        <v>29</v>
      </c>
      <c r="D6" s="8">
        <v>16.38</v>
      </c>
      <c r="E6" s="12">
        <v>15</v>
      </c>
      <c r="F6" s="8">
        <v>14.71</v>
      </c>
      <c r="G6" s="12">
        <v>14</v>
      </c>
      <c r="H6" s="8">
        <v>18.920000000000002</v>
      </c>
      <c r="I6" s="12">
        <v>0</v>
      </c>
    </row>
    <row r="7" spans="2:9" ht="15" customHeight="1" x14ac:dyDescent="0.15">
      <c r="B7" t="s">
        <v>22</v>
      </c>
      <c r="C7" s="12">
        <v>12</v>
      </c>
      <c r="D7" s="8">
        <v>6.78</v>
      </c>
      <c r="E7" s="12">
        <v>5</v>
      </c>
      <c r="F7" s="8">
        <v>4.9000000000000004</v>
      </c>
      <c r="G7" s="12">
        <v>6</v>
      </c>
      <c r="H7" s="8">
        <v>8.11</v>
      </c>
      <c r="I7" s="12">
        <v>1</v>
      </c>
    </row>
    <row r="8" spans="2:9" ht="15" customHeight="1" x14ac:dyDescent="0.15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25</v>
      </c>
      <c r="C10" s="12">
        <v>4</v>
      </c>
      <c r="D10" s="8">
        <v>2.2599999999999998</v>
      </c>
      <c r="E10" s="12">
        <v>0</v>
      </c>
      <c r="F10" s="8">
        <v>0</v>
      </c>
      <c r="G10" s="12">
        <v>4</v>
      </c>
      <c r="H10" s="8">
        <v>5.41</v>
      </c>
      <c r="I10" s="12">
        <v>0</v>
      </c>
    </row>
    <row r="11" spans="2:9" ht="15" customHeight="1" x14ac:dyDescent="0.15">
      <c r="B11" t="s">
        <v>26</v>
      </c>
      <c r="C11" s="12">
        <v>46</v>
      </c>
      <c r="D11" s="8">
        <v>25.99</v>
      </c>
      <c r="E11" s="12">
        <v>27</v>
      </c>
      <c r="F11" s="8">
        <v>26.47</v>
      </c>
      <c r="G11" s="12">
        <v>19</v>
      </c>
      <c r="H11" s="8">
        <v>25.68</v>
      </c>
      <c r="I11" s="12">
        <v>0</v>
      </c>
    </row>
    <row r="12" spans="2:9" ht="15" customHeight="1" x14ac:dyDescent="0.15">
      <c r="B12" t="s">
        <v>27</v>
      </c>
      <c r="C12" s="12">
        <v>1</v>
      </c>
      <c r="D12" s="8">
        <v>0.56000000000000005</v>
      </c>
      <c r="E12" s="12">
        <v>1</v>
      </c>
      <c r="F12" s="8">
        <v>0.98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28</v>
      </c>
      <c r="C13" s="12">
        <v>2</v>
      </c>
      <c r="D13" s="8">
        <v>1.1299999999999999</v>
      </c>
      <c r="E13" s="12">
        <v>0</v>
      </c>
      <c r="F13" s="8">
        <v>0</v>
      </c>
      <c r="G13" s="12">
        <v>2</v>
      </c>
      <c r="H13" s="8">
        <v>2.7</v>
      </c>
      <c r="I13" s="12">
        <v>0</v>
      </c>
    </row>
    <row r="14" spans="2:9" ht="15" customHeight="1" x14ac:dyDescent="0.15">
      <c r="B14" t="s">
        <v>29</v>
      </c>
      <c r="C14" s="12">
        <v>8</v>
      </c>
      <c r="D14" s="8">
        <v>4.5199999999999996</v>
      </c>
      <c r="E14" s="12">
        <v>5</v>
      </c>
      <c r="F14" s="8">
        <v>4.9000000000000004</v>
      </c>
      <c r="G14" s="12">
        <v>3</v>
      </c>
      <c r="H14" s="8">
        <v>4.05</v>
      </c>
      <c r="I14" s="12">
        <v>0</v>
      </c>
    </row>
    <row r="15" spans="2:9" ht="15" customHeight="1" x14ac:dyDescent="0.15">
      <c r="B15" t="s">
        <v>30</v>
      </c>
      <c r="C15" s="12">
        <v>38</v>
      </c>
      <c r="D15" s="8">
        <v>21.47</v>
      </c>
      <c r="E15" s="12">
        <v>27</v>
      </c>
      <c r="F15" s="8">
        <v>26.47</v>
      </c>
      <c r="G15" s="12">
        <v>11</v>
      </c>
      <c r="H15" s="8">
        <v>14.86</v>
      </c>
      <c r="I15" s="12">
        <v>0</v>
      </c>
    </row>
    <row r="16" spans="2:9" ht="15" customHeight="1" x14ac:dyDescent="0.15">
      <c r="B16" t="s">
        <v>31</v>
      </c>
      <c r="C16" s="12">
        <v>22</v>
      </c>
      <c r="D16" s="8">
        <v>12.43</v>
      </c>
      <c r="E16" s="12">
        <v>16</v>
      </c>
      <c r="F16" s="8">
        <v>15.69</v>
      </c>
      <c r="G16" s="12">
        <v>6</v>
      </c>
      <c r="H16" s="8">
        <v>8.11</v>
      </c>
      <c r="I16" s="12">
        <v>0</v>
      </c>
    </row>
    <row r="17" spans="2:9" ht="15" customHeight="1" x14ac:dyDescent="0.15">
      <c r="B17" t="s">
        <v>32</v>
      </c>
      <c r="C17" s="12">
        <v>5</v>
      </c>
      <c r="D17" s="8">
        <v>2.82</v>
      </c>
      <c r="E17" s="12">
        <v>3</v>
      </c>
      <c r="F17" s="8">
        <v>2.94</v>
      </c>
      <c r="G17" s="12">
        <v>2</v>
      </c>
      <c r="H17" s="8">
        <v>2.7</v>
      </c>
      <c r="I17" s="12">
        <v>0</v>
      </c>
    </row>
    <row r="18" spans="2:9" ht="15" customHeight="1" x14ac:dyDescent="0.15">
      <c r="B18" t="s">
        <v>33</v>
      </c>
      <c r="C18" s="12">
        <v>5</v>
      </c>
      <c r="D18" s="8">
        <v>2.82</v>
      </c>
      <c r="E18" s="12">
        <v>1</v>
      </c>
      <c r="F18" s="8">
        <v>0.98</v>
      </c>
      <c r="G18" s="12">
        <v>4</v>
      </c>
      <c r="H18" s="8">
        <v>5.41</v>
      </c>
      <c r="I18" s="12">
        <v>0</v>
      </c>
    </row>
    <row r="19" spans="2:9" ht="15" customHeight="1" x14ac:dyDescent="0.15">
      <c r="B19" t="s">
        <v>34</v>
      </c>
      <c r="C19" s="12">
        <v>5</v>
      </c>
      <c r="D19" s="8">
        <v>2.82</v>
      </c>
      <c r="E19" s="12">
        <v>2</v>
      </c>
      <c r="F19" s="8">
        <v>1.96</v>
      </c>
      <c r="G19" s="12">
        <v>3</v>
      </c>
      <c r="H19" s="8">
        <v>4.05</v>
      </c>
      <c r="I19" s="12">
        <v>0</v>
      </c>
    </row>
    <row r="20" spans="2:9" ht="15" customHeight="1" x14ac:dyDescent="0.15">
      <c r="B20" s="9" t="s">
        <v>215</v>
      </c>
      <c r="C20" s="12">
        <f>SUM(LTBL_31390[総数／事業所数])</f>
        <v>177</v>
      </c>
      <c r="E20" s="12">
        <f>SUBTOTAL(109,LTBL_31390[個人／事業所数])</f>
        <v>102</v>
      </c>
      <c r="G20" s="12">
        <f>SUBTOTAL(109,LTBL_31390[法人／事業所数])</f>
        <v>74</v>
      </c>
      <c r="I20" s="12">
        <f>SUBTOTAL(109,LTBL_31390[法人以外の団体／事業所数])</f>
        <v>1</v>
      </c>
    </row>
    <row r="21" spans="2:9" ht="15" customHeight="1" x14ac:dyDescent="0.15">
      <c r="E21" s="11">
        <f>LTBL_31390[[#Totals],[個人／事業所数]]/LTBL_31390[[#Totals],[総数／事業所数]]</f>
        <v>0.57627118644067798</v>
      </c>
      <c r="G21" s="11">
        <f>LTBL_31390[[#Totals],[法人／事業所数]]/LTBL_31390[[#Totals],[総数／事業所数]]</f>
        <v>0.41807909604519772</v>
      </c>
      <c r="I21" s="11">
        <f>LTBL_31390[[#Totals],[法人以外の団体／事業所数]]/LTBL_31390[[#Totals],[総数／事業所数]]</f>
        <v>5.6497175141242938E-3</v>
      </c>
    </row>
    <row r="23" spans="2:9" ht="33" customHeight="1" x14ac:dyDescent="0.15">
      <c r="B23" t="s">
        <v>214</v>
      </c>
      <c r="C23" s="10" t="s">
        <v>36</v>
      </c>
      <c r="D23" s="10" t="s">
        <v>287</v>
      </c>
      <c r="E23" s="10" t="s">
        <v>38</v>
      </c>
      <c r="F23" s="10" t="s">
        <v>250</v>
      </c>
      <c r="G23" s="10" t="s">
        <v>40</v>
      </c>
      <c r="H23" s="10" t="s">
        <v>247</v>
      </c>
      <c r="I23" s="10" t="s">
        <v>42</v>
      </c>
    </row>
    <row r="24" spans="2:9" ht="15" customHeight="1" x14ac:dyDescent="0.15">
      <c r="B24" t="s">
        <v>217</v>
      </c>
      <c r="C24">
        <v>10</v>
      </c>
      <c r="D24" t="s">
        <v>216</v>
      </c>
      <c r="E24">
        <v>0</v>
      </c>
      <c r="F24" t="s">
        <v>218</v>
      </c>
      <c r="G24">
        <v>10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277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75</v>
      </c>
      <c r="C29" s="12">
        <v>26</v>
      </c>
      <c r="D29" s="8">
        <v>14.69</v>
      </c>
      <c r="E29" s="12">
        <v>19</v>
      </c>
      <c r="F29" s="8">
        <v>18.63</v>
      </c>
      <c r="G29" s="12">
        <v>7</v>
      </c>
      <c r="H29" s="8">
        <v>9.4600000000000009</v>
      </c>
      <c r="I29" s="12">
        <v>0</v>
      </c>
    </row>
    <row r="30" spans="2:9" ht="15" customHeight="1" x14ac:dyDescent="0.15">
      <c r="B30" t="s">
        <v>52</v>
      </c>
      <c r="C30" s="12">
        <v>24</v>
      </c>
      <c r="D30" s="8">
        <v>13.56</v>
      </c>
      <c r="E30" s="12">
        <v>13</v>
      </c>
      <c r="F30" s="8">
        <v>12.75</v>
      </c>
      <c r="G30" s="12">
        <v>11</v>
      </c>
      <c r="H30" s="8">
        <v>14.86</v>
      </c>
      <c r="I30" s="12">
        <v>0</v>
      </c>
    </row>
    <row r="31" spans="2:9" ht="15" customHeight="1" x14ac:dyDescent="0.15">
      <c r="B31" t="s">
        <v>57</v>
      </c>
      <c r="C31" s="12">
        <v>17</v>
      </c>
      <c r="D31" s="8">
        <v>9.6</v>
      </c>
      <c r="E31" s="12">
        <v>15</v>
      </c>
      <c r="F31" s="8">
        <v>14.71</v>
      </c>
      <c r="G31" s="12">
        <v>2</v>
      </c>
      <c r="H31" s="8">
        <v>2.7</v>
      </c>
      <c r="I31" s="12">
        <v>0</v>
      </c>
    </row>
    <row r="32" spans="2:9" ht="15" customHeight="1" x14ac:dyDescent="0.15">
      <c r="B32" t="s">
        <v>43</v>
      </c>
      <c r="C32" s="12">
        <v>14</v>
      </c>
      <c r="D32" s="8">
        <v>7.91</v>
      </c>
      <c r="E32" s="12">
        <v>7</v>
      </c>
      <c r="F32" s="8">
        <v>6.86</v>
      </c>
      <c r="G32" s="12">
        <v>7</v>
      </c>
      <c r="H32" s="8">
        <v>9.4600000000000009</v>
      </c>
      <c r="I32" s="12">
        <v>0</v>
      </c>
    </row>
    <row r="33" spans="2:9" ht="15" customHeight="1" x14ac:dyDescent="0.15">
      <c r="B33" t="s">
        <v>50</v>
      </c>
      <c r="C33" s="12">
        <v>10</v>
      </c>
      <c r="D33" s="8">
        <v>5.65</v>
      </c>
      <c r="E33" s="12">
        <v>6</v>
      </c>
      <c r="F33" s="8">
        <v>5.88</v>
      </c>
      <c r="G33" s="12">
        <v>4</v>
      </c>
      <c r="H33" s="8">
        <v>5.41</v>
      </c>
      <c r="I33" s="12">
        <v>0</v>
      </c>
    </row>
    <row r="34" spans="2:9" ht="15" customHeight="1" x14ac:dyDescent="0.15">
      <c r="B34" t="s">
        <v>44</v>
      </c>
      <c r="C34" s="12">
        <v>9</v>
      </c>
      <c r="D34" s="8">
        <v>5.08</v>
      </c>
      <c r="E34" s="12">
        <v>6</v>
      </c>
      <c r="F34" s="8">
        <v>5.88</v>
      </c>
      <c r="G34" s="12">
        <v>3</v>
      </c>
      <c r="H34" s="8">
        <v>4.05</v>
      </c>
      <c r="I34" s="12">
        <v>0</v>
      </c>
    </row>
    <row r="35" spans="2:9" ht="15" customHeight="1" x14ac:dyDescent="0.15">
      <c r="B35" t="s">
        <v>56</v>
      </c>
      <c r="C35" s="12">
        <v>8</v>
      </c>
      <c r="D35" s="8">
        <v>4.5199999999999996</v>
      </c>
      <c r="E35" s="12">
        <v>8</v>
      </c>
      <c r="F35" s="8">
        <v>7.84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45</v>
      </c>
      <c r="C36" s="12">
        <v>6</v>
      </c>
      <c r="D36" s="8">
        <v>3.39</v>
      </c>
      <c r="E36" s="12">
        <v>2</v>
      </c>
      <c r="F36" s="8">
        <v>1.96</v>
      </c>
      <c r="G36" s="12">
        <v>4</v>
      </c>
      <c r="H36" s="8">
        <v>5.41</v>
      </c>
      <c r="I36" s="12">
        <v>0</v>
      </c>
    </row>
    <row r="37" spans="2:9" ht="15" customHeight="1" x14ac:dyDescent="0.15">
      <c r="B37" t="s">
        <v>51</v>
      </c>
      <c r="C37" s="12">
        <v>5</v>
      </c>
      <c r="D37" s="8">
        <v>2.82</v>
      </c>
      <c r="E37" s="12">
        <v>4</v>
      </c>
      <c r="F37" s="8">
        <v>3.92</v>
      </c>
      <c r="G37" s="12">
        <v>1</v>
      </c>
      <c r="H37" s="8">
        <v>1.35</v>
      </c>
      <c r="I37" s="12">
        <v>0</v>
      </c>
    </row>
    <row r="38" spans="2:9" ht="15" customHeight="1" x14ac:dyDescent="0.15">
      <c r="B38" t="s">
        <v>55</v>
      </c>
      <c r="C38" s="12">
        <v>5</v>
      </c>
      <c r="D38" s="8">
        <v>2.82</v>
      </c>
      <c r="E38" s="12">
        <v>3</v>
      </c>
      <c r="F38" s="8">
        <v>2.94</v>
      </c>
      <c r="G38" s="12">
        <v>2</v>
      </c>
      <c r="H38" s="8">
        <v>2.7</v>
      </c>
      <c r="I38" s="12">
        <v>0</v>
      </c>
    </row>
    <row r="39" spans="2:9" ht="15" customHeight="1" x14ac:dyDescent="0.15">
      <c r="B39" t="s">
        <v>59</v>
      </c>
      <c r="C39" s="12">
        <v>5</v>
      </c>
      <c r="D39" s="8">
        <v>2.82</v>
      </c>
      <c r="E39" s="12">
        <v>3</v>
      </c>
      <c r="F39" s="8">
        <v>2.94</v>
      </c>
      <c r="G39" s="12">
        <v>2</v>
      </c>
      <c r="H39" s="8">
        <v>2.7</v>
      </c>
      <c r="I39" s="12">
        <v>0</v>
      </c>
    </row>
    <row r="40" spans="2:9" ht="15" customHeight="1" x14ac:dyDescent="0.15">
      <c r="B40" t="s">
        <v>49</v>
      </c>
      <c r="C40" s="12">
        <v>4</v>
      </c>
      <c r="D40" s="8">
        <v>2.2599999999999998</v>
      </c>
      <c r="E40" s="12">
        <v>3</v>
      </c>
      <c r="F40" s="8">
        <v>2.94</v>
      </c>
      <c r="G40" s="12">
        <v>1</v>
      </c>
      <c r="H40" s="8">
        <v>1.35</v>
      </c>
      <c r="I40" s="12">
        <v>0</v>
      </c>
    </row>
    <row r="41" spans="2:9" ht="15" customHeight="1" x14ac:dyDescent="0.15">
      <c r="B41" t="s">
        <v>93</v>
      </c>
      <c r="C41" s="12">
        <v>4</v>
      </c>
      <c r="D41" s="8">
        <v>2.2599999999999998</v>
      </c>
      <c r="E41" s="12">
        <v>0</v>
      </c>
      <c r="F41" s="8">
        <v>0</v>
      </c>
      <c r="G41" s="12">
        <v>4</v>
      </c>
      <c r="H41" s="8">
        <v>5.41</v>
      </c>
      <c r="I41" s="12">
        <v>0</v>
      </c>
    </row>
    <row r="42" spans="2:9" ht="15" customHeight="1" x14ac:dyDescent="0.15">
      <c r="B42" t="s">
        <v>66</v>
      </c>
      <c r="C42" s="12">
        <v>3</v>
      </c>
      <c r="D42" s="8">
        <v>1.69</v>
      </c>
      <c r="E42" s="12">
        <v>2</v>
      </c>
      <c r="F42" s="8">
        <v>1.96</v>
      </c>
      <c r="G42" s="12">
        <v>1</v>
      </c>
      <c r="H42" s="8">
        <v>1.35</v>
      </c>
      <c r="I42" s="12">
        <v>0</v>
      </c>
    </row>
    <row r="43" spans="2:9" ht="15" customHeight="1" x14ac:dyDescent="0.15">
      <c r="B43" t="s">
        <v>69</v>
      </c>
      <c r="C43" s="12">
        <v>3</v>
      </c>
      <c r="D43" s="8">
        <v>1.69</v>
      </c>
      <c r="E43" s="12">
        <v>1</v>
      </c>
      <c r="F43" s="8">
        <v>0.98</v>
      </c>
      <c r="G43" s="12">
        <v>2</v>
      </c>
      <c r="H43" s="8">
        <v>2.7</v>
      </c>
      <c r="I43" s="12">
        <v>0</v>
      </c>
    </row>
    <row r="44" spans="2:9" ht="15" customHeight="1" x14ac:dyDescent="0.15">
      <c r="B44" t="s">
        <v>58</v>
      </c>
      <c r="C44" s="12">
        <v>3</v>
      </c>
      <c r="D44" s="8">
        <v>1.69</v>
      </c>
      <c r="E44" s="12">
        <v>1</v>
      </c>
      <c r="F44" s="8">
        <v>0.98</v>
      </c>
      <c r="G44" s="12">
        <v>2</v>
      </c>
      <c r="H44" s="8">
        <v>2.7</v>
      </c>
      <c r="I44" s="12">
        <v>0</v>
      </c>
    </row>
    <row r="45" spans="2:9" ht="15" customHeight="1" x14ac:dyDescent="0.15">
      <c r="B45" t="s">
        <v>61</v>
      </c>
      <c r="C45" s="12">
        <v>3</v>
      </c>
      <c r="D45" s="8">
        <v>1.69</v>
      </c>
      <c r="E45" s="12">
        <v>0</v>
      </c>
      <c r="F45" s="8">
        <v>0</v>
      </c>
      <c r="G45" s="12">
        <v>3</v>
      </c>
      <c r="H45" s="8">
        <v>4.05</v>
      </c>
      <c r="I45" s="12">
        <v>0</v>
      </c>
    </row>
    <row r="46" spans="2:9" ht="15" customHeight="1" x14ac:dyDescent="0.15">
      <c r="B46" t="s">
        <v>79</v>
      </c>
      <c r="C46" s="12">
        <v>2</v>
      </c>
      <c r="D46" s="8">
        <v>1.1299999999999999</v>
      </c>
      <c r="E46" s="12">
        <v>0</v>
      </c>
      <c r="F46" s="8">
        <v>0</v>
      </c>
      <c r="G46" s="12">
        <v>1</v>
      </c>
      <c r="H46" s="8">
        <v>1.35</v>
      </c>
      <c r="I46" s="12">
        <v>1</v>
      </c>
    </row>
    <row r="47" spans="2:9" ht="15" customHeight="1" x14ac:dyDescent="0.15">
      <c r="B47" t="s">
        <v>94</v>
      </c>
      <c r="C47" s="12">
        <v>2</v>
      </c>
      <c r="D47" s="8">
        <v>1.1299999999999999</v>
      </c>
      <c r="E47" s="12">
        <v>1</v>
      </c>
      <c r="F47" s="8">
        <v>0.98</v>
      </c>
      <c r="G47" s="12">
        <v>1</v>
      </c>
      <c r="H47" s="8">
        <v>1.35</v>
      </c>
      <c r="I47" s="12">
        <v>0</v>
      </c>
    </row>
    <row r="48" spans="2:9" ht="15" customHeight="1" x14ac:dyDescent="0.15">
      <c r="B48" t="s">
        <v>64</v>
      </c>
      <c r="C48" s="12">
        <v>2</v>
      </c>
      <c r="D48" s="8">
        <v>1.1299999999999999</v>
      </c>
      <c r="E48" s="12">
        <v>0</v>
      </c>
      <c r="F48" s="8">
        <v>0</v>
      </c>
      <c r="G48" s="12">
        <v>2</v>
      </c>
      <c r="H48" s="8">
        <v>2.7</v>
      </c>
      <c r="I48" s="12">
        <v>0</v>
      </c>
    </row>
    <row r="49" spans="2:9" ht="15" customHeight="1" x14ac:dyDescent="0.15">
      <c r="B49" t="s">
        <v>54</v>
      </c>
      <c r="C49" s="12">
        <v>2</v>
      </c>
      <c r="D49" s="8">
        <v>1.1299999999999999</v>
      </c>
      <c r="E49" s="12">
        <v>2</v>
      </c>
      <c r="F49" s="8">
        <v>1.96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76</v>
      </c>
      <c r="C50" s="12">
        <v>2</v>
      </c>
      <c r="D50" s="8">
        <v>1.1299999999999999</v>
      </c>
      <c r="E50" s="12">
        <v>0</v>
      </c>
      <c r="F50" s="8">
        <v>0</v>
      </c>
      <c r="G50" s="12">
        <v>2</v>
      </c>
      <c r="H50" s="8">
        <v>2.7</v>
      </c>
      <c r="I50" s="12">
        <v>0</v>
      </c>
    </row>
    <row r="51" spans="2:9" ht="15" customHeight="1" x14ac:dyDescent="0.15">
      <c r="B51" t="s">
        <v>60</v>
      </c>
      <c r="C51" s="12">
        <v>2</v>
      </c>
      <c r="D51" s="8">
        <v>1.1299999999999999</v>
      </c>
      <c r="E51" s="12">
        <v>1</v>
      </c>
      <c r="F51" s="8">
        <v>0.98</v>
      </c>
      <c r="G51" s="12">
        <v>1</v>
      </c>
      <c r="H51" s="8">
        <v>1.35</v>
      </c>
      <c r="I51" s="12">
        <v>0</v>
      </c>
    </row>
    <row r="52" spans="2:9" ht="15" customHeight="1" x14ac:dyDescent="0.15">
      <c r="B52" t="s">
        <v>62</v>
      </c>
      <c r="C52" s="12">
        <v>2</v>
      </c>
      <c r="D52" s="8">
        <v>1.1299999999999999</v>
      </c>
      <c r="E52" s="12">
        <v>2</v>
      </c>
      <c r="F52" s="8">
        <v>1.96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67</v>
      </c>
      <c r="C53" s="12">
        <v>2</v>
      </c>
      <c r="D53" s="8">
        <v>1.1299999999999999</v>
      </c>
      <c r="E53" s="12">
        <v>0</v>
      </c>
      <c r="F53" s="8">
        <v>0</v>
      </c>
      <c r="G53" s="12">
        <v>2</v>
      </c>
      <c r="H53" s="8">
        <v>2.7</v>
      </c>
      <c r="I53" s="12">
        <v>0</v>
      </c>
    </row>
    <row r="56" spans="2:9" ht="33" customHeight="1" x14ac:dyDescent="0.15">
      <c r="B56" t="s">
        <v>288</v>
      </c>
      <c r="C56" s="10" t="s">
        <v>36</v>
      </c>
      <c r="D56" s="10" t="s">
        <v>37</v>
      </c>
      <c r="E56" s="10" t="s">
        <v>38</v>
      </c>
      <c r="F56" s="10" t="s">
        <v>39</v>
      </c>
      <c r="G56" s="10" t="s">
        <v>40</v>
      </c>
      <c r="H56" s="10" t="s">
        <v>41</v>
      </c>
      <c r="I56" s="10" t="s">
        <v>42</v>
      </c>
    </row>
    <row r="57" spans="2:9" ht="15" customHeight="1" x14ac:dyDescent="0.15">
      <c r="B57" t="s">
        <v>140</v>
      </c>
      <c r="C57" s="12">
        <v>18</v>
      </c>
      <c r="D57" s="8">
        <v>10.17</v>
      </c>
      <c r="E57" s="12">
        <v>17</v>
      </c>
      <c r="F57" s="8">
        <v>16.670000000000002</v>
      </c>
      <c r="G57" s="12">
        <v>1</v>
      </c>
      <c r="H57" s="8">
        <v>1.35</v>
      </c>
      <c r="I57" s="12">
        <v>0</v>
      </c>
    </row>
    <row r="58" spans="2:9" ht="15" customHeight="1" x14ac:dyDescent="0.15">
      <c r="B58" t="s">
        <v>122</v>
      </c>
      <c r="C58" s="12">
        <v>12</v>
      </c>
      <c r="D58" s="8">
        <v>6.78</v>
      </c>
      <c r="E58" s="12">
        <v>11</v>
      </c>
      <c r="F58" s="8">
        <v>10.78</v>
      </c>
      <c r="G58" s="12">
        <v>1</v>
      </c>
      <c r="H58" s="8">
        <v>1.35</v>
      </c>
      <c r="I58" s="12">
        <v>0</v>
      </c>
    </row>
    <row r="59" spans="2:9" ht="15" customHeight="1" x14ac:dyDescent="0.15">
      <c r="B59" t="s">
        <v>106</v>
      </c>
      <c r="C59" s="12">
        <v>6</v>
      </c>
      <c r="D59" s="8">
        <v>3.39</v>
      </c>
      <c r="E59" s="12">
        <v>3</v>
      </c>
      <c r="F59" s="8">
        <v>2.94</v>
      </c>
      <c r="G59" s="12">
        <v>3</v>
      </c>
      <c r="H59" s="8">
        <v>4.05</v>
      </c>
      <c r="I59" s="12">
        <v>0</v>
      </c>
    </row>
    <row r="60" spans="2:9" ht="15" customHeight="1" x14ac:dyDescent="0.15">
      <c r="B60" t="s">
        <v>114</v>
      </c>
      <c r="C60" s="12">
        <v>6</v>
      </c>
      <c r="D60" s="8">
        <v>3.39</v>
      </c>
      <c r="E60" s="12">
        <v>2</v>
      </c>
      <c r="F60" s="8">
        <v>1.96</v>
      </c>
      <c r="G60" s="12">
        <v>4</v>
      </c>
      <c r="H60" s="8">
        <v>5.41</v>
      </c>
      <c r="I60" s="12">
        <v>0</v>
      </c>
    </row>
    <row r="61" spans="2:9" ht="15" customHeight="1" x14ac:dyDescent="0.15">
      <c r="B61" t="s">
        <v>177</v>
      </c>
      <c r="C61" s="12">
        <v>6</v>
      </c>
      <c r="D61" s="8">
        <v>3.39</v>
      </c>
      <c r="E61" s="12">
        <v>0</v>
      </c>
      <c r="F61" s="8">
        <v>0</v>
      </c>
      <c r="G61" s="12">
        <v>6</v>
      </c>
      <c r="H61" s="8">
        <v>8.11</v>
      </c>
      <c r="I61" s="12">
        <v>0</v>
      </c>
    </row>
    <row r="62" spans="2:9" ht="15" customHeight="1" x14ac:dyDescent="0.15">
      <c r="B62" t="s">
        <v>107</v>
      </c>
      <c r="C62" s="12">
        <v>5</v>
      </c>
      <c r="D62" s="8">
        <v>2.82</v>
      </c>
      <c r="E62" s="12">
        <v>3</v>
      </c>
      <c r="F62" s="8">
        <v>2.94</v>
      </c>
      <c r="G62" s="12">
        <v>2</v>
      </c>
      <c r="H62" s="8">
        <v>2.7</v>
      </c>
      <c r="I62" s="12">
        <v>0</v>
      </c>
    </row>
    <row r="63" spans="2:9" ht="15" customHeight="1" x14ac:dyDescent="0.15">
      <c r="B63" t="s">
        <v>113</v>
      </c>
      <c r="C63" s="12">
        <v>5</v>
      </c>
      <c r="D63" s="8">
        <v>2.82</v>
      </c>
      <c r="E63" s="12">
        <v>1</v>
      </c>
      <c r="F63" s="8">
        <v>0.98</v>
      </c>
      <c r="G63" s="12">
        <v>4</v>
      </c>
      <c r="H63" s="8">
        <v>5.41</v>
      </c>
      <c r="I63" s="12">
        <v>0</v>
      </c>
    </row>
    <row r="64" spans="2:9" ht="15" customHeight="1" x14ac:dyDescent="0.15">
      <c r="B64" t="s">
        <v>146</v>
      </c>
      <c r="C64" s="12">
        <v>4</v>
      </c>
      <c r="D64" s="8">
        <v>2.2599999999999998</v>
      </c>
      <c r="E64" s="12">
        <v>3</v>
      </c>
      <c r="F64" s="8">
        <v>2.94</v>
      </c>
      <c r="G64" s="12">
        <v>1</v>
      </c>
      <c r="H64" s="8">
        <v>1.35</v>
      </c>
      <c r="I64" s="12">
        <v>0</v>
      </c>
    </row>
    <row r="65" spans="2:9" ht="15" customHeight="1" x14ac:dyDescent="0.15">
      <c r="B65" t="s">
        <v>127</v>
      </c>
      <c r="C65" s="12">
        <v>4</v>
      </c>
      <c r="D65" s="8">
        <v>2.2599999999999998</v>
      </c>
      <c r="E65" s="12">
        <v>2</v>
      </c>
      <c r="F65" s="8">
        <v>1.96</v>
      </c>
      <c r="G65" s="12">
        <v>2</v>
      </c>
      <c r="H65" s="8">
        <v>2.7</v>
      </c>
      <c r="I65" s="12">
        <v>0</v>
      </c>
    </row>
    <row r="66" spans="2:9" ht="15" customHeight="1" x14ac:dyDescent="0.15">
      <c r="B66" t="s">
        <v>119</v>
      </c>
      <c r="C66" s="12">
        <v>4</v>
      </c>
      <c r="D66" s="8">
        <v>2.2599999999999998</v>
      </c>
      <c r="E66" s="12">
        <v>4</v>
      </c>
      <c r="F66" s="8">
        <v>3.92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169</v>
      </c>
      <c r="C67" s="12">
        <v>4</v>
      </c>
      <c r="D67" s="8">
        <v>2.2599999999999998</v>
      </c>
      <c r="E67" s="12">
        <v>0</v>
      </c>
      <c r="F67" s="8">
        <v>0</v>
      </c>
      <c r="G67" s="12">
        <v>4</v>
      </c>
      <c r="H67" s="8">
        <v>5.41</v>
      </c>
      <c r="I67" s="12">
        <v>0</v>
      </c>
    </row>
    <row r="68" spans="2:9" ht="15" customHeight="1" x14ac:dyDescent="0.15">
      <c r="B68" t="s">
        <v>149</v>
      </c>
      <c r="C68" s="12">
        <v>3</v>
      </c>
      <c r="D68" s="8">
        <v>1.69</v>
      </c>
      <c r="E68" s="12">
        <v>3</v>
      </c>
      <c r="F68" s="8">
        <v>2.94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132</v>
      </c>
      <c r="C69" s="12">
        <v>3</v>
      </c>
      <c r="D69" s="8">
        <v>1.69</v>
      </c>
      <c r="E69" s="12">
        <v>1</v>
      </c>
      <c r="F69" s="8">
        <v>0.98</v>
      </c>
      <c r="G69" s="12">
        <v>2</v>
      </c>
      <c r="H69" s="8">
        <v>2.7</v>
      </c>
      <c r="I69" s="12">
        <v>0</v>
      </c>
    </row>
    <row r="70" spans="2:9" ht="15" customHeight="1" x14ac:dyDescent="0.15">
      <c r="B70" t="s">
        <v>128</v>
      </c>
      <c r="C70" s="12">
        <v>3</v>
      </c>
      <c r="D70" s="8">
        <v>1.69</v>
      </c>
      <c r="E70" s="12">
        <v>1</v>
      </c>
      <c r="F70" s="8">
        <v>0.98</v>
      </c>
      <c r="G70" s="12">
        <v>2</v>
      </c>
      <c r="H70" s="8">
        <v>2.7</v>
      </c>
      <c r="I70" s="12">
        <v>0</v>
      </c>
    </row>
    <row r="71" spans="2:9" ht="15" customHeight="1" x14ac:dyDescent="0.15">
      <c r="B71" t="s">
        <v>153</v>
      </c>
      <c r="C71" s="12">
        <v>3</v>
      </c>
      <c r="D71" s="8">
        <v>1.69</v>
      </c>
      <c r="E71" s="12">
        <v>3</v>
      </c>
      <c r="F71" s="8">
        <v>2.94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110</v>
      </c>
      <c r="C72" s="12">
        <v>3</v>
      </c>
      <c r="D72" s="8">
        <v>1.69</v>
      </c>
      <c r="E72" s="12">
        <v>0</v>
      </c>
      <c r="F72" s="8">
        <v>0</v>
      </c>
      <c r="G72" s="12">
        <v>3</v>
      </c>
      <c r="H72" s="8">
        <v>4.05</v>
      </c>
      <c r="I72" s="12">
        <v>0</v>
      </c>
    </row>
    <row r="73" spans="2:9" ht="15" customHeight="1" x14ac:dyDescent="0.15">
      <c r="B73" t="s">
        <v>111</v>
      </c>
      <c r="C73" s="12">
        <v>3</v>
      </c>
      <c r="D73" s="8">
        <v>1.69</v>
      </c>
      <c r="E73" s="12">
        <v>2</v>
      </c>
      <c r="F73" s="8">
        <v>1.96</v>
      </c>
      <c r="G73" s="12">
        <v>1</v>
      </c>
      <c r="H73" s="8">
        <v>1.35</v>
      </c>
      <c r="I73" s="12">
        <v>0</v>
      </c>
    </row>
    <row r="74" spans="2:9" ht="15" customHeight="1" x14ac:dyDescent="0.15">
      <c r="B74" t="s">
        <v>154</v>
      </c>
      <c r="C74" s="12">
        <v>3</v>
      </c>
      <c r="D74" s="8">
        <v>1.69</v>
      </c>
      <c r="E74" s="12">
        <v>3</v>
      </c>
      <c r="F74" s="8">
        <v>2.94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142</v>
      </c>
      <c r="C75" s="12">
        <v>3</v>
      </c>
      <c r="D75" s="8">
        <v>1.69</v>
      </c>
      <c r="E75" s="12">
        <v>3</v>
      </c>
      <c r="F75" s="8">
        <v>2.94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121</v>
      </c>
      <c r="C76" s="12">
        <v>3</v>
      </c>
      <c r="D76" s="8">
        <v>1.69</v>
      </c>
      <c r="E76" s="12">
        <v>3</v>
      </c>
      <c r="F76" s="8">
        <v>2.94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124</v>
      </c>
      <c r="C77" s="12">
        <v>3</v>
      </c>
      <c r="D77" s="8">
        <v>1.69</v>
      </c>
      <c r="E77" s="12">
        <v>3</v>
      </c>
      <c r="F77" s="8">
        <v>2.94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176</v>
      </c>
      <c r="C78" s="12">
        <v>3</v>
      </c>
      <c r="D78" s="8">
        <v>1.69</v>
      </c>
      <c r="E78" s="12">
        <v>0</v>
      </c>
      <c r="F78" s="8">
        <v>0</v>
      </c>
      <c r="G78" s="12">
        <v>3</v>
      </c>
      <c r="H78" s="8">
        <v>4.05</v>
      </c>
      <c r="I78" s="12">
        <v>0</v>
      </c>
    </row>
    <row r="80" spans="2:9" ht="15" customHeight="1" x14ac:dyDescent="0.15">
      <c r="B80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2:I9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289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21</v>
      </c>
      <c r="C6" s="12">
        <v>27</v>
      </c>
      <c r="D6" s="8">
        <v>19.57</v>
      </c>
      <c r="E6" s="12">
        <v>18</v>
      </c>
      <c r="F6" s="8">
        <v>20.45</v>
      </c>
      <c r="G6" s="12">
        <v>9</v>
      </c>
      <c r="H6" s="8">
        <v>18.75</v>
      </c>
      <c r="I6" s="12">
        <v>0</v>
      </c>
    </row>
    <row r="7" spans="2:9" ht="15" customHeight="1" x14ac:dyDescent="0.15">
      <c r="B7" t="s">
        <v>22</v>
      </c>
      <c r="C7" s="12">
        <v>8</v>
      </c>
      <c r="D7" s="8">
        <v>5.8</v>
      </c>
      <c r="E7" s="12">
        <v>3</v>
      </c>
      <c r="F7" s="8">
        <v>3.41</v>
      </c>
      <c r="G7" s="12">
        <v>5</v>
      </c>
      <c r="H7" s="8">
        <v>10.42</v>
      </c>
      <c r="I7" s="12">
        <v>0</v>
      </c>
    </row>
    <row r="8" spans="2:9" ht="15" customHeight="1" x14ac:dyDescent="0.15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25</v>
      </c>
      <c r="C10" s="12">
        <v>3</v>
      </c>
      <c r="D10" s="8">
        <v>2.17</v>
      </c>
      <c r="E10" s="12">
        <v>0</v>
      </c>
      <c r="F10" s="8">
        <v>0</v>
      </c>
      <c r="G10" s="12">
        <v>3</v>
      </c>
      <c r="H10" s="8">
        <v>6.25</v>
      </c>
      <c r="I10" s="12">
        <v>0</v>
      </c>
    </row>
    <row r="11" spans="2:9" ht="15" customHeight="1" x14ac:dyDescent="0.15">
      <c r="B11" t="s">
        <v>26</v>
      </c>
      <c r="C11" s="12">
        <v>56</v>
      </c>
      <c r="D11" s="8">
        <v>40.58</v>
      </c>
      <c r="E11" s="12">
        <v>32</v>
      </c>
      <c r="F11" s="8">
        <v>36.36</v>
      </c>
      <c r="G11" s="12">
        <v>23</v>
      </c>
      <c r="H11" s="8">
        <v>47.92</v>
      </c>
      <c r="I11" s="12">
        <v>1</v>
      </c>
    </row>
    <row r="12" spans="2:9" ht="15" customHeight="1" x14ac:dyDescent="0.15">
      <c r="B12" t="s">
        <v>27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28</v>
      </c>
      <c r="C13" s="12">
        <v>3</v>
      </c>
      <c r="D13" s="8">
        <v>2.17</v>
      </c>
      <c r="E13" s="12">
        <v>0</v>
      </c>
      <c r="F13" s="8">
        <v>0</v>
      </c>
      <c r="G13" s="12">
        <v>3</v>
      </c>
      <c r="H13" s="8">
        <v>6.25</v>
      </c>
      <c r="I13" s="12">
        <v>0</v>
      </c>
    </row>
    <row r="14" spans="2:9" ht="15" customHeight="1" x14ac:dyDescent="0.15">
      <c r="B14" t="s">
        <v>29</v>
      </c>
      <c r="C14" s="12">
        <v>4</v>
      </c>
      <c r="D14" s="8">
        <v>2.9</v>
      </c>
      <c r="E14" s="12">
        <v>4</v>
      </c>
      <c r="F14" s="8">
        <v>4.55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30</v>
      </c>
      <c r="C15" s="12">
        <v>8</v>
      </c>
      <c r="D15" s="8">
        <v>5.8</v>
      </c>
      <c r="E15" s="12">
        <v>7</v>
      </c>
      <c r="F15" s="8">
        <v>7.95</v>
      </c>
      <c r="G15" s="12">
        <v>1</v>
      </c>
      <c r="H15" s="8">
        <v>2.08</v>
      </c>
      <c r="I15" s="12">
        <v>0</v>
      </c>
    </row>
    <row r="16" spans="2:9" ht="15" customHeight="1" x14ac:dyDescent="0.15">
      <c r="B16" t="s">
        <v>31</v>
      </c>
      <c r="C16" s="12">
        <v>24</v>
      </c>
      <c r="D16" s="8">
        <v>17.39</v>
      </c>
      <c r="E16" s="12">
        <v>24</v>
      </c>
      <c r="F16" s="8">
        <v>27.27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32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33</v>
      </c>
      <c r="C18" s="12">
        <v>3</v>
      </c>
      <c r="D18" s="8">
        <v>2.17</v>
      </c>
      <c r="E18" s="12">
        <v>0</v>
      </c>
      <c r="F18" s="8">
        <v>0</v>
      </c>
      <c r="G18" s="12">
        <v>3</v>
      </c>
      <c r="H18" s="8">
        <v>6.25</v>
      </c>
      <c r="I18" s="12">
        <v>0</v>
      </c>
    </row>
    <row r="19" spans="2:9" ht="15" customHeight="1" x14ac:dyDescent="0.15">
      <c r="B19" t="s">
        <v>34</v>
      </c>
      <c r="C19" s="12">
        <v>2</v>
      </c>
      <c r="D19" s="8">
        <v>1.45</v>
      </c>
      <c r="E19" s="12">
        <v>0</v>
      </c>
      <c r="F19" s="8">
        <v>0</v>
      </c>
      <c r="G19" s="12">
        <v>1</v>
      </c>
      <c r="H19" s="8">
        <v>2.08</v>
      </c>
      <c r="I19" s="12">
        <v>1</v>
      </c>
    </row>
    <row r="20" spans="2:9" ht="15" customHeight="1" x14ac:dyDescent="0.15">
      <c r="B20" s="9" t="s">
        <v>215</v>
      </c>
      <c r="C20" s="12">
        <f>SUM(LTBL_31401[総数／事業所数])</f>
        <v>138</v>
      </c>
      <c r="E20" s="12">
        <f>SUBTOTAL(109,LTBL_31401[個人／事業所数])</f>
        <v>88</v>
      </c>
      <c r="G20" s="12">
        <f>SUBTOTAL(109,LTBL_31401[法人／事業所数])</f>
        <v>48</v>
      </c>
      <c r="I20" s="12">
        <f>SUBTOTAL(109,LTBL_31401[法人以外の団体／事業所数])</f>
        <v>2</v>
      </c>
    </row>
    <row r="21" spans="2:9" ht="15" customHeight="1" x14ac:dyDescent="0.15">
      <c r="E21" s="11">
        <f>LTBL_31401[[#Totals],[個人／事業所数]]/LTBL_31401[[#Totals],[総数／事業所数]]</f>
        <v>0.6376811594202898</v>
      </c>
      <c r="G21" s="11">
        <f>LTBL_31401[[#Totals],[法人／事業所数]]/LTBL_31401[[#Totals],[総数／事業所数]]</f>
        <v>0.34782608695652173</v>
      </c>
      <c r="I21" s="11">
        <f>LTBL_31401[[#Totals],[法人以外の団体／事業所数]]/LTBL_31401[[#Totals],[総数／事業所数]]</f>
        <v>1.4492753623188406E-2</v>
      </c>
    </row>
    <row r="23" spans="2:9" ht="33" customHeight="1" x14ac:dyDescent="0.15">
      <c r="B23" t="s">
        <v>214</v>
      </c>
      <c r="C23" s="10" t="s">
        <v>36</v>
      </c>
      <c r="D23" s="10" t="s">
        <v>265</v>
      </c>
      <c r="E23" s="10" t="s">
        <v>38</v>
      </c>
      <c r="F23" s="10" t="s">
        <v>290</v>
      </c>
      <c r="G23" s="10" t="s">
        <v>40</v>
      </c>
      <c r="H23" s="10" t="s">
        <v>291</v>
      </c>
      <c r="I23" s="10" t="s">
        <v>42</v>
      </c>
    </row>
    <row r="24" spans="2:9" ht="15" customHeight="1" x14ac:dyDescent="0.15">
      <c r="B24" t="s">
        <v>217</v>
      </c>
      <c r="C24">
        <v>10</v>
      </c>
      <c r="D24" t="s">
        <v>216</v>
      </c>
      <c r="E24">
        <v>0</v>
      </c>
      <c r="F24" t="s">
        <v>218</v>
      </c>
      <c r="G24">
        <v>10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283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52</v>
      </c>
      <c r="C29" s="12">
        <v>23</v>
      </c>
      <c r="D29" s="8">
        <v>16.670000000000002</v>
      </c>
      <c r="E29" s="12">
        <v>11</v>
      </c>
      <c r="F29" s="8">
        <v>12.5</v>
      </c>
      <c r="G29" s="12">
        <v>12</v>
      </c>
      <c r="H29" s="8">
        <v>25</v>
      </c>
      <c r="I29" s="12">
        <v>0</v>
      </c>
    </row>
    <row r="30" spans="2:9" ht="15" customHeight="1" x14ac:dyDescent="0.15">
      <c r="B30" t="s">
        <v>57</v>
      </c>
      <c r="C30" s="12">
        <v>23</v>
      </c>
      <c r="D30" s="8">
        <v>16.670000000000002</v>
      </c>
      <c r="E30" s="12">
        <v>23</v>
      </c>
      <c r="F30" s="8">
        <v>26.14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50</v>
      </c>
      <c r="C31" s="12">
        <v>15</v>
      </c>
      <c r="D31" s="8">
        <v>10.87</v>
      </c>
      <c r="E31" s="12">
        <v>11</v>
      </c>
      <c r="F31" s="8">
        <v>12.5</v>
      </c>
      <c r="G31" s="12">
        <v>4</v>
      </c>
      <c r="H31" s="8">
        <v>8.33</v>
      </c>
      <c r="I31" s="12">
        <v>0</v>
      </c>
    </row>
    <row r="32" spans="2:9" ht="15" customHeight="1" x14ac:dyDescent="0.15">
      <c r="B32" t="s">
        <v>43</v>
      </c>
      <c r="C32" s="12">
        <v>12</v>
      </c>
      <c r="D32" s="8">
        <v>8.6999999999999993</v>
      </c>
      <c r="E32" s="12">
        <v>6</v>
      </c>
      <c r="F32" s="8">
        <v>6.82</v>
      </c>
      <c r="G32" s="12">
        <v>6</v>
      </c>
      <c r="H32" s="8">
        <v>12.5</v>
      </c>
      <c r="I32" s="12">
        <v>0</v>
      </c>
    </row>
    <row r="33" spans="2:9" ht="15" customHeight="1" x14ac:dyDescent="0.15">
      <c r="B33" t="s">
        <v>44</v>
      </c>
      <c r="C33" s="12">
        <v>10</v>
      </c>
      <c r="D33" s="8">
        <v>7.25</v>
      </c>
      <c r="E33" s="12">
        <v>10</v>
      </c>
      <c r="F33" s="8">
        <v>11.36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51</v>
      </c>
      <c r="C34" s="12">
        <v>7</v>
      </c>
      <c r="D34" s="8">
        <v>5.07</v>
      </c>
      <c r="E34" s="12">
        <v>5</v>
      </c>
      <c r="F34" s="8">
        <v>5.68</v>
      </c>
      <c r="G34" s="12">
        <v>2</v>
      </c>
      <c r="H34" s="8">
        <v>4.17</v>
      </c>
      <c r="I34" s="12">
        <v>0</v>
      </c>
    </row>
    <row r="35" spans="2:9" ht="15" customHeight="1" x14ac:dyDescent="0.15">
      <c r="B35" t="s">
        <v>56</v>
      </c>
      <c r="C35" s="12">
        <v>6</v>
      </c>
      <c r="D35" s="8">
        <v>4.3499999999999996</v>
      </c>
      <c r="E35" s="12">
        <v>6</v>
      </c>
      <c r="F35" s="8">
        <v>6.82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45</v>
      </c>
      <c r="C36" s="12">
        <v>5</v>
      </c>
      <c r="D36" s="8">
        <v>3.62</v>
      </c>
      <c r="E36" s="12">
        <v>2</v>
      </c>
      <c r="F36" s="8">
        <v>2.27</v>
      </c>
      <c r="G36" s="12">
        <v>3</v>
      </c>
      <c r="H36" s="8">
        <v>6.25</v>
      </c>
      <c r="I36" s="12">
        <v>0</v>
      </c>
    </row>
    <row r="37" spans="2:9" ht="15" customHeight="1" x14ac:dyDescent="0.15">
      <c r="B37" t="s">
        <v>81</v>
      </c>
      <c r="C37" s="12">
        <v>4</v>
      </c>
      <c r="D37" s="8">
        <v>2.9</v>
      </c>
      <c r="E37" s="12">
        <v>2</v>
      </c>
      <c r="F37" s="8">
        <v>2.27</v>
      </c>
      <c r="G37" s="12">
        <v>2</v>
      </c>
      <c r="H37" s="8">
        <v>4.17</v>
      </c>
      <c r="I37" s="12">
        <v>0</v>
      </c>
    </row>
    <row r="38" spans="2:9" ht="15" customHeight="1" x14ac:dyDescent="0.15">
      <c r="B38" t="s">
        <v>46</v>
      </c>
      <c r="C38" s="12">
        <v>3</v>
      </c>
      <c r="D38" s="8">
        <v>2.17</v>
      </c>
      <c r="E38" s="12">
        <v>1</v>
      </c>
      <c r="F38" s="8">
        <v>1.1399999999999999</v>
      </c>
      <c r="G38" s="12">
        <v>2</v>
      </c>
      <c r="H38" s="8">
        <v>4.17</v>
      </c>
      <c r="I38" s="12">
        <v>0</v>
      </c>
    </row>
    <row r="39" spans="2:9" ht="15" customHeight="1" x14ac:dyDescent="0.15">
      <c r="B39" t="s">
        <v>49</v>
      </c>
      <c r="C39" s="12">
        <v>3</v>
      </c>
      <c r="D39" s="8">
        <v>2.17</v>
      </c>
      <c r="E39" s="12">
        <v>2</v>
      </c>
      <c r="F39" s="8">
        <v>2.27</v>
      </c>
      <c r="G39" s="12">
        <v>1</v>
      </c>
      <c r="H39" s="8">
        <v>2.08</v>
      </c>
      <c r="I39" s="12">
        <v>0</v>
      </c>
    </row>
    <row r="40" spans="2:9" ht="15" customHeight="1" x14ac:dyDescent="0.15">
      <c r="B40" t="s">
        <v>61</v>
      </c>
      <c r="C40" s="12">
        <v>3</v>
      </c>
      <c r="D40" s="8">
        <v>2.17</v>
      </c>
      <c r="E40" s="12">
        <v>0</v>
      </c>
      <c r="F40" s="8">
        <v>0</v>
      </c>
      <c r="G40" s="12">
        <v>3</v>
      </c>
      <c r="H40" s="8">
        <v>6.25</v>
      </c>
      <c r="I40" s="12">
        <v>0</v>
      </c>
    </row>
    <row r="41" spans="2:9" ht="15" customHeight="1" x14ac:dyDescent="0.15">
      <c r="B41" t="s">
        <v>64</v>
      </c>
      <c r="C41" s="12">
        <v>2</v>
      </c>
      <c r="D41" s="8">
        <v>1.45</v>
      </c>
      <c r="E41" s="12">
        <v>0</v>
      </c>
      <c r="F41" s="8">
        <v>0</v>
      </c>
      <c r="G41" s="12">
        <v>1</v>
      </c>
      <c r="H41" s="8">
        <v>2.08</v>
      </c>
      <c r="I41" s="12">
        <v>1</v>
      </c>
    </row>
    <row r="42" spans="2:9" ht="15" customHeight="1" x14ac:dyDescent="0.15">
      <c r="B42" t="s">
        <v>53</v>
      </c>
      <c r="C42" s="12">
        <v>2</v>
      </c>
      <c r="D42" s="8">
        <v>1.45</v>
      </c>
      <c r="E42" s="12">
        <v>0</v>
      </c>
      <c r="F42" s="8">
        <v>0</v>
      </c>
      <c r="G42" s="12">
        <v>2</v>
      </c>
      <c r="H42" s="8">
        <v>4.17</v>
      </c>
      <c r="I42" s="12">
        <v>0</v>
      </c>
    </row>
    <row r="43" spans="2:9" ht="15" customHeight="1" x14ac:dyDescent="0.15">
      <c r="B43" t="s">
        <v>54</v>
      </c>
      <c r="C43" s="12">
        <v>2</v>
      </c>
      <c r="D43" s="8">
        <v>1.45</v>
      </c>
      <c r="E43" s="12">
        <v>2</v>
      </c>
      <c r="F43" s="8">
        <v>2.27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55</v>
      </c>
      <c r="C44" s="12">
        <v>2</v>
      </c>
      <c r="D44" s="8">
        <v>1.45</v>
      </c>
      <c r="E44" s="12">
        <v>2</v>
      </c>
      <c r="F44" s="8">
        <v>2.27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75</v>
      </c>
      <c r="C45" s="12">
        <v>2</v>
      </c>
      <c r="D45" s="8">
        <v>1.45</v>
      </c>
      <c r="E45" s="12">
        <v>1</v>
      </c>
      <c r="F45" s="8">
        <v>1.1399999999999999</v>
      </c>
      <c r="G45" s="12">
        <v>1</v>
      </c>
      <c r="H45" s="8">
        <v>2.08</v>
      </c>
      <c r="I45" s="12">
        <v>0</v>
      </c>
    </row>
    <row r="46" spans="2:9" ht="15" customHeight="1" x14ac:dyDescent="0.15">
      <c r="B46" t="s">
        <v>66</v>
      </c>
      <c r="C46" s="12">
        <v>1</v>
      </c>
      <c r="D46" s="8">
        <v>0.72</v>
      </c>
      <c r="E46" s="12">
        <v>0</v>
      </c>
      <c r="F46" s="8">
        <v>0</v>
      </c>
      <c r="G46" s="12">
        <v>1</v>
      </c>
      <c r="H46" s="8">
        <v>2.08</v>
      </c>
      <c r="I46" s="12">
        <v>0</v>
      </c>
    </row>
    <row r="47" spans="2:9" ht="15" customHeight="1" x14ac:dyDescent="0.15">
      <c r="B47" t="s">
        <v>69</v>
      </c>
      <c r="C47" s="12">
        <v>1</v>
      </c>
      <c r="D47" s="8">
        <v>0.72</v>
      </c>
      <c r="E47" s="12">
        <v>0</v>
      </c>
      <c r="F47" s="8">
        <v>0</v>
      </c>
      <c r="G47" s="12">
        <v>1</v>
      </c>
      <c r="H47" s="8">
        <v>2.08</v>
      </c>
      <c r="I47" s="12">
        <v>0</v>
      </c>
    </row>
    <row r="48" spans="2:9" ht="15" customHeight="1" x14ac:dyDescent="0.15">
      <c r="B48" t="s">
        <v>70</v>
      </c>
      <c r="C48" s="12">
        <v>1</v>
      </c>
      <c r="D48" s="8">
        <v>0.72</v>
      </c>
      <c r="E48" s="12">
        <v>1</v>
      </c>
      <c r="F48" s="8">
        <v>1.1399999999999999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72</v>
      </c>
      <c r="C49" s="12">
        <v>1</v>
      </c>
      <c r="D49" s="8">
        <v>0.72</v>
      </c>
      <c r="E49" s="12">
        <v>0</v>
      </c>
      <c r="F49" s="8">
        <v>0</v>
      </c>
      <c r="G49" s="12">
        <v>1</v>
      </c>
      <c r="H49" s="8">
        <v>2.08</v>
      </c>
      <c r="I49" s="12">
        <v>0</v>
      </c>
    </row>
    <row r="50" spans="2:9" ht="15" customHeight="1" x14ac:dyDescent="0.15">
      <c r="B50" t="s">
        <v>96</v>
      </c>
      <c r="C50" s="12">
        <v>1</v>
      </c>
      <c r="D50" s="8">
        <v>0.72</v>
      </c>
      <c r="E50" s="12">
        <v>0</v>
      </c>
      <c r="F50" s="8">
        <v>0</v>
      </c>
      <c r="G50" s="12">
        <v>1</v>
      </c>
      <c r="H50" s="8">
        <v>2.08</v>
      </c>
      <c r="I50" s="12">
        <v>0</v>
      </c>
    </row>
    <row r="51" spans="2:9" ht="15" customHeight="1" x14ac:dyDescent="0.15">
      <c r="B51" t="s">
        <v>74</v>
      </c>
      <c r="C51" s="12">
        <v>1</v>
      </c>
      <c r="D51" s="8">
        <v>0.72</v>
      </c>
      <c r="E51" s="12">
        <v>0</v>
      </c>
      <c r="F51" s="8">
        <v>0</v>
      </c>
      <c r="G51" s="12">
        <v>1</v>
      </c>
      <c r="H51" s="8">
        <v>2.08</v>
      </c>
      <c r="I51" s="12">
        <v>0</v>
      </c>
    </row>
    <row r="52" spans="2:9" ht="15" customHeight="1" x14ac:dyDescent="0.15">
      <c r="B52" t="s">
        <v>84</v>
      </c>
      <c r="C52" s="12">
        <v>1</v>
      </c>
      <c r="D52" s="8">
        <v>0.72</v>
      </c>
      <c r="E52" s="12">
        <v>0</v>
      </c>
      <c r="F52" s="8">
        <v>0</v>
      </c>
      <c r="G52" s="12">
        <v>1</v>
      </c>
      <c r="H52" s="8">
        <v>2.08</v>
      </c>
      <c r="I52" s="12">
        <v>0</v>
      </c>
    </row>
    <row r="53" spans="2:9" ht="15" customHeight="1" x14ac:dyDescent="0.15">
      <c r="B53" t="s">
        <v>97</v>
      </c>
      <c r="C53" s="12">
        <v>1</v>
      </c>
      <c r="D53" s="8">
        <v>0.72</v>
      </c>
      <c r="E53" s="12">
        <v>1</v>
      </c>
      <c r="F53" s="8">
        <v>1.1399999999999999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98</v>
      </c>
      <c r="C54" s="12">
        <v>1</v>
      </c>
      <c r="D54" s="8">
        <v>0.72</v>
      </c>
      <c r="E54" s="12">
        <v>0</v>
      </c>
      <c r="F54" s="8">
        <v>0</v>
      </c>
      <c r="G54" s="12">
        <v>1</v>
      </c>
      <c r="H54" s="8">
        <v>2.08</v>
      </c>
      <c r="I54" s="12">
        <v>0</v>
      </c>
    </row>
    <row r="55" spans="2:9" ht="15" customHeight="1" x14ac:dyDescent="0.15">
      <c r="B55" t="s">
        <v>68</v>
      </c>
      <c r="C55" s="12">
        <v>1</v>
      </c>
      <c r="D55" s="8">
        <v>0.72</v>
      </c>
      <c r="E55" s="12">
        <v>1</v>
      </c>
      <c r="F55" s="8">
        <v>1.1399999999999999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90</v>
      </c>
      <c r="C56" s="12">
        <v>1</v>
      </c>
      <c r="D56" s="8">
        <v>0.72</v>
      </c>
      <c r="E56" s="12">
        <v>0</v>
      </c>
      <c r="F56" s="8">
        <v>0</v>
      </c>
      <c r="G56" s="12">
        <v>1</v>
      </c>
      <c r="H56" s="8">
        <v>2.08</v>
      </c>
      <c r="I56" s="12">
        <v>0</v>
      </c>
    </row>
    <row r="57" spans="2:9" ht="15" customHeight="1" x14ac:dyDescent="0.15">
      <c r="B57" t="s">
        <v>58</v>
      </c>
      <c r="C57" s="12">
        <v>1</v>
      </c>
      <c r="D57" s="8">
        <v>0.72</v>
      </c>
      <c r="E57" s="12">
        <v>1</v>
      </c>
      <c r="F57" s="8">
        <v>1.1399999999999999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77</v>
      </c>
      <c r="C58" s="12">
        <v>1</v>
      </c>
      <c r="D58" s="8">
        <v>0.72</v>
      </c>
      <c r="E58" s="12">
        <v>0</v>
      </c>
      <c r="F58" s="8">
        <v>0</v>
      </c>
      <c r="G58" s="12">
        <v>1</v>
      </c>
      <c r="H58" s="8">
        <v>2.08</v>
      </c>
      <c r="I58" s="12">
        <v>0</v>
      </c>
    </row>
    <row r="59" spans="2:9" ht="15" customHeight="1" x14ac:dyDescent="0.15">
      <c r="B59" t="s">
        <v>89</v>
      </c>
      <c r="C59" s="12">
        <v>1</v>
      </c>
      <c r="D59" s="8">
        <v>0.72</v>
      </c>
      <c r="E59" s="12">
        <v>0</v>
      </c>
      <c r="F59" s="8">
        <v>0</v>
      </c>
      <c r="G59" s="12">
        <v>0</v>
      </c>
      <c r="H59" s="8">
        <v>0</v>
      </c>
      <c r="I59" s="12">
        <v>1</v>
      </c>
    </row>
    <row r="62" spans="2:9" ht="33" customHeight="1" x14ac:dyDescent="0.15">
      <c r="B62" t="s">
        <v>292</v>
      </c>
      <c r="C62" s="10" t="s">
        <v>36</v>
      </c>
      <c r="D62" s="10" t="s">
        <v>37</v>
      </c>
      <c r="E62" s="10" t="s">
        <v>38</v>
      </c>
      <c r="F62" s="10" t="s">
        <v>39</v>
      </c>
      <c r="G62" s="10" t="s">
        <v>40</v>
      </c>
      <c r="H62" s="10" t="s">
        <v>41</v>
      </c>
      <c r="I62" s="10" t="s">
        <v>42</v>
      </c>
    </row>
    <row r="63" spans="2:9" ht="15" customHeight="1" x14ac:dyDescent="0.15">
      <c r="B63" t="s">
        <v>121</v>
      </c>
      <c r="C63" s="12">
        <v>12</v>
      </c>
      <c r="D63" s="8">
        <v>8.6999999999999993</v>
      </c>
      <c r="E63" s="12">
        <v>12</v>
      </c>
      <c r="F63" s="8">
        <v>13.64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122</v>
      </c>
      <c r="C64" s="12">
        <v>9</v>
      </c>
      <c r="D64" s="8">
        <v>6.52</v>
      </c>
      <c r="E64" s="12">
        <v>9</v>
      </c>
      <c r="F64" s="8">
        <v>10.23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133</v>
      </c>
      <c r="C65" s="12">
        <v>8</v>
      </c>
      <c r="D65" s="8">
        <v>5.8</v>
      </c>
      <c r="E65" s="12">
        <v>2</v>
      </c>
      <c r="F65" s="8">
        <v>2.27</v>
      </c>
      <c r="G65" s="12">
        <v>6</v>
      </c>
      <c r="H65" s="8">
        <v>12.5</v>
      </c>
      <c r="I65" s="12">
        <v>0</v>
      </c>
    </row>
    <row r="66" spans="2:9" ht="15" customHeight="1" x14ac:dyDescent="0.15">
      <c r="B66" t="s">
        <v>109</v>
      </c>
      <c r="C66" s="12">
        <v>7</v>
      </c>
      <c r="D66" s="8">
        <v>5.07</v>
      </c>
      <c r="E66" s="12">
        <v>4</v>
      </c>
      <c r="F66" s="8">
        <v>4.55</v>
      </c>
      <c r="G66" s="12">
        <v>3</v>
      </c>
      <c r="H66" s="8">
        <v>6.25</v>
      </c>
      <c r="I66" s="12">
        <v>0</v>
      </c>
    </row>
    <row r="67" spans="2:9" ht="15" customHeight="1" x14ac:dyDescent="0.15">
      <c r="B67" t="s">
        <v>146</v>
      </c>
      <c r="C67" s="12">
        <v>6</v>
      </c>
      <c r="D67" s="8">
        <v>4.3499999999999996</v>
      </c>
      <c r="E67" s="12">
        <v>4</v>
      </c>
      <c r="F67" s="8">
        <v>4.55</v>
      </c>
      <c r="G67" s="12">
        <v>2</v>
      </c>
      <c r="H67" s="8">
        <v>4.17</v>
      </c>
      <c r="I67" s="12">
        <v>0</v>
      </c>
    </row>
    <row r="68" spans="2:9" ht="15" customHeight="1" x14ac:dyDescent="0.15">
      <c r="B68" t="s">
        <v>106</v>
      </c>
      <c r="C68" s="12">
        <v>5</v>
      </c>
      <c r="D68" s="8">
        <v>3.62</v>
      </c>
      <c r="E68" s="12">
        <v>0</v>
      </c>
      <c r="F68" s="8">
        <v>0</v>
      </c>
      <c r="G68" s="12">
        <v>5</v>
      </c>
      <c r="H68" s="8">
        <v>10.42</v>
      </c>
      <c r="I68" s="12">
        <v>0</v>
      </c>
    </row>
    <row r="69" spans="2:9" ht="15" customHeight="1" x14ac:dyDescent="0.15">
      <c r="B69" t="s">
        <v>111</v>
      </c>
      <c r="C69" s="12">
        <v>5</v>
      </c>
      <c r="D69" s="8">
        <v>3.62</v>
      </c>
      <c r="E69" s="12">
        <v>4</v>
      </c>
      <c r="F69" s="8">
        <v>4.55</v>
      </c>
      <c r="G69" s="12">
        <v>1</v>
      </c>
      <c r="H69" s="8">
        <v>2.08</v>
      </c>
      <c r="I69" s="12">
        <v>0</v>
      </c>
    </row>
    <row r="70" spans="2:9" ht="15" customHeight="1" x14ac:dyDescent="0.15">
      <c r="B70" t="s">
        <v>107</v>
      </c>
      <c r="C70" s="12">
        <v>4</v>
      </c>
      <c r="D70" s="8">
        <v>2.9</v>
      </c>
      <c r="E70" s="12">
        <v>4</v>
      </c>
      <c r="F70" s="8">
        <v>4.55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148</v>
      </c>
      <c r="C71" s="12">
        <v>4</v>
      </c>
      <c r="D71" s="8">
        <v>2.9</v>
      </c>
      <c r="E71" s="12">
        <v>4</v>
      </c>
      <c r="F71" s="8">
        <v>4.55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149</v>
      </c>
      <c r="C72" s="12">
        <v>4</v>
      </c>
      <c r="D72" s="8">
        <v>2.9</v>
      </c>
      <c r="E72" s="12">
        <v>4</v>
      </c>
      <c r="F72" s="8">
        <v>4.55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113</v>
      </c>
      <c r="C73" s="12">
        <v>4</v>
      </c>
      <c r="D73" s="8">
        <v>2.9</v>
      </c>
      <c r="E73" s="12">
        <v>2</v>
      </c>
      <c r="F73" s="8">
        <v>2.27</v>
      </c>
      <c r="G73" s="12">
        <v>2</v>
      </c>
      <c r="H73" s="8">
        <v>4.17</v>
      </c>
      <c r="I73" s="12">
        <v>0</v>
      </c>
    </row>
    <row r="74" spans="2:9" ht="15" customHeight="1" x14ac:dyDescent="0.15">
      <c r="B74" t="s">
        <v>132</v>
      </c>
      <c r="C74" s="12">
        <v>3</v>
      </c>
      <c r="D74" s="8">
        <v>2.17</v>
      </c>
      <c r="E74" s="12">
        <v>1</v>
      </c>
      <c r="F74" s="8">
        <v>1.1399999999999999</v>
      </c>
      <c r="G74" s="12">
        <v>2</v>
      </c>
      <c r="H74" s="8">
        <v>4.17</v>
      </c>
      <c r="I74" s="12">
        <v>0</v>
      </c>
    </row>
    <row r="75" spans="2:9" ht="15" customHeight="1" x14ac:dyDescent="0.15">
      <c r="B75" t="s">
        <v>150</v>
      </c>
      <c r="C75" s="12">
        <v>3</v>
      </c>
      <c r="D75" s="8">
        <v>2.17</v>
      </c>
      <c r="E75" s="12">
        <v>1</v>
      </c>
      <c r="F75" s="8">
        <v>1.1399999999999999</v>
      </c>
      <c r="G75" s="12">
        <v>2</v>
      </c>
      <c r="H75" s="8">
        <v>4.17</v>
      </c>
      <c r="I75" s="12">
        <v>0</v>
      </c>
    </row>
    <row r="76" spans="2:9" ht="15" customHeight="1" x14ac:dyDescent="0.15">
      <c r="B76" t="s">
        <v>163</v>
      </c>
      <c r="C76" s="12">
        <v>3</v>
      </c>
      <c r="D76" s="8">
        <v>2.17</v>
      </c>
      <c r="E76" s="12">
        <v>1</v>
      </c>
      <c r="F76" s="8">
        <v>1.1399999999999999</v>
      </c>
      <c r="G76" s="12">
        <v>2</v>
      </c>
      <c r="H76" s="8">
        <v>4.17</v>
      </c>
      <c r="I76" s="12">
        <v>0</v>
      </c>
    </row>
    <row r="77" spans="2:9" ht="15" customHeight="1" x14ac:dyDescent="0.15">
      <c r="B77" t="s">
        <v>153</v>
      </c>
      <c r="C77" s="12">
        <v>3</v>
      </c>
      <c r="D77" s="8">
        <v>2.17</v>
      </c>
      <c r="E77" s="12">
        <v>2</v>
      </c>
      <c r="F77" s="8">
        <v>2.27</v>
      </c>
      <c r="G77" s="12">
        <v>1</v>
      </c>
      <c r="H77" s="8">
        <v>2.08</v>
      </c>
      <c r="I77" s="12">
        <v>0</v>
      </c>
    </row>
    <row r="78" spans="2:9" ht="15" customHeight="1" x14ac:dyDescent="0.15">
      <c r="B78" t="s">
        <v>135</v>
      </c>
      <c r="C78" s="12">
        <v>3</v>
      </c>
      <c r="D78" s="8">
        <v>2.17</v>
      </c>
      <c r="E78" s="12">
        <v>3</v>
      </c>
      <c r="F78" s="8">
        <v>3.41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161</v>
      </c>
      <c r="C79" s="12">
        <v>2</v>
      </c>
      <c r="D79" s="8">
        <v>1.45</v>
      </c>
      <c r="E79" s="12">
        <v>2</v>
      </c>
      <c r="F79" s="8">
        <v>2.27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128</v>
      </c>
      <c r="C80" s="12">
        <v>2</v>
      </c>
      <c r="D80" s="8">
        <v>1.45</v>
      </c>
      <c r="E80" s="12">
        <v>1</v>
      </c>
      <c r="F80" s="8">
        <v>1.1399999999999999</v>
      </c>
      <c r="G80" s="12">
        <v>1</v>
      </c>
      <c r="H80" s="8">
        <v>2.08</v>
      </c>
      <c r="I80" s="12">
        <v>0</v>
      </c>
    </row>
    <row r="81" spans="2:9" ht="15" customHeight="1" x14ac:dyDescent="0.15">
      <c r="B81" t="s">
        <v>134</v>
      </c>
      <c r="C81" s="12">
        <v>2</v>
      </c>
      <c r="D81" s="8">
        <v>1.45</v>
      </c>
      <c r="E81" s="12">
        <v>0</v>
      </c>
      <c r="F81" s="8">
        <v>0</v>
      </c>
      <c r="G81" s="12">
        <v>1</v>
      </c>
      <c r="H81" s="8">
        <v>2.08</v>
      </c>
      <c r="I81" s="12">
        <v>1</v>
      </c>
    </row>
    <row r="82" spans="2:9" ht="15" customHeight="1" x14ac:dyDescent="0.15">
      <c r="B82" t="s">
        <v>108</v>
      </c>
      <c r="C82" s="12">
        <v>2</v>
      </c>
      <c r="D82" s="8">
        <v>1.45</v>
      </c>
      <c r="E82" s="12">
        <v>1</v>
      </c>
      <c r="F82" s="8">
        <v>1.1399999999999999</v>
      </c>
      <c r="G82" s="12">
        <v>1</v>
      </c>
      <c r="H82" s="8">
        <v>2.08</v>
      </c>
      <c r="I82" s="12">
        <v>0</v>
      </c>
    </row>
    <row r="83" spans="2:9" ht="15" customHeight="1" x14ac:dyDescent="0.15">
      <c r="B83" t="s">
        <v>112</v>
      </c>
      <c r="C83" s="12">
        <v>2</v>
      </c>
      <c r="D83" s="8">
        <v>1.45</v>
      </c>
      <c r="E83" s="12">
        <v>1</v>
      </c>
      <c r="F83" s="8">
        <v>1.1399999999999999</v>
      </c>
      <c r="G83" s="12">
        <v>1</v>
      </c>
      <c r="H83" s="8">
        <v>2.08</v>
      </c>
      <c r="I83" s="12">
        <v>0</v>
      </c>
    </row>
    <row r="84" spans="2:9" ht="15" customHeight="1" x14ac:dyDescent="0.15">
      <c r="B84" t="s">
        <v>114</v>
      </c>
      <c r="C84" s="12">
        <v>2</v>
      </c>
      <c r="D84" s="8">
        <v>1.45</v>
      </c>
      <c r="E84" s="12">
        <v>1</v>
      </c>
      <c r="F84" s="8">
        <v>1.1399999999999999</v>
      </c>
      <c r="G84" s="12">
        <v>1</v>
      </c>
      <c r="H84" s="8">
        <v>2.08</v>
      </c>
      <c r="I84" s="12">
        <v>0</v>
      </c>
    </row>
    <row r="85" spans="2:9" ht="15" customHeight="1" x14ac:dyDescent="0.15">
      <c r="B85" t="s">
        <v>156</v>
      </c>
      <c r="C85" s="12">
        <v>2</v>
      </c>
      <c r="D85" s="8">
        <v>1.45</v>
      </c>
      <c r="E85" s="12">
        <v>2</v>
      </c>
      <c r="F85" s="8">
        <v>2.27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142</v>
      </c>
      <c r="C86" s="12">
        <v>2</v>
      </c>
      <c r="D86" s="8">
        <v>1.45</v>
      </c>
      <c r="E86" s="12">
        <v>2</v>
      </c>
      <c r="F86" s="8">
        <v>2.27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120</v>
      </c>
      <c r="C87" s="12">
        <v>2</v>
      </c>
      <c r="D87" s="8">
        <v>1.45</v>
      </c>
      <c r="E87" s="12">
        <v>2</v>
      </c>
      <c r="F87" s="8">
        <v>2.27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176</v>
      </c>
      <c r="C88" s="12">
        <v>2</v>
      </c>
      <c r="D88" s="8">
        <v>1.45</v>
      </c>
      <c r="E88" s="12">
        <v>0</v>
      </c>
      <c r="F88" s="8">
        <v>0</v>
      </c>
      <c r="G88" s="12">
        <v>2</v>
      </c>
      <c r="H88" s="8">
        <v>4.17</v>
      </c>
      <c r="I88" s="12">
        <v>0</v>
      </c>
    </row>
    <row r="90" spans="2:9" ht="15" customHeight="1" x14ac:dyDescent="0.15">
      <c r="B90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2:I13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293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21</v>
      </c>
      <c r="C6" s="12">
        <v>12</v>
      </c>
      <c r="D6" s="8">
        <v>11.88</v>
      </c>
      <c r="E6" s="12">
        <v>8</v>
      </c>
      <c r="F6" s="8">
        <v>11.59</v>
      </c>
      <c r="G6" s="12">
        <v>4</v>
      </c>
      <c r="H6" s="8">
        <v>12.5</v>
      </c>
      <c r="I6" s="12">
        <v>0</v>
      </c>
    </row>
    <row r="7" spans="2:9" ht="15" customHeight="1" x14ac:dyDescent="0.15">
      <c r="B7" t="s">
        <v>22</v>
      </c>
      <c r="C7" s="12">
        <v>11</v>
      </c>
      <c r="D7" s="8">
        <v>10.89</v>
      </c>
      <c r="E7" s="12">
        <v>2</v>
      </c>
      <c r="F7" s="8">
        <v>2.9</v>
      </c>
      <c r="G7" s="12">
        <v>9</v>
      </c>
      <c r="H7" s="8">
        <v>28.13</v>
      </c>
      <c r="I7" s="12">
        <v>0</v>
      </c>
    </row>
    <row r="8" spans="2:9" ht="15" customHeight="1" x14ac:dyDescent="0.15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24</v>
      </c>
      <c r="C9" s="12">
        <v>1</v>
      </c>
      <c r="D9" s="8">
        <v>0.99</v>
      </c>
      <c r="E9" s="12">
        <v>0</v>
      </c>
      <c r="F9" s="8">
        <v>0</v>
      </c>
      <c r="G9" s="12">
        <v>1</v>
      </c>
      <c r="H9" s="8">
        <v>3.13</v>
      </c>
      <c r="I9" s="12">
        <v>0</v>
      </c>
    </row>
    <row r="10" spans="2:9" ht="15" customHeight="1" x14ac:dyDescent="0.15">
      <c r="B10" t="s">
        <v>25</v>
      </c>
      <c r="C10" s="12">
        <v>4</v>
      </c>
      <c r="D10" s="8">
        <v>3.96</v>
      </c>
      <c r="E10" s="12">
        <v>2</v>
      </c>
      <c r="F10" s="8">
        <v>2.9</v>
      </c>
      <c r="G10" s="12">
        <v>2</v>
      </c>
      <c r="H10" s="8">
        <v>6.25</v>
      </c>
      <c r="I10" s="12">
        <v>0</v>
      </c>
    </row>
    <row r="11" spans="2:9" ht="15" customHeight="1" x14ac:dyDescent="0.15">
      <c r="B11" t="s">
        <v>26</v>
      </c>
      <c r="C11" s="12">
        <v>36</v>
      </c>
      <c r="D11" s="8">
        <v>35.64</v>
      </c>
      <c r="E11" s="12">
        <v>24</v>
      </c>
      <c r="F11" s="8">
        <v>34.78</v>
      </c>
      <c r="G11" s="12">
        <v>12</v>
      </c>
      <c r="H11" s="8">
        <v>37.5</v>
      </c>
      <c r="I11" s="12">
        <v>0</v>
      </c>
    </row>
    <row r="12" spans="2:9" ht="15" customHeight="1" x14ac:dyDescent="0.15">
      <c r="B12" t="s">
        <v>27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28</v>
      </c>
      <c r="C13" s="12">
        <v>3</v>
      </c>
      <c r="D13" s="8">
        <v>2.97</v>
      </c>
      <c r="E13" s="12">
        <v>1</v>
      </c>
      <c r="F13" s="8">
        <v>1.45</v>
      </c>
      <c r="G13" s="12">
        <v>2</v>
      </c>
      <c r="H13" s="8">
        <v>6.25</v>
      </c>
      <c r="I13" s="12">
        <v>0</v>
      </c>
    </row>
    <row r="14" spans="2:9" ht="15" customHeight="1" x14ac:dyDescent="0.15">
      <c r="B14" t="s">
        <v>29</v>
      </c>
      <c r="C14" s="12">
        <v>2</v>
      </c>
      <c r="D14" s="8">
        <v>1.98</v>
      </c>
      <c r="E14" s="12">
        <v>2</v>
      </c>
      <c r="F14" s="8">
        <v>2.9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30</v>
      </c>
      <c r="C15" s="12">
        <v>10</v>
      </c>
      <c r="D15" s="8">
        <v>9.9</v>
      </c>
      <c r="E15" s="12">
        <v>8</v>
      </c>
      <c r="F15" s="8">
        <v>11.59</v>
      </c>
      <c r="G15" s="12">
        <v>2</v>
      </c>
      <c r="H15" s="8">
        <v>6.25</v>
      </c>
      <c r="I15" s="12">
        <v>0</v>
      </c>
    </row>
    <row r="16" spans="2:9" ht="15" customHeight="1" x14ac:dyDescent="0.15">
      <c r="B16" t="s">
        <v>31</v>
      </c>
      <c r="C16" s="12">
        <v>16</v>
      </c>
      <c r="D16" s="8">
        <v>15.84</v>
      </c>
      <c r="E16" s="12">
        <v>16</v>
      </c>
      <c r="F16" s="8">
        <v>23.19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32</v>
      </c>
      <c r="C17" s="12">
        <v>3</v>
      </c>
      <c r="D17" s="8">
        <v>2.97</v>
      </c>
      <c r="E17" s="12">
        <v>3</v>
      </c>
      <c r="F17" s="8">
        <v>4.3499999999999996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33</v>
      </c>
      <c r="C18" s="12">
        <v>2</v>
      </c>
      <c r="D18" s="8">
        <v>1.98</v>
      </c>
      <c r="E18" s="12">
        <v>2</v>
      </c>
      <c r="F18" s="8">
        <v>2.9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34</v>
      </c>
      <c r="C19" s="12">
        <v>1</v>
      </c>
      <c r="D19" s="8">
        <v>0.99</v>
      </c>
      <c r="E19" s="12">
        <v>1</v>
      </c>
      <c r="F19" s="8">
        <v>1.45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215</v>
      </c>
      <c r="C20" s="12">
        <f>SUM(LTBL_31402[総数／事業所数])</f>
        <v>101</v>
      </c>
      <c r="E20" s="12">
        <f>SUBTOTAL(109,LTBL_31402[個人／事業所数])</f>
        <v>69</v>
      </c>
      <c r="G20" s="12">
        <f>SUBTOTAL(109,LTBL_31402[法人／事業所数])</f>
        <v>32</v>
      </c>
      <c r="I20" s="12">
        <f>SUBTOTAL(109,LTBL_31402[法人以外の団体／事業所数])</f>
        <v>0</v>
      </c>
    </row>
    <row r="21" spans="2:9" ht="15" customHeight="1" x14ac:dyDescent="0.15">
      <c r="E21" s="11">
        <f>LTBL_31402[[#Totals],[個人／事業所数]]/LTBL_31402[[#Totals],[総数／事業所数]]</f>
        <v>0.68316831683168322</v>
      </c>
      <c r="G21" s="11">
        <f>LTBL_31402[[#Totals],[法人／事業所数]]/LTBL_31402[[#Totals],[総数／事業所数]]</f>
        <v>0.31683168316831684</v>
      </c>
      <c r="I21" s="11">
        <f>LTBL_31402[[#Totals],[法人以外の団体／事業所数]]/LTBL_31402[[#Totals],[総数／事業所数]]</f>
        <v>0</v>
      </c>
    </row>
    <row r="23" spans="2:9" ht="33" customHeight="1" x14ac:dyDescent="0.15">
      <c r="B23" t="s">
        <v>214</v>
      </c>
      <c r="C23" s="10" t="s">
        <v>36</v>
      </c>
      <c r="D23" s="10" t="s">
        <v>294</v>
      </c>
      <c r="E23" s="10" t="s">
        <v>38</v>
      </c>
      <c r="F23" s="10" t="s">
        <v>250</v>
      </c>
      <c r="G23" s="10" t="s">
        <v>40</v>
      </c>
      <c r="H23" s="10" t="s">
        <v>242</v>
      </c>
      <c r="I23" s="10" t="s">
        <v>42</v>
      </c>
    </row>
    <row r="24" spans="2:9" ht="15" customHeight="1" x14ac:dyDescent="0.15">
      <c r="B24" t="s">
        <v>217</v>
      </c>
      <c r="C24">
        <v>2</v>
      </c>
      <c r="D24" t="s">
        <v>216</v>
      </c>
      <c r="E24">
        <v>0</v>
      </c>
      <c r="F24" t="s">
        <v>218</v>
      </c>
      <c r="G24">
        <v>2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283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57</v>
      </c>
      <c r="C29" s="12">
        <v>15</v>
      </c>
      <c r="D29" s="8">
        <v>14.85</v>
      </c>
      <c r="E29" s="12">
        <v>15</v>
      </c>
      <c r="F29" s="8">
        <v>21.74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52</v>
      </c>
      <c r="C30" s="12">
        <v>11</v>
      </c>
      <c r="D30" s="8">
        <v>10.89</v>
      </c>
      <c r="E30" s="12">
        <v>8</v>
      </c>
      <c r="F30" s="8">
        <v>11.59</v>
      </c>
      <c r="G30" s="12">
        <v>3</v>
      </c>
      <c r="H30" s="8">
        <v>9.3800000000000008</v>
      </c>
      <c r="I30" s="12">
        <v>0</v>
      </c>
    </row>
    <row r="31" spans="2:9" ht="15" customHeight="1" x14ac:dyDescent="0.15">
      <c r="B31" t="s">
        <v>56</v>
      </c>
      <c r="C31" s="12">
        <v>9</v>
      </c>
      <c r="D31" s="8">
        <v>8.91</v>
      </c>
      <c r="E31" s="12">
        <v>8</v>
      </c>
      <c r="F31" s="8">
        <v>11.59</v>
      </c>
      <c r="G31" s="12">
        <v>1</v>
      </c>
      <c r="H31" s="8">
        <v>3.13</v>
      </c>
      <c r="I31" s="12">
        <v>0</v>
      </c>
    </row>
    <row r="32" spans="2:9" ht="15" customHeight="1" x14ac:dyDescent="0.15">
      <c r="B32" t="s">
        <v>43</v>
      </c>
      <c r="C32" s="12">
        <v>8</v>
      </c>
      <c r="D32" s="8">
        <v>7.92</v>
      </c>
      <c r="E32" s="12">
        <v>4</v>
      </c>
      <c r="F32" s="8">
        <v>5.8</v>
      </c>
      <c r="G32" s="12">
        <v>4</v>
      </c>
      <c r="H32" s="8">
        <v>12.5</v>
      </c>
      <c r="I32" s="12">
        <v>0</v>
      </c>
    </row>
    <row r="33" spans="2:9" ht="15" customHeight="1" x14ac:dyDescent="0.15">
      <c r="B33" t="s">
        <v>50</v>
      </c>
      <c r="C33" s="12">
        <v>7</v>
      </c>
      <c r="D33" s="8">
        <v>6.93</v>
      </c>
      <c r="E33" s="12">
        <v>5</v>
      </c>
      <c r="F33" s="8">
        <v>7.25</v>
      </c>
      <c r="G33" s="12">
        <v>2</v>
      </c>
      <c r="H33" s="8">
        <v>6.25</v>
      </c>
      <c r="I33" s="12">
        <v>0</v>
      </c>
    </row>
    <row r="34" spans="2:9" ht="15" customHeight="1" x14ac:dyDescent="0.15">
      <c r="B34" t="s">
        <v>51</v>
      </c>
      <c r="C34" s="12">
        <v>6</v>
      </c>
      <c r="D34" s="8">
        <v>5.94</v>
      </c>
      <c r="E34" s="12">
        <v>5</v>
      </c>
      <c r="F34" s="8">
        <v>7.25</v>
      </c>
      <c r="G34" s="12">
        <v>1</v>
      </c>
      <c r="H34" s="8">
        <v>3.13</v>
      </c>
      <c r="I34" s="12">
        <v>0</v>
      </c>
    </row>
    <row r="35" spans="2:9" ht="15" customHeight="1" x14ac:dyDescent="0.15">
      <c r="B35" t="s">
        <v>49</v>
      </c>
      <c r="C35" s="12">
        <v>5</v>
      </c>
      <c r="D35" s="8">
        <v>4.95</v>
      </c>
      <c r="E35" s="12">
        <v>3</v>
      </c>
      <c r="F35" s="8">
        <v>4.3499999999999996</v>
      </c>
      <c r="G35" s="12">
        <v>2</v>
      </c>
      <c r="H35" s="8">
        <v>6.25</v>
      </c>
      <c r="I35" s="12">
        <v>0</v>
      </c>
    </row>
    <row r="36" spans="2:9" ht="15" customHeight="1" x14ac:dyDescent="0.15">
      <c r="B36" t="s">
        <v>44</v>
      </c>
      <c r="C36" s="12">
        <v>3</v>
      </c>
      <c r="D36" s="8">
        <v>2.97</v>
      </c>
      <c r="E36" s="12">
        <v>3</v>
      </c>
      <c r="F36" s="8">
        <v>4.3499999999999996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66</v>
      </c>
      <c r="C37" s="12">
        <v>3</v>
      </c>
      <c r="D37" s="8">
        <v>2.97</v>
      </c>
      <c r="E37" s="12">
        <v>1</v>
      </c>
      <c r="F37" s="8">
        <v>1.45</v>
      </c>
      <c r="G37" s="12">
        <v>2</v>
      </c>
      <c r="H37" s="8">
        <v>6.25</v>
      </c>
      <c r="I37" s="12">
        <v>0</v>
      </c>
    </row>
    <row r="38" spans="2:9" ht="15" customHeight="1" x14ac:dyDescent="0.15">
      <c r="B38" t="s">
        <v>59</v>
      </c>
      <c r="C38" s="12">
        <v>3</v>
      </c>
      <c r="D38" s="8">
        <v>2.97</v>
      </c>
      <c r="E38" s="12">
        <v>3</v>
      </c>
      <c r="F38" s="8">
        <v>4.3499999999999996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84</v>
      </c>
      <c r="C39" s="12">
        <v>2</v>
      </c>
      <c r="D39" s="8">
        <v>1.98</v>
      </c>
      <c r="E39" s="12">
        <v>2</v>
      </c>
      <c r="F39" s="8">
        <v>2.9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68</v>
      </c>
      <c r="C40" s="12">
        <v>2</v>
      </c>
      <c r="D40" s="8">
        <v>1.98</v>
      </c>
      <c r="E40" s="12">
        <v>0</v>
      </c>
      <c r="F40" s="8">
        <v>0</v>
      </c>
      <c r="G40" s="12">
        <v>2</v>
      </c>
      <c r="H40" s="8">
        <v>6.25</v>
      </c>
      <c r="I40" s="12">
        <v>0</v>
      </c>
    </row>
    <row r="41" spans="2:9" ht="15" customHeight="1" x14ac:dyDescent="0.15">
      <c r="B41" t="s">
        <v>53</v>
      </c>
      <c r="C41" s="12">
        <v>2</v>
      </c>
      <c r="D41" s="8">
        <v>1.98</v>
      </c>
      <c r="E41" s="12">
        <v>1</v>
      </c>
      <c r="F41" s="8">
        <v>1.45</v>
      </c>
      <c r="G41" s="12">
        <v>1</v>
      </c>
      <c r="H41" s="8">
        <v>3.13</v>
      </c>
      <c r="I41" s="12">
        <v>0</v>
      </c>
    </row>
    <row r="42" spans="2:9" ht="15" customHeight="1" x14ac:dyDescent="0.15">
      <c r="B42" t="s">
        <v>54</v>
      </c>
      <c r="C42" s="12">
        <v>2</v>
      </c>
      <c r="D42" s="8">
        <v>1.98</v>
      </c>
      <c r="E42" s="12">
        <v>2</v>
      </c>
      <c r="F42" s="8">
        <v>2.9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60</v>
      </c>
      <c r="C43" s="12">
        <v>2</v>
      </c>
      <c r="D43" s="8">
        <v>1.98</v>
      </c>
      <c r="E43" s="12">
        <v>2</v>
      </c>
      <c r="F43" s="8">
        <v>2.9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45</v>
      </c>
      <c r="C44" s="12">
        <v>1</v>
      </c>
      <c r="D44" s="8">
        <v>0.99</v>
      </c>
      <c r="E44" s="12">
        <v>1</v>
      </c>
      <c r="F44" s="8">
        <v>1.45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81</v>
      </c>
      <c r="C45" s="12">
        <v>1</v>
      </c>
      <c r="D45" s="8">
        <v>0.99</v>
      </c>
      <c r="E45" s="12">
        <v>0</v>
      </c>
      <c r="F45" s="8">
        <v>0</v>
      </c>
      <c r="G45" s="12">
        <v>1</v>
      </c>
      <c r="H45" s="8">
        <v>3.13</v>
      </c>
      <c r="I45" s="12">
        <v>0</v>
      </c>
    </row>
    <row r="46" spans="2:9" ht="15" customHeight="1" x14ac:dyDescent="0.15">
      <c r="B46" t="s">
        <v>82</v>
      </c>
      <c r="C46" s="12">
        <v>1</v>
      </c>
      <c r="D46" s="8">
        <v>0.99</v>
      </c>
      <c r="E46" s="12">
        <v>0</v>
      </c>
      <c r="F46" s="8">
        <v>0</v>
      </c>
      <c r="G46" s="12">
        <v>1</v>
      </c>
      <c r="H46" s="8">
        <v>3.13</v>
      </c>
      <c r="I46" s="12">
        <v>0</v>
      </c>
    </row>
    <row r="47" spans="2:9" ht="15" customHeight="1" x14ac:dyDescent="0.15">
      <c r="B47" t="s">
        <v>91</v>
      </c>
      <c r="C47" s="12">
        <v>1</v>
      </c>
      <c r="D47" s="8">
        <v>0.99</v>
      </c>
      <c r="E47" s="12">
        <v>0</v>
      </c>
      <c r="F47" s="8">
        <v>0</v>
      </c>
      <c r="G47" s="12">
        <v>1</v>
      </c>
      <c r="H47" s="8">
        <v>3.13</v>
      </c>
      <c r="I47" s="12">
        <v>0</v>
      </c>
    </row>
    <row r="48" spans="2:9" ht="15" customHeight="1" x14ac:dyDescent="0.15">
      <c r="B48" t="s">
        <v>99</v>
      </c>
      <c r="C48" s="12">
        <v>1</v>
      </c>
      <c r="D48" s="8">
        <v>0.99</v>
      </c>
      <c r="E48" s="12">
        <v>0</v>
      </c>
      <c r="F48" s="8">
        <v>0</v>
      </c>
      <c r="G48" s="12">
        <v>1</v>
      </c>
      <c r="H48" s="8">
        <v>3.13</v>
      </c>
      <c r="I48" s="12">
        <v>0</v>
      </c>
    </row>
    <row r="49" spans="2:9" ht="15" customHeight="1" x14ac:dyDescent="0.15">
      <c r="B49" t="s">
        <v>69</v>
      </c>
      <c r="C49" s="12">
        <v>1</v>
      </c>
      <c r="D49" s="8">
        <v>0.99</v>
      </c>
      <c r="E49" s="12">
        <v>0</v>
      </c>
      <c r="F49" s="8">
        <v>0</v>
      </c>
      <c r="G49" s="12">
        <v>1</v>
      </c>
      <c r="H49" s="8">
        <v>3.13</v>
      </c>
      <c r="I49" s="12">
        <v>0</v>
      </c>
    </row>
    <row r="50" spans="2:9" ht="15" customHeight="1" x14ac:dyDescent="0.15">
      <c r="B50" t="s">
        <v>70</v>
      </c>
      <c r="C50" s="12">
        <v>1</v>
      </c>
      <c r="D50" s="8">
        <v>0.99</v>
      </c>
      <c r="E50" s="12">
        <v>0</v>
      </c>
      <c r="F50" s="8">
        <v>0</v>
      </c>
      <c r="G50" s="12">
        <v>1</v>
      </c>
      <c r="H50" s="8">
        <v>3.13</v>
      </c>
      <c r="I50" s="12">
        <v>0</v>
      </c>
    </row>
    <row r="51" spans="2:9" ht="15" customHeight="1" x14ac:dyDescent="0.15">
      <c r="B51" t="s">
        <v>72</v>
      </c>
      <c r="C51" s="12">
        <v>1</v>
      </c>
      <c r="D51" s="8">
        <v>0.99</v>
      </c>
      <c r="E51" s="12">
        <v>0</v>
      </c>
      <c r="F51" s="8">
        <v>0</v>
      </c>
      <c r="G51" s="12">
        <v>1</v>
      </c>
      <c r="H51" s="8">
        <v>3.13</v>
      </c>
      <c r="I51" s="12">
        <v>0</v>
      </c>
    </row>
    <row r="52" spans="2:9" ht="15" customHeight="1" x14ac:dyDescent="0.15">
      <c r="B52" t="s">
        <v>94</v>
      </c>
      <c r="C52" s="12">
        <v>1</v>
      </c>
      <c r="D52" s="8">
        <v>0.99</v>
      </c>
      <c r="E52" s="12">
        <v>1</v>
      </c>
      <c r="F52" s="8">
        <v>1.45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100</v>
      </c>
      <c r="C53" s="12">
        <v>1</v>
      </c>
      <c r="D53" s="8">
        <v>0.99</v>
      </c>
      <c r="E53" s="12">
        <v>0</v>
      </c>
      <c r="F53" s="8">
        <v>0</v>
      </c>
      <c r="G53" s="12">
        <v>1</v>
      </c>
      <c r="H53" s="8">
        <v>3.13</v>
      </c>
      <c r="I53" s="12">
        <v>0</v>
      </c>
    </row>
    <row r="54" spans="2:9" ht="15" customHeight="1" x14ac:dyDescent="0.15">
      <c r="B54" t="s">
        <v>74</v>
      </c>
      <c r="C54" s="12">
        <v>1</v>
      </c>
      <c r="D54" s="8">
        <v>0.99</v>
      </c>
      <c r="E54" s="12">
        <v>0</v>
      </c>
      <c r="F54" s="8">
        <v>0</v>
      </c>
      <c r="G54" s="12">
        <v>1</v>
      </c>
      <c r="H54" s="8">
        <v>3.13</v>
      </c>
      <c r="I54" s="12">
        <v>0</v>
      </c>
    </row>
    <row r="55" spans="2:9" ht="15" customHeight="1" x14ac:dyDescent="0.15">
      <c r="B55" t="s">
        <v>101</v>
      </c>
      <c r="C55" s="12">
        <v>1</v>
      </c>
      <c r="D55" s="8">
        <v>0.99</v>
      </c>
      <c r="E55" s="12">
        <v>0</v>
      </c>
      <c r="F55" s="8">
        <v>0</v>
      </c>
      <c r="G55" s="12">
        <v>1</v>
      </c>
      <c r="H55" s="8">
        <v>3.13</v>
      </c>
      <c r="I55" s="12">
        <v>0</v>
      </c>
    </row>
    <row r="56" spans="2:9" ht="15" customHeight="1" x14ac:dyDescent="0.15">
      <c r="B56" t="s">
        <v>102</v>
      </c>
      <c r="C56" s="12">
        <v>1</v>
      </c>
      <c r="D56" s="8">
        <v>0.99</v>
      </c>
      <c r="E56" s="12">
        <v>1</v>
      </c>
      <c r="F56" s="8">
        <v>1.45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64</v>
      </c>
      <c r="C57" s="12">
        <v>1</v>
      </c>
      <c r="D57" s="8">
        <v>0.99</v>
      </c>
      <c r="E57" s="12">
        <v>1</v>
      </c>
      <c r="F57" s="8">
        <v>1.45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46</v>
      </c>
      <c r="C58" s="12">
        <v>1</v>
      </c>
      <c r="D58" s="8">
        <v>0.99</v>
      </c>
      <c r="E58" s="12">
        <v>1</v>
      </c>
      <c r="F58" s="8">
        <v>1.45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47</v>
      </c>
      <c r="C59" s="12">
        <v>1</v>
      </c>
      <c r="D59" s="8">
        <v>0.99</v>
      </c>
      <c r="E59" s="12">
        <v>0</v>
      </c>
      <c r="F59" s="8">
        <v>0</v>
      </c>
      <c r="G59" s="12">
        <v>1</v>
      </c>
      <c r="H59" s="8">
        <v>3.13</v>
      </c>
      <c r="I59" s="12">
        <v>0</v>
      </c>
    </row>
    <row r="60" spans="2:9" ht="15" customHeight="1" x14ac:dyDescent="0.15">
      <c r="B60" t="s">
        <v>48</v>
      </c>
      <c r="C60" s="12">
        <v>1</v>
      </c>
      <c r="D60" s="8">
        <v>0.99</v>
      </c>
      <c r="E60" s="12">
        <v>0</v>
      </c>
      <c r="F60" s="8">
        <v>0</v>
      </c>
      <c r="G60" s="12">
        <v>1</v>
      </c>
      <c r="H60" s="8">
        <v>3.13</v>
      </c>
      <c r="I60" s="12">
        <v>0</v>
      </c>
    </row>
    <row r="61" spans="2:9" ht="15" customHeight="1" x14ac:dyDescent="0.15">
      <c r="B61" t="s">
        <v>90</v>
      </c>
      <c r="C61" s="12">
        <v>1</v>
      </c>
      <c r="D61" s="8">
        <v>0.99</v>
      </c>
      <c r="E61" s="12">
        <v>0</v>
      </c>
      <c r="F61" s="8">
        <v>0</v>
      </c>
      <c r="G61" s="12">
        <v>1</v>
      </c>
      <c r="H61" s="8">
        <v>3.13</v>
      </c>
      <c r="I61" s="12">
        <v>0</v>
      </c>
    </row>
    <row r="62" spans="2:9" ht="15" customHeight="1" x14ac:dyDescent="0.15">
      <c r="B62" t="s">
        <v>75</v>
      </c>
      <c r="C62" s="12">
        <v>1</v>
      </c>
      <c r="D62" s="8">
        <v>0.99</v>
      </c>
      <c r="E62" s="12">
        <v>0</v>
      </c>
      <c r="F62" s="8">
        <v>0</v>
      </c>
      <c r="G62" s="12">
        <v>1</v>
      </c>
      <c r="H62" s="8">
        <v>3.13</v>
      </c>
      <c r="I62" s="12">
        <v>0</v>
      </c>
    </row>
    <row r="63" spans="2:9" ht="15" customHeight="1" x14ac:dyDescent="0.15">
      <c r="B63" t="s">
        <v>58</v>
      </c>
      <c r="C63" s="12">
        <v>1</v>
      </c>
      <c r="D63" s="8">
        <v>0.99</v>
      </c>
      <c r="E63" s="12">
        <v>1</v>
      </c>
      <c r="F63" s="8">
        <v>1.45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78</v>
      </c>
      <c r="C64" s="12">
        <v>1</v>
      </c>
      <c r="D64" s="8">
        <v>0.99</v>
      </c>
      <c r="E64" s="12">
        <v>1</v>
      </c>
      <c r="F64" s="8">
        <v>1.45</v>
      </c>
      <c r="G64" s="12">
        <v>0</v>
      </c>
      <c r="H64" s="8">
        <v>0</v>
      </c>
      <c r="I64" s="12">
        <v>0</v>
      </c>
    </row>
    <row r="67" spans="2:9" ht="33" customHeight="1" x14ac:dyDescent="0.15">
      <c r="B67" t="s">
        <v>295</v>
      </c>
      <c r="C67" s="10" t="s">
        <v>36</v>
      </c>
      <c r="D67" s="10" t="s">
        <v>37</v>
      </c>
      <c r="E67" s="10" t="s">
        <v>38</v>
      </c>
      <c r="F67" s="10" t="s">
        <v>39</v>
      </c>
      <c r="G67" s="10" t="s">
        <v>40</v>
      </c>
      <c r="H67" s="10" t="s">
        <v>41</v>
      </c>
      <c r="I67" s="10" t="s">
        <v>42</v>
      </c>
    </row>
    <row r="68" spans="2:9" ht="15" customHeight="1" x14ac:dyDescent="0.15">
      <c r="B68" t="s">
        <v>122</v>
      </c>
      <c r="C68" s="12">
        <v>9</v>
      </c>
      <c r="D68" s="8">
        <v>8.91</v>
      </c>
      <c r="E68" s="12">
        <v>9</v>
      </c>
      <c r="F68" s="8">
        <v>13.04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142</v>
      </c>
      <c r="C69" s="12">
        <v>7</v>
      </c>
      <c r="D69" s="8">
        <v>6.93</v>
      </c>
      <c r="E69" s="12">
        <v>6</v>
      </c>
      <c r="F69" s="8">
        <v>8.6999999999999993</v>
      </c>
      <c r="G69" s="12">
        <v>1</v>
      </c>
      <c r="H69" s="8">
        <v>3.13</v>
      </c>
      <c r="I69" s="12">
        <v>0</v>
      </c>
    </row>
    <row r="70" spans="2:9" ht="15" customHeight="1" x14ac:dyDescent="0.15">
      <c r="B70" t="s">
        <v>111</v>
      </c>
      <c r="C70" s="12">
        <v>5</v>
      </c>
      <c r="D70" s="8">
        <v>4.95</v>
      </c>
      <c r="E70" s="12">
        <v>4</v>
      </c>
      <c r="F70" s="8">
        <v>5.8</v>
      </c>
      <c r="G70" s="12">
        <v>1</v>
      </c>
      <c r="H70" s="8">
        <v>3.13</v>
      </c>
      <c r="I70" s="12">
        <v>0</v>
      </c>
    </row>
    <row r="71" spans="2:9" ht="15" customHeight="1" x14ac:dyDescent="0.15">
      <c r="B71" t="s">
        <v>121</v>
      </c>
      <c r="C71" s="12">
        <v>5</v>
      </c>
      <c r="D71" s="8">
        <v>4.95</v>
      </c>
      <c r="E71" s="12">
        <v>5</v>
      </c>
      <c r="F71" s="8">
        <v>7.25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109</v>
      </c>
      <c r="C72" s="12">
        <v>4</v>
      </c>
      <c r="D72" s="8">
        <v>3.96</v>
      </c>
      <c r="E72" s="12">
        <v>4</v>
      </c>
      <c r="F72" s="8">
        <v>5.8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106</v>
      </c>
      <c r="C73" s="12">
        <v>3</v>
      </c>
      <c r="D73" s="8">
        <v>2.97</v>
      </c>
      <c r="E73" s="12">
        <v>0</v>
      </c>
      <c r="F73" s="8">
        <v>0</v>
      </c>
      <c r="G73" s="12">
        <v>3</v>
      </c>
      <c r="H73" s="8">
        <v>9.3800000000000008</v>
      </c>
      <c r="I73" s="12">
        <v>0</v>
      </c>
    </row>
    <row r="74" spans="2:9" ht="15" customHeight="1" x14ac:dyDescent="0.15">
      <c r="B74" t="s">
        <v>108</v>
      </c>
      <c r="C74" s="12">
        <v>3</v>
      </c>
      <c r="D74" s="8">
        <v>2.97</v>
      </c>
      <c r="E74" s="12">
        <v>3</v>
      </c>
      <c r="F74" s="8">
        <v>4.3499999999999996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168</v>
      </c>
      <c r="C75" s="12">
        <v>3</v>
      </c>
      <c r="D75" s="8">
        <v>2.97</v>
      </c>
      <c r="E75" s="12">
        <v>3</v>
      </c>
      <c r="F75" s="8">
        <v>4.3499999999999996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136</v>
      </c>
      <c r="C76" s="12">
        <v>2</v>
      </c>
      <c r="D76" s="8">
        <v>1.98</v>
      </c>
      <c r="E76" s="12">
        <v>2</v>
      </c>
      <c r="F76" s="8">
        <v>2.9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147</v>
      </c>
      <c r="C77" s="12">
        <v>2</v>
      </c>
      <c r="D77" s="8">
        <v>1.98</v>
      </c>
      <c r="E77" s="12">
        <v>1</v>
      </c>
      <c r="F77" s="8">
        <v>1.45</v>
      </c>
      <c r="G77" s="12">
        <v>1</v>
      </c>
      <c r="H77" s="8">
        <v>3.13</v>
      </c>
      <c r="I77" s="12">
        <v>0</v>
      </c>
    </row>
    <row r="78" spans="2:9" ht="15" customHeight="1" x14ac:dyDescent="0.15">
      <c r="B78" t="s">
        <v>152</v>
      </c>
      <c r="C78" s="12">
        <v>2</v>
      </c>
      <c r="D78" s="8">
        <v>1.98</v>
      </c>
      <c r="E78" s="12">
        <v>0</v>
      </c>
      <c r="F78" s="8">
        <v>0</v>
      </c>
      <c r="G78" s="12">
        <v>2</v>
      </c>
      <c r="H78" s="8">
        <v>6.25</v>
      </c>
      <c r="I78" s="12">
        <v>0</v>
      </c>
    </row>
    <row r="79" spans="2:9" ht="15" customHeight="1" x14ac:dyDescent="0.15">
      <c r="B79" t="s">
        <v>153</v>
      </c>
      <c r="C79" s="12">
        <v>2</v>
      </c>
      <c r="D79" s="8">
        <v>1.98</v>
      </c>
      <c r="E79" s="12">
        <v>1</v>
      </c>
      <c r="F79" s="8">
        <v>1.45</v>
      </c>
      <c r="G79" s="12">
        <v>1</v>
      </c>
      <c r="H79" s="8">
        <v>3.13</v>
      </c>
      <c r="I79" s="12">
        <v>0</v>
      </c>
    </row>
    <row r="80" spans="2:9" ht="15" customHeight="1" x14ac:dyDescent="0.15">
      <c r="B80" t="s">
        <v>133</v>
      </c>
      <c r="C80" s="12">
        <v>2</v>
      </c>
      <c r="D80" s="8">
        <v>1.98</v>
      </c>
      <c r="E80" s="12">
        <v>1</v>
      </c>
      <c r="F80" s="8">
        <v>1.45</v>
      </c>
      <c r="G80" s="12">
        <v>1</v>
      </c>
      <c r="H80" s="8">
        <v>3.13</v>
      </c>
      <c r="I80" s="12">
        <v>0</v>
      </c>
    </row>
    <row r="81" spans="2:9" ht="15" customHeight="1" x14ac:dyDescent="0.15">
      <c r="B81" t="s">
        <v>114</v>
      </c>
      <c r="C81" s="12">
        <v>2</v>
      </c>
      <c r="D81" s="8">
        <v>1.98</v>
      </c>
      <c r="E81" s="12">
        <v>2</v>
      </c>
      <c r="F81" s="8">
        <v>2.9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196</v>
      </c>
      <c r="C82" s="12">
        <v>2</v>
      </c>
      <c r="D82" s="8">
        <v>1.98</v>
      </c>
      <c r="E82" s="12">
        <v>0</v>
      </c>
      <c r="F82" s="8">
        <v>0</v>
      </c>
      <c r="G82" s="12">
        <v>2</v>
      </c>
      <c r="H82" s="8">
        <v>6.25</v>
      </c>
      <c r="I82" s="12">
        <v>0</v>
      </c>
    </row>
    <row r="83" spans="2:9" ht="15" customHeight="1" x14ac:dyDescent="0.15">
      <c r="B83" t="s">
        <v>123</v>
      </c>
      <c r="C83" s="12">
        <v>2</v>
      </c>
      <c r="D83" s="8">
        <v>1.98</v>
      </c>
      <c r="E83" s="12">
        <v>2</v>
      </c>
      <c r="F83" s="8">
        <v>2.9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200</v>
      </c>
      <c r="C84" s="12">
        <v>2</v>
      </c>
      <c r="D84" s="8">
        <v>1.98</v>
      </c>
      <c r="E84" s="12">
        <v>2</v>
      </c>
      <c r="F84" s="8">
        <v>2.9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107</v>
      </c>
      <c r="C85" s="12">
        <v>1</v>
      </c>
      <c r="D85" s="8">
        <v>0.99</v>
      </c>
      <c r="E85" s="12">
        <v>1</v>
      </c>
      <c r="F85" s="8">
        <v>1.45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178</v>
      </c>
      <c r="C86" s="12">
        <v>1</v>
      </c>
      <c r="D86" s="8">
        <v>0.99</v>
      </c>
      <c r="E86" s="12">
        <v>1</v>
      </c>
      <c r="F86" s="8">
        <v>1.45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149</v>
      </c>
      <c r="C87" s="12">
        <v>1</v>
      </c>
      <c r="D87" s="8">
        <v>0.99</v>
      </c>
      <c r="E87" s="12">
        <v>1</v>
      </c>
      <c r="F87" s="8">
        <v>1.45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159</v>
      </c>
      <c r="C88" s="12">
        <v>1</v>
      </c>
      <c r="D88" s="8">
        <v>0.99</v>
      </c>
      <c r="E88" s="12">
        <v>1</v>
      </c>
      <c r="F88" s="8">
        <v>1.45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128</v>
      </c>
      <c r="C89" s="12">
        <v>1</v>
      </c>
      <c r="D89" s="8">
        <v>0.99</v>
      </c>
      <c r="E89" s="12">
        <v>1</v>
      </c>
      <c r="F89" s="8">
        <v>1.45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179</v>
      </c>
      <c r="C90" s="12">
        <v>1</v>
      </c>
      <c r="D90" s="8">
        <v>0.99</v>
      </c>
      <c r="E90" s="12">
        <v>0</v>
      </c>
      <c r="F90" s="8">
        <v>0</v>
      </c>
      <c r="G90" s="12">
        <v>1</v>
      </c>
      <c r="H90" s="8">
        <v>3.13</v>
      </c>
      <c r="I90" s="12">
        <v>0</v>
      </c>
    </row>
    <row r="91" spans="2:9" ht="15" customHeight="1" x14ac:dyDescent="0.15">
      <c r="B91" t="s">
        <v>180</v>
      </c>
      <c r="C91" s="12">
        <v>1</v>
      </c>
      <c r="D91" s="8">
        <v>0.99</v>
      </c>
      <c r="E91" s="12">
        <v>1</v>
      </c>
      <c r="F91" s="8">
        <v>1.45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181</v>
      </c>
      <c r="C92" s="12">
        <v>1</v>
      </c>
      <c r="D92" s="8">
        <v>0.99</v>
      </c>
      <c r="E92" s="12">
        <v>0</v>
      </c>
      <c r="F92" s="8">
        <v>0</v>
      </c>
      <c r="G92" s="12">
        <v>1</v>
      </c>
      <c r="H92" s="8">
        <v>3.13</v>
      </c>
      <c r="I92" s="12">
        <v>0</v>
      </c>
    </row>
    <row r="93" spans="2:9" ht="15" customHeight="1" x14ac:dyDescent="0.15">
      <c r="B93" t="s">
        <v>150</v>
      </c>
      <c r="C93" s="12">
        <v>1</v>
      </c>
      <c r="D93" s="8">
        <v>0.99</v>
      </c>
      <c r="E93" s="12">
        <v>0</v>
      </c>
      <c r="F93" s="8">
        <v>0</v>
      </c>
      <c r="G93" s="12">
        <v>1</v>
      </c>
      <c r="H93" s="8">
        <v>3.13</v>
      </c>
      <c r="I93" s="12">
        <v>0</v>
      </c>
    </row>
    <row r="94" spans="2:9" ht="15" customHeight="1" x14ac:dyDescent="0.15">
      <c r="B94" t="s">
        <v>143</v>
      </c>
      <c r="C94" s="12">
        <v>1</v>
      </c>
      <c r="D94" s="8">
        <v>0.99</v>
      </c>
      <c r="E94" s="12">
        <v>0</v>
      </c>
      <c r="F94" s="8">
        <v>0</v>
      </c>
      <c r="G94" s="12">
        <v>1</v>
      </c>
      <c r="H94" s="8">
        <v>3.13</v>
      </c>
      <c r="I94" s="12">
        <v>0</v>
      </c>
    </row>
    <row r="95" spans="2:9" ht="15" customHeight="1" x14ac:dyDescent="0.15">
      <c r="B95" t="s">
        <v>182</v>
      </c>
      <c r="C95" s="12">
        <v>1</v>
      </c>
      <c r="D95" s="8">
        <v>0.99</v>
      </c>
      <c r="E95" s="12">
        <v>0</v>
      </c>
      <c r="F95" s="8">
        <v>0</v>
      </c>
      <c r="G95" s="12">
        <v>1</v>
      </c>
      <c r="H95" s="8">
        <v>3.13</v>
      </c>
      <c r="I95" s="12">
        <v>0</v>
      </c>
    </row>
    <row r="96" spans="2:9" ht="15" customHeight="1" x14ac:dyDescent="0.15">
      <c r="B96" t="s">
        <v>183</v>
      </c>
      <c r="C96" s="12">
        <v>1</v>
      </c>
      <c r="D96" s="8">
        <v>0.99</v>
      </c>
      <c r="E96" s="12">
        <v>0</v>
      </c>
      <c r="F96" s="8">
        <v>0</v>
      </c>
      <c r="G96" s="12">
        <v>1</v>
      </c>
      <c r="H96" s="8">
        <v>3.13</v>
      </c>
      <c r="I96" s="12">
        <v>0</v>
      </c>
    </row>
    <row r="97" spans="2:9" ht="15" customHeight="1" x14ac:dyDescent="0.15">
      <c r="B97" t="s">
        <v>184</v>
      </c>
      <c r="C97" s="12">
        <v>1</v>
      </c>
      <c r="D97" s="8">
        <v>0.99</v>
      </c>
      <c r="E97" s="12">
        <v>0</v>
      </c>
      <c r="F97" s="8">
        <v>0</v>
      </c>
      <c r="G97" s="12">
        <v>1</v>
      </c>
      <c r="H97" s="8">
        <v>3.13</v>
      </c>
      <c r="I97" s="12">
        <v>0</v>
      </c>
    </row>
    <row r="98" spans="2:9" ht="15" customHeight="1" x14ac:dyDescent="0.15">
      <c r="B98" t="s">
        <v>185</v>
      </c>
      <c r="C98" s="12">
        <v>1</v>
      </c>
      <c r="D98" s="8">
        <v>0.99</v>
      </c>
      <c r="E98" s="12">
        <v>0</v>
      </c>
      <c r="F98" s="8">
        <v>0</v>
      </c>
      <c r="G98" s="12">
        <v>1</v>
      </c>
      <c r="H98" s="8">
        <v>3.13</v>
      </c>
      <c r="I98" s="12">
        <v>0</v>
      </c>
    </row>
    <row r="99" spans="2:9" ht="15" customHeight="1" x14ac:dyDescent="0.15">
      <c r="B99" t="s">
        <v>186</v>
      </c>
      <c r="C99" s="12">
        <v>1</v>
      </c>
      <c r="D99" s="8">
        <v>0.99</v>
      </c>
      <c r="E99" s="12">
        <v>0</v>
      </c>
      <c r="F99" s="8">
        <v>0</v>
      </c>
      <c r="G99" s="12">
        <v>1</v>
      </c>
      <c r="H99" s="8">
        <v>3.13</v>
      </c>
      <c r="I99" s="12">
        <v>0</v>
      </c>
    </row>
    <row r="100" spans="2:9" ht="15" customHeight="1" x14ac:dyDescent="0.15">
      <c r="B100" t="s">
        <v>187</v>
      </c>
      <c r="C100" s="12">
        <v>1</v>
      </c>
      <c r="D100" s="8">
        <v>0.99</v>
      </c>
      <c r="E100" s="12">
        <v>1</v>
      </c>
      <c r="F100" s="8">
        <v>1.45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188</v>
      </c>
      <c r="C101" s="12">
        <v>1</v>
      </c>
      <c r="D101" s="8">
        <v>0.99</v>
      </c>
      <c r="E101" s="12">
        <v>0</v>
      </c>
      <c r="F101" s="8">
        <v>0</v>
      </c>
      <c r="G101" s="12">
        <v>1</v>
      </c>
      <c r="H101" s="8">
        <v>3.13</v>
      </c>
      <c r="I101" s="12">
        <v>0</v>
      </c>
    </row>
    <row r="102" spans="2:9" ht="15" customHeight="1" x14ac:dyDescent="0.15">
      <c r="B102" t="s">
        <v>189</v>
      </c>
      <c r="C102" s="12">
        <v>1</v>
      </c>
      <c r="D102" s="8">
        <v>0.99</v>
      </c>
      <c r="E102" s="12">
        <v>0</v>
      </c>
      <c r="F102" s="8">
        <v>0</v>
      </c>
      <c r="G102" s="12">
        <v>1</v>
      </c>
      <c r="H102" s="8">
        <v>3.13</v>
      </c>
      <c r="I102" s="12">
        <v>0</v>
      </c>
    </row>
    <row r="103" spans="2:9" ht="15" customHeight="1" x14ac:dyDescent="0.15">
      <c r="B103" t="s">
        <v>151</v>
      </c>
      <c r="C103" s="12">
        <v>1</v>
      </c>
      <c r="D103" s="8">
        <v>0.99</v>
      </c>
      <c r="E103" s="12">
        <v>1</v>
      </c>
      <c r="F103" s="8">
        <v>1.45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190</v>
      </c>
      <c r="C104" s="12">
        <v>1</v>
      </c>
      <c r="D104" s="8">
        <v>0.99</v>
      </c>
      <c r="E104" s="12">
        <v>1</v>
      </c>
      <c r="F104" s="8">
        <v>1.45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191</v>
      </c>
      <c r="C105" s="12">
        <v>1</v>
      </c>
      <c r="D105" s="8">
        <v>0.99</v>
      </c>
      <c r="E105" s="12">
        <v>0</v>
      </c>
      <c r="F105" s="8">
        <v>0</v>
      </c>
      <c r="G105" s="12">
        <v>1</v>
      </c>
      <c r="H105" s="8">
        <v>3.13</v>
      </c>
      <c r="I105" s="12">
        <v>0</v>
      </c>
    </row>
    <row r="106" spans="2:9" ht="15" customHeight="1" x14ac:dyDescent="0.15">
      <c r="B106" t="s">
        <v>192</v>
      </c>
      <c r="C106" s="12">
        <v>1</v>
      </c>
      <c r="D106" s="8">
        <v>0.99</v>
      </c>
      <c r="E106" s="12">
        <v>1</v>
      </c>
      <c r="F106" s="8">
        <v>1.45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193</v>
      </c>
      <c r="C107" s="12">
        <v>1</v>
      </c>
      <c r="D107" s="8">
        <v>0.99</v>
      </c>
      <c r="E107" s="12">
        <v>1</v>
      </c>
      <c r="F107" s="8">
        <v>1.45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163</v>
      </c>
      <c r="C108" s="12">
        <v>1</v>
      </c>
      <c r="D108" s="8">
        <v>0.99</v>
      </c>
      <c r="E108" s="12">
        <v>1</v>
      </c>
      <c r="F108" s="8">
        <v>1.45</v>
      </c>
      <c r="G108" s="12">
        <v>0</v>
      </c>
      <c r="H108" s="8">
        <v>0</v>
      </c>
      <c r="I108" s="12">
        <v>0</v>
      </c>
    </row>
    <row r="109" spans="2:9" ht="15" customHeight="1" x14ac:dyDescent="0.15">
      <c r="B109" t="s">
        <v>194</v>
      </c>
      <c r="C109" s="12">
        <v>1</v>
      </c>
      <c r="D109" s="8">
        <v>0.99</v>
      </c>
      <c r="E109" s="12">
        <v>0</v>
      </c>
      <c r="F109" s="8">
        <v>0</v>
      </c>
      <c r="G109" s="12">
        <v>1</v>
      </c>
      <c r="H109" s="8">
        <v>3.13</v>
      </c>
      <c r="I109" s="12">
        <v>0</v>
      </c>
    </row>
    <row r="110" spans="2:9" ht="15" customHeight="1" x14ac:dyDescent="0.15">
      <c r="B110" t="s">
        <v>160</v>
      </c>
      <c r="C110" s="12">
        <v>1</v>
      </c>
      <c r="D110" s="8">
        <v>0.99</v>
      </c>
      <c r="E110" s="12">
        <v>0</v>
      </c>
      <c r="F110" s="8">
        <v>0</v>
      </c>
      <c r="G110" s="12">
        <v>1</v>
      </c>
      <c r="H110" s="8">
        <v>3.13</v>
      </c>
      <c r="I110" s="12">
        <v>0</v>
      </c>
    </row>
    <row r="111" spans="2:9" ht="15" customHeight="1" x14ac:dyDescent="0.15">
      <c r="B111" t="s">
        <v>110</v>
      </c>
      <c r="C111" s="12">
        <v>1</v>
      </c>
      <c r="D111" s="8">
        <v>0.99</v>
      </c>
      <c r="E111" s="12">
        <v>0</v>
      </c>
      <c r="F111" s="8">
        <v>0</v>
      </c>
      <c r="G111" s="12">
        <v>1</v>
      </c>
      <c r="H111" s="8">
        <v>3.13</v>
      </c>
      <c r="I111" s="12">
        <v>0</v>
      </c>
    </row>
    <row r="112" spans="2:9" ht="15" customHeight="1" x14ac:dyDescent="0.15">
      <c r="B112" t="s">
        <v>112</v>
      </c>
      <c r="C112" s="12">
        <v>1</v>
      </c>
      <c r="D112" s="8">
        <v>0.99</v>
      </c>
      <c r="E112" s="12">
        <v>1</v>
      </c>
      <c r="F112" s="8">
        <v>1.45</v>
      </c>
      <c r="G112" s="12">
        <v>0</v>
      </c>
      <c r="H112" s="8">
        <v>0</v>
      </c>
      <c r="I112" s="12">
        <v>0</v>
      </c>
    </row>
    <row r="113" spans="2:9" ht="15" customHeight="1" x14ac:dyDescent="0.15">
      <c r="B113" t="s">
        <v>167</v>
      </c>
      <c r="C113" s="12">
        <v>1</v>
      </c>
      <c r="D113" s="8">
        <v>0.99</v>
      </c>
      <c r="E113" s="12">
        <v>1</v>
      </c>
      <c r="F113" s="8">
        <v>1.45</v>
      </c>
      <c r="G113" s="12">
        <v>0</v>
      </c>
      <c r="H113" s="8">
        <v>0</v>
      </c>
      <c r="I113" s="12">
        <v>0</v>
      </c>
    </row>
    <row r="114" spans="2:9" ht="15" customHeight="1" x14ac:dyDescent="0.15">
      <c r="B114" t="s">
        <v>113</v>
      </c>
      <c r="C114" s="12">
        <v>1</v>
      </c>
      <c r="D114" s="8">
        <v>0.99</v>
      </c>
      <c r="E114" s="12">
        <v>0</v>
      </c>
      <c r="F114" s="8">
        <v>0</v>
      </c>
      <c r="G114" s="12">
        <v>1</v>
      </c>
      <c r="H114" s="8">
        <v>3.13</v>
      </c>
      <c r="I114" s="12">
        <v>0</v>
      </c>
    </row>
    <row r="115" spans="2:9" ht="15" customHeight="1" x14ac:dyDescent="0.15">
      <c r="B115" t="s">
        <v>146</v>
      </c>
      <c r="C115" s="12">
        <v>1</v>
      </c>
      <c r="D115" s="8">
        <v>0.99</v>
      </c>
      <c r="E115" s="12">
        <v>0</v>
      </c>
      <c r="F115" s="8">
        <v>0</v>
      </c>
      <c r="G115" s="12">
        <v>1</v>
      </c>
      <c r="H115" s="8">
        <v>3.13</v>
      </c>
      <c r="I115" s="12">
        <v>0</v>
      </c>
    </row>
    <row r="116" spans="2:9" ht="15" customHeight="1" x14ac:dyDescent="0.15">
      <c r="B116" t="s">
        <v>195</v>
      </c>
      <c r="C116" s="12">
        <v>1</v>
      </c>
      <c r="D116" s="8">
        <v>0.99</v>
      </c>
      <c r="E116" s="12">
        <v>1</v>
      </c>
      <c r="F116" s="8">
        <v>1.45</v>
      </c>
      <c r="G116" s="12">
        <v>0</v>
      </c>
      <c r="H116" s="8">
        <v>0</v>
      </c>
      <c r="I116" s="12">
        <v>0</v>
      </c>
    </row>
    <row r="117" spans="2:9" ht="15" customHeight="1" x14ac:dyDescent="0.15">
      <c r="B117" t="s">
        <v>115</v>
      </c>
      <c r="C117" s="12">
        <v>1</v>
      </c>
      <c r="D117" s="8">
        <v>0.99</v>
      </c>
      <c r="E117" s="12">
        <v>0</v>
      </c>
      <c r="F117" s="8">
        <v>0</v>
      </c>
      <c r="G117" s="12">
        <v>1</v>
      </c>
      <c r="H117" s="8">
        <v>3.13</v>
      </c>
      <c r="I117" s="12">
        <v>0</v>
      </c>
    </row>
    <row r="118" spans="2:9" ht="15" customHeight="1" x14ac:dyDescent="0.15">
      <c r="B118" t="s">
        <v>126</v>
      </c>
      <c r="C118" s="12">
        <v>1</v>
      </c>
      <c r="D118" s="8">
        <v>0.99</v>
      </c>
      <c r="E118" s="12">
        <v>1</v>
      </c>
      <c r="F118" s="8">
        <v>1.45</v>
      </c>
      <c r="G118" s="12">
        <v>0</v>
      </c>
      <c r="H118" s="8">
        <v>0</v>
      </c>
      <c r="I118" s="12">
        <v>0</v>
      </c>
    </row>
    <row r="119" spans="2:9" ht="15" customHeight="1" x14ac:dyDescent="0.15">
      <c r="B119" t="s">
        <v>197</v>
      </c>
      <c r="C119" s="12">
        <v>1</v>
      </c>
      <c r="D119" s="8">
        <v>0.99</v>
      </c>
      <c r="E119" s="12">
        <v>0</v>
      </c>
      <c r="F119" s="8">
        <v>0</v>
      </c>
      <c r="G119" s="12">
        <v>1</v>
      </c>
      <c r="H119" s="8">
        <v>3.13</v>
      </c>
      <c r="I119" s="12">
        <v>0</v>
      </c>
    </row>
    <row r="120" spans="2:9" ht="15" customHeight="1" x14ac:dyDescent="0.15">
      <c r="B120" t="s">
        <v>156</v>
      </c>
      <c r="C120" s="12">
        <v>1</v>
      </c>
      <c r="D120" s="8">
        <v>0.99</v>
      </c>
      <c r="E120" s="12">
        <v>1</v>
      </c>
      <c r="F120" s="8">
        <v>1.45</v>
      </c>
      <c r="G120" s="12">
        <v>0</v>
      </c>
      <c r="H120" s="8">
        <v>0</v>
      </c>
      <c r="I120" s="12">
        <v>0</v>
      </c>
    </row>
    <row r="121" spans="2:9" ht="15" customHeight="1" x14ac:dyDescent="0.15">
      <c r="B121" t="s">
        <v>198</v>
      </c>
      <c r="C121" s="12">
        <v>1</v>
      </c>
      <c r="D121" s="8">
        <v>0.99</v>
      </c>
      <c r="E121" s="12">
        <v>1</v>
      </c>
      <c r="F121" s="8">
        <v>1.45</v>
      </c>
      <c r="G121" s="12">
        <v>0</v>
      </c>
      <c r="H121" s="8">
        <v>0</v>
      </c>
      <c r="I121" s="12">
        <v>0</v>
      </c>
    </row>
    <row r="122" spans="2:9" ht="15" customHeight="1" x14ac:dyDescent="0.15">
      <c r="B122" t="s">
        <v>140</v>
      </c>
      <c r="C122" s="12">
        <v>1</v>
      </c>
      <c r="D122" s="8">
        <v>0.99</v>
      </c>
      <c r="E122" s="12">
        <v>0</v>
      </c>
      <c r="F122" s="8">
        <v>0</v>
      </c>
      <c r="G122" s="12">
        <v>1</v>
      </c>
      <c r="H122" s="8">
        <v>3.13</v>
      </c>
      <c r="I122" s="12">
        <v>0</v>
      </c>
    </row>
    <row r="123" spans="2:9" ht="15" customHeight="1" x14ac:dyDescent="0.15">
      <c r="B123" t="s">
        <v>117</v>
      </c>
      <c r="C123" s="12">
        <v>1</v>
      </c>
      <c r="D123" s="8">
        <v>0.99</v>
      </c>
      <c r="E123" s="12">
        <v>1</v>
      </c>
      <c r="F123" s="8">
        <v>1.45</v>
      </c>
      <c r="G123" s="12">
        <v>0</v>
      </c>
      <c r="H123" s="8">
        <v>0</v>
      </c>
      <c r="I123" s="12">
        <v>0</v>
      </c>
    </row>
    <row r="124" spans="2:9" ht="15" customHeight="1" x14ac:dyDescent="0.15">
      <c r="B124" t="s">
        <v>199</v>
      </c>
      <c r="C124" s="12">
        <v>1</v>
      </c>
      <c r="D124" s="8">
        <v>0.99</v>
      </c>
      <c r="E124" s="12">
        <v>1</v>
      </c>
      <c r="F124" s="8">
        <v>1.45</v>
      </c>
      <c r="G124" s="12">
        <v>0</v>
      </c>
      <c r="H124" s="8">
        <v>0</v>
      </c>
      <c r="I124" s="12">
        <v>0</v>
      </c>
    </row>
    <row r="125" spans="2:9" ht="15" customHeight="1" x14ac:dyDescent="0.15">
      <c r="B125" t="s">
        <v>120</v>
      </c>
      <c r="C125" s="12">
        <v>1</v>
      </c>
      <c r="D125" s="8">
        <v>0.99</v>
      </c>
      <c r="E125" s="12">
        <v>1</v>
      </c>
      <c r="F125" s="8">
        <v>1.45</v>
      </c>
      <c r="G125" s="12">
        <v>0</v>
      </c>
      <c r="H125" s="8">
        <v>0</v>
      </c>
      <c r="I125" s="12">
        <v>0</v>
      </c>
    </row>
    <row r="126" spans="2:9" ht="15" customHeight="1" x14ac:dyDescent="0.15">
      <c r="B126" t="s">
        <v>171</v>
      </c>
      <c r="C126" s="12">
        <v>1</v>
      </c>
      <c r="D126" s="8">
        <v>0.99</v>
      </c>
      <c r="E126" s="12">
        <v>1</v>
      </c>
      <c r="F126" s="8">
        <v>1.45</v>
      </c>
      <c r="G126" s="12">
        <v>0</v>
      </c>
      <c r="H126" s="8">
        <v>0</v>
      </c>
      <c r="I126" s="12">
        <v>0</v>
      </c>
    </row>
    <row r="127" spans="2:9" ht="15" customHeight="1" x14ac:dyDescent="0.15">
      <c r="B127" t="s">
        <v>124</v>
      </c>
      <c r="C127" s="12">
        <v>1</v>
      </c>
      <c r="D127" s="8">
        <v>0.99</v>
      </c>
      <c r="E127" s="12">
        <v>1</v>
      </c>
      <c r="F127" s="8">
        <v>1.45</v>
      </c>
      <c r="G127" s="12">
        <v>0</v>
      </c>
      <c r="H127" s="8">
        <v>0</v>
      </c>
      <c r="I127" s="12">
        <v>0</v>
      </c>
    </row>
    <row r="128" spans="2:9" ht="15" customHeight="1" x14ac:dyDescent="0.15">
      <c r="B128" t="s">
        <v>201</v>
      </c>
      <c r="C128" s="12">
        <v>1</v>
      </c>
      <c r="D128" s="8">
        <v>0.99</v>
      </c>
      <c r="E128" s="12">
        <v>1</v>
      </c>
      <c r="F128" s="8">
        <v>1.45</v>
      </c>
      <c r="G128" s="12">
        <v>0</v>
      </c>
      <c r="H128" s="8">
        <v>0</v>
      </c>
      <c r="I128" s="12">
        <v>0</v>
      </c>
    </row>
    <row r="130" spans="2:2" ht="15" customHeight="1" x14ac:dyDescent="0.15">
      <c r="B130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2:I9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296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21</v>
      </c>
      <c r="C6" s="12">
        <v>19</v>
      </c>
      <c r="D6" s="8">
        <v>28.36</v>
      </c>
      <c r="E6" s="12">
        <v>17</v>
      </c>
      <c r="F6" s="8">
        <v>39.53</v>
      </c>
      <c r="G6" s="12">
        <v>2</v>
      </c>
      <c r="H6" s="8">
        <v>8.6999999999999993</v>
      </c>
      <c r="I6" s="12">
        <v>0</v>
      </c>
    </row>
    <row r="7" spans="2:9" ht="15" customHeight="1" x14ac:dyDescent="0.15">
      <c r="B7" t="s">
        <v>22</v>
      </c>
      <c r="C7" s="12">
        <v>8</v>
      </c>
      <c r="D7" s="8">
        <v>11.94</v>
      </c>
      <c r="E7" s="12">
        <v>0</v>
      </c>
      <c r="F7" s="8">
        <v>0</v>
      </c>
      <c r="G7" s="12">
        <v>8</v>
      </c>
      <c r="H7" s="8">
        <v>34.78</v>
      </c>
      <c r="I7" s="12">
        <v>0</v>
      </c>
    </row>
    <row r="8" spans="2:9" ht="15" customHeight="1" x14ac:dyDescent="0.15">
      <c r="B8" t="s">
        <v>23</v>
      </c>
      <c r="C8" s="12">
        <v>1</v>
      </c>
      <c r="D8" s="8">
        <v>1.49</v>
      </c>
      <c r="E8" s="12">
        <v>0</v>
      </c>
      <c r="F8" s="8">
        <v>0</v>
      </c>
      <c r="G8" s="12">
        <v>1</v>
      </c>
      <c r="H8" s="8">
        <v>4.3499999999999996</v>
      </c>
      <c r="I8" s="12">
        <v>0</v>
      </c>
    </row>
    <row r="9" spans="2:9" ht="15" customHeight="1" x14ac:dyDescent="0.15">
      <c r="B9" t="s">
        <v>24</v>
      </c>
      <c r="C9" s="12">
        <v>1</v>
      </c>
      <c r="D9" s="8">
        <v>1.49</v>
      </c>
      <c r="E9" s="12">
        <v>1</v>
      </c>
      <c r="F9" s="8">
        <v>2.33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26</v>
      </c>
      <c r="C11" s="12">
        <v>18</v>
      </c>
      <c r="D11" s="8">
        <v>26.87</v>
      </c>
      <c r="E11" s="12">
        <v>10</v>
      </c>
      <c r="F11" s="8">
        <v>23.26</v>
      </c>
      <c r="G11" s="12">
        <v>7</v>
      </c>
      <c r="H11" s="8">
        <v>30.43</v>
      </c>
      <c r="I11" s="12">
        <v>1</v>
      </c>
    </row>
    <row r="12" spans="2:9" ht="15" customHeight="1" x14ac:dyDescent="0.15">
      <c r="B12" t="s">
        <v>27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28</v>
      </c>
      <c r="C13" s="12">
        <v>2</v>
      </c>
      <c r="D13" s="8">
        <v>2.99</v>
      </c>
      <c r="E13" s="12">
        <v>0</v>
      </c>
      <c r="F13" s="8">
        <v>0</v>
      </c>
      <c r="G13" s="12">
        <v>2</v>
      </c>
      <c r="H13" s="8">
        <v>8.6999999999999993</v>
      </c>
      <c r="I13" s="12">
        <v>0</v>
      </c>
    </row>
    <row r="14" spans="2:9" ht="15" customHeight="1" x14ac:dyDescent="0.15">
      <c r="B14" t="s">
        <v>29</v>
      </c>
      <c r="C14" s="12">
        <v>2</v>
      </c>
      <c r="D14" s="8">
        <v>2.99</v>
      </c>
      <c r="E14" s="12">
        <v>2</v>
      </c>
      <c r="F14" s="8">
        <v>4.6500000000000004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30</v>
      </c>
      <c r="C15" s="12">
        <v>5</v>
      </c>
      <c r="D15" s="8">
        <v>7.46</v>
      </c>
      <c r="E15" s="12">
        <v>3</v>
      </c>
      <c r="F15" s="8">
        <v>6.98</v>
      </c>
      <c r="G15" s="12">
        <v>2</v>
      </c>
      <c r="H15" s="8">
        <v>8.6999999999999993</v>
      </c>
      <c r="I15" s="12">
        <v>0</v>
      </c>
    </row>
    <row r="16" spans="2:9" ht="15" customHeight="1" x14ac:dyDescent="0.15">
      <c r="B16" t="s">
        <v>31</v>
      </c>
      <c r="C16" s="12">
        <v>9</v>
      </c>
      <c r="D16" s="8">
        <v>13.43</v>
      </c>
      <c r="E16" s="12">
        <v>8</v>
      </c>
      <c r="F16" s="8">
        <v>18.600000000000001</v>
      </c>
      <c r="G16" s="12">
        <v>1</v>
      </c>
      <c r="H16" s="8">
        <v>4.3499999999999996</v>
      </c>
      <c r="I16" s="12">
        <v>0</v>
      </c>
    </row>
    <row r="17" spans="2:9" ht="15" customHeight="1" x14ac:dyDescent="0.15">
      <c r="B17" t="s">
        <v>32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33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34</v>
      </c>
      <c r="C19" s="12">
        <v>2</v>
      </c>
      <c r="D19" s="8">
        <v>2.99</v>
      </c>
      <c r="E19" s="12">
        <v>2</v>
      </c>
      <c r="F19" s="8">
        <v>4.6500000000000004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215</v>
      </c>
      <c r="C20" s="12">
        <f>SUM(LTBL_31403[総数／事業所数])</f>
        <v>67</v>
      </c>
      <c r="E20" s="12">
        <f>SUBTOTAL(109,LTBL_31403[個人／事業所数])</f>
        <v>43</v>
      </c>
      <c r="G20" s="12">
        <f>SUBTOTAL(109,LTBL_31403[法人／事業所数])</f>
        <v>23</v>
      </c>
      <c r="I20" s="12">
        <f>SUBTOTAL(109,LTBL_31403[法人以外の団体／事業所数])</f>
        <v>1</v>
      </c>
    </row>
    <row r="21" spans="2:9" ht="15" customHeight="1" x14ac:dyDescent="0.15">
      <c r="E21" s="11">
        <f>LTBL_31403[[#Totals],[個人／事業所数]]/LTBL_31403[[#Totals],[総数／事業所数]]</f>
        <v>0.64179104477611937</v>
      </c>
      <c r="G21" s="11">
        <f>LTBL_31403[[#Totals],[法人／事業所数]]/LTBL_31403[[#Totals],[総数／事業所数]]</f>
        <v>0.34328358208955223</v>
      </c>
      <c r="I21" s="11">
        <f>LTBL_31403[[#Totals],[法人以外の団体／事業所数]]/LTBL_31403[[#Totals],[総数／事業所数]]</f>
        <v>1.4925373134328358E-2</v>
      </c>
    </row>
    <row r="23" spans="2:9" ht="33" customHeight="1" x14ac:dyDescent="0.15">
      <c r="B23" t="s">
        <v>214</v>
      </c>
      <c r="C23" s="10" t="s">
        <v>36</v>
      </c>
      <c r="D23" s="10" t="s">
        <v>265</v>
      </c>
      <c r="E23" s="10" t="s">
        <v>38</v>
      </c>
      <c r="F23" s="10" t="s">
        <v>297</v>
      </c>
      <c r="G23" s="10" t="s">
        <v>40</v>
      </c>
      <c r="H23" s="10" t="s">
        <v>247</v>
      </c>
      <c r="I23" s="10" t="s">
        <v>42</v>
      </c>
    </row>
    <row r="24" spans="2:9" ht="15" customHeight="1" x14ac:dyDescent="0.15">
      <c r="B24" t="s">
        <v>217</v>
      </c>
      <c r="C24">
        <v>1</v>
      </c>
      <c r="D24" t="s">
        <v>216</v>
      </c>
      <c r="E24">
        <v>0</v>
      </c>
      <c r="F24" t="s">
        <v>218</v>
      </c>
      <c r="G24">
        <v>1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231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44</v>
      </c>
      <c r="C29" s="12">
        <v>11</v>
      </c>
      <c r="D29" s="8">
        <v>16.420000000000002</v>
      </c>
      <c r="E29" s="12">
        <v>10</v>
      </c>
      <c r="F29" s="8">
        <v>23.26</v>
      </c>
      <c r="G29" s="12">
        <v>1</v>
      </c>
      <c r="H29" s="8">
        <v>4.3499999999999996</v>
      </c>
      <c r="I29" s="12">
        <v>0</v>
      </c>
    </row>
    <row r="30" spans="2:9" ht="15" customHeight="1" x14ac:dyDescent="0.15">
      <c r="B30" t="s">
        <v>57</v>
      </c>
      <c r="C30" s="12">
        <v>8</v>
      </c>
      <c r="D30" s="8">
        <v>11.94</v>
      </c>
      <c r="E30" s="12">
        <v>7</v>
      </c>
      <c r="F30" s="8">
        <v>16.28</v>
      </c>
      <c r="G30" s="12">
        <v>1</v>
      </c>
      <c r="H30" s="8">
        <v>4.3499999999999996</v>
      </c>
      <c r="I30" s="12">
        <v>0</v>
      </c>
    </row>
    <row r="31" spans="2:9" ht="15" customHeight="1" x14ac:dyDescent="0.15">
      <c r="B31" t="s">
        <v>50</v>
      </c>
      <c r="C31" s="12">
        <v>7</v>
      </c>
      <c r="D31" s="8">
        <v>10.45</v>
      </c>
      <c r="E31" s="12">
        <v>5</v>
      </c>
      <c r="F31" s="8">
        <v>11.63</v>
      </c>
      <c r="G31" s="12">
        <v>1</v>
      </c>
      <c r="H31" s="8">
        <v>4.3499999999999996</v>
      </c>
      <c r="I31" s="12">
        <v>1</v>
      </c>
    </row>
    <row r="32" spans="2:9" ht="15" customHeight="1" x14ac:dyDescent="0.15">
      <c r="B32" t="s">
        <v>52</v>
      </c>
      <c r="C32" s="12">
        <v>7</v>
      </c>
      <c r="D32" s="8">
        <v>10.45</v>
      </c>
      <c r="E32" s="12">
        <v>3</v>
      </c>
      <c r="F32" s="8">
        <v>6.98</v>
      </c>
      <c r="G32" s="12">
        <v>4</v>
      </c>
      <c r="H32" s="8">
        <v>17.39</v>
      </c>
      <c r="I32" s="12">
        <v>0</v>
      </c>
    </row>
    <row r="33" spans="2:9" ht="15" customHeight="1" x14ac:dyDescent="0.15">
      <c r="B33" t="s">
        <v>43</v>
      </c>
      <c r="C33" s="12">
        <v>6</v>
      </c>
      <c r="D33" s="8">
        <v>8.9600000000000009</v>
      </c>
      <c r="E33" s="12">
        <v>6</v>
      </c>
      <c r="F33" s="8">
        <v>13.95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79</v>
      </c>
      <c r="C34" s="12">
        <v>4</v>
      </c>
      <c r="D34" s="8">
        <v>5.97</v>
      </c>
      <c r="E34" s="12">
        <v>0</v>
      </c>
      <c r="F34" s="8">
        <v>0</v>
      </c>
      <c r="G34" s="12">
        <v>4</v>
      </c>
      <c r="H34" s="8">
        <v>17.39</v>
      </c>
      <c r="I34" s="12">
        <v>0</v>
      </c>
    </row>
    <row r="35" spans="2:9" ht="15" customHeight="1" x14ac:dyDescent="0.15">
      <c r="B35" t="s">
        <v>69</v>
      </c>
      <c r="C35" s="12">
        <v>3</v>
      </c>
      <c r="D35" s="8">
        <v>4.4800000000000004</v>
      </c>
      <c r="E35" s="12">
        <v>0</v>
      </c>
      <c r="F35" s="8">
        <v>0</v>
      </c>
      <c r="G35" s="12">
        <v>3</v>
      </c>
      <c r="H35" s="8">
        <v>13.04</v>
      </c>
      <c r="I35" s="12">
        <v>0</v>
      </c>
    </row>
    <row r="36" spans="2:9" ht="15" customHeight="1" x14ac:dyDescent="0.15">
      <c r="B36" t="s">
        <v>51</v>
      </c>
      <c r="C36" s="12">
        <v>3</v>
      </c>
      <c r="D36" s="8">
        <v>4.4800000000000004</v>
      </c>
      <c r="E36" s="12">
        <v>1</v>
      </c>
      <c r="F36" s="8">
        <v>2.33</v>
      </c>
      <c r="G36" s="12">
        <v>2</v>
      </c>
      <c r="H36" s="8">
        <v>8.6999999999999993</v>
      </c>
      <c r="I36" s="12">
        <v>0</v>
      </c>
    </row>
    <row r="37" spans="2:9" ht="15" customHeight="1" x14ac:dyDescent="0.15">
      <c r="B37" t="s">
        <v>56</v>
      </c>
      <c r="C37" s="12">
        <v>3</v>
      </c>
      <c r="D37" s="8">
        <v>4.4800000000000004</v>
      </c>
      <c r="E37" s="12">
        <v>2</v>
      </c>
      <c r="F37" s="8">
        <v>4.6500000000000004</v>
      </c>
      <c r="G37" s="12">
        <v>1</v>
      </c>
      <c r="H37" s="8">
        <v>4.3499999999999996</v>
      </c>
      <c r="I37" s="12">
        <v>0</v>
      </c>
    </row>
    <row r="38" spans="2:9" ht="15" customHeight="1" x14ac:dyDescent="0.15">
      <c r="B38" t="s">
        <v>45</v>
      </c>
      <c r="C38" s="12">
        <v>2</v>
      </c>
      <c r="D38" s="8">
        <v>2.99</v>
      </c>
      <c r="E38" s="12">
        <v>1</v>
      </c>
      <c r="F38" s="8">
        <v>2.33</v>
      </c>
      <c r="G38" s="12">
        <v>1</v>
      </c>
      <c r="H38" s="8">
        <v>4.3499999999999996</v>
      </c>
      <c r="I38" s="12">
        <v>0</v>
      </c>
    </row>
    <row r="39" spans="2:9" ht="15" customHeight="1" x14ac:dyDescent="0.15">
      <c r="B39" t="s">
        <v>75</v>
      </c>
      <c r="C39" s="12">
        <v>2</v>
      </c>
      <c r="D39" s="8">
        <v>2.99</v>
      </c>
      <c r="E39" s="12">
        <v>1</v>
      </c>
      <c r="F39" s="8">
        <v>2.33</v>
      </c>
      <c r="G39" s="12">
        <v>1</v>
      </c>
      <c r="H39" s="8">
        <v>4.3499999999999996</v>
      </c>
      <c r="I39" s="12">
        <v>0</v>
      </c>
    </row>
    <row r="40" spans="2:9" ht="15" customHeight="1" x14ac:dyDescent="0.15">
      <c r="B40" t="s">
        <v>81</v>
      </c>
      <c r="C40" s="12">
        <v>1</v>
      </c>
      <c r="D40" s="8">
        <v>1.49</v>
      </c>
      <c r="E40" s="12">
        <v>0</v>
      </c>
      <c r="F40" s="8">
        <v>0</v>
      </c>
      <c r="G40" s="12">
        <v>1</v>
      </c>
      <c r="H40" s="8">
        <v>4.3499999999999996</v>
      </c>
      <c r="I40" s="12">
        <v>0</v>
      </c>
    </row>
    <row r="41" spans="2:9" ht="15" customHeight="1" x14ac:dyDescent="0.15">
      <c r="B41" t="s">
        <v>103</v>
      </c>
      <c r="C41" s="12">
        <v>1</v>
      </c>
      <c r="D41" s="8">
        <v>1.49</v>
      </c>
      <c r="E41" s="12">
        <v>0</v>
      </c>
      <c r="F41" s="8">
        <v>0</v>
      </c>
      <c r="G41" s="12">
        <v>1</v>
      </c>
      <c r="H41" s="8">
        <v>4.3499999999999996</v>
      </c>
      <c r="I41" s="12">
        <v>0</v>
      </c>
    </row>
    <row r="42" spans="2:9" ht="15" customHeight="1" x14ac:dyDescent="0.15">
      <c r="B42" t="s">
        <v>86</v>
      </c>
      <c r="C42" s="12">
        <v>1</v>
      </c>
      <c r="D42" s="8">
        <v>1.49</v>
      </c>
      <c r="E42" s="12">
        <v>1</v>
      </c>
      <c r="F42" s="8">
        <v>2.33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49</v>
      </c>
      <c r="C43" s="12">
        <v>1</v>
      </c>
      <c r="D43" s="8">
        <v>1.49</v>
      </c>
      <c r="E43" s="12">
        <v>1</v>
      </c>
      <c r="F43" s="8">
        <v>2.33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53</v>
      </c>
      <c r="C44" s="12">
        <v>1</v>
      </c>
      <c r="D44" s="8">
        <v>1.49</v>
      </c>
      <c r="E44" s="12">
        <v>0</v>
      </c>
      <c r="F44" s="8">
        <v>0</v>
      </c>
      <c r="G44" s="12">
        <v>1</v>
      </c>
      <c r="H44" s="8">
        <v>4.3499999999999996</v>
      </c>
      <c r="I44" s="12">
        <v>0</v>
      </c>
    </row>
    <row r="45" spans="2:9" ht="15" customHeight="1" x14ac:dyDescent="0.15">
      <c r="B45" t="s">
        <v>90</v>
      </c>
      <c r="C45" s="12">
        <v>1</v>
      </c>
      <c r="D45" s="8">
        <v>1.49</v>
      </c>
      <c r="E45" s="12">
        <v>0</v>
      </c>
      <c r="F45" s="8">
        <v>0</v>
      </c>
      <c r="G45" s="12">
        <v>1</v>
      </c>
      <c r="H45" s="8">
        <v>4.3499999999999996</v>
      </c>
      <c r="I45" s="12">
        <v>0</v>
      </c>
    </row>
    <row r="46" spans="2:9" ht="15" customHeight="1" x14ac:dyDescent="0.15">
      <c r="B46" t="s">
        <v>54</v>
      </c>
      <c r="C46" s="12">
        <v>1</v>
      </c>
      <c r="D46" s="8">
        <v>1.49</v>
      </c>
      <c r="E46" s="12">
        <v>1</v>
      </c>
      <c r="F46" s="8">
        <v>2.33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55</v>
      </c>
      <c r="C47" s="12">
        <v>1</v>
      </c>
      <c r="D47" s="8">
        <v>1.49</v>
      </c>
      <c r="E47" s="12">
        <v>1</v>
      </c>
      <c r="F47" s="8">
        <v>2.33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58</v>
      </c>
      <c r="C48" s="12">
        <v>1</v>
      </c>
      <c r="D48" s="8">
        <v>1.49</v>
      </c>
      <c r="E48" s="12">
        <v>1</v>
      </c>
      <c r="F48" s="8">
        <v>2.33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62</v>
      </c>
      <c r="C49" s="12">
        <v>1</v>
      </c>
      <c r="D49" s="8">
        <v>1.49</v>
      </c>
      <c r="E49" s="12">
        <v>1</v>
      </c>
      <c r="F49" s="8">
        <v>2.33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78</v>
      </c>
      <c r="C50" s="12">
        <v>1</v>
      </c>
      <c r="D50" s="8">
        <v>1.49</v>
      </c>
      <c r="E50" s="12">
        <v>1</v>
      </c>
      <c r="F50" s="8">
        <v>2.33</v>
      </c>
      <c r="G50" s="12">
        <v>0</v>
      </c>
      <c r="H50" s="8">
        <v>0</v>
      </c>
      <c r="I50" s="12">
        <v>0</v>
      </c>
    </row>
    <row r="53" spans="2:9" ht="33" customHeight="1" x14ac:dyDescent="0.15">
      <c r="B53" t="s">
        <v>266</v>
      </c>
      <c r="C53" s="10" t="s">
        <v>36</v>
      </c>
      <c r="D53" s="10" t="s">
        <v>37</v>
      </c>
      <c r="E53" s="10" t="s">
        <v>38</v>
      </c>
      <c r="F53" s="10" t="s">
        <v>39</v>
      </c>
      <c r="G53" s="10" t="s">
        <v>40</v>
      </c>
      <c r="H53" s="10" t="s">
        <v>41</v>
      </c>
      <c r="I53" s="10" t="s">
        <v>42</v>
      </c>
    </row>
    <row r="54" spans="2:9" ht="15" customHeight="1" x14ac:dyDescent="0.15">
      <c r="B54" t="s">
        <v>149</v>
      </c>
      <c r="C54" s="12">
        <v>4</v>
      </c>
      <c r="D54" s="8">
        <v>5.97</v>
      </c>
      <c r="E54" s="12">
        <v>4</v>
      </c>
      <c r="F54" s="8">
        <v>9.3000000000000007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122</v>
      </c>
      <c r="C55" s="12">
        <v>4</v>
      </c>
      <c r="D55" s="8">
        <v>5.97</v>
      </c>
      <c r="E55" s="12">
        <v>3</v>
      </c>
      <c r="F55" s="8">
        <v>6.98</v>
      </c>
      <c r="G55" s="12">
        <v>1</v>
      </c>
      <c r="H55" s="8">
        <v>4.3499999999999996</v>
      </c>
      <c r="I55" s="12">
        <v>0</v>
      </c>
    </row>
    <row r="56" spans="2:9" ht="15" customHeight="1" x14ac:dyDescent="0.15">
      <c r="B56" t="s">
        <v>107</v>
      </c>
      <c r="C56" s="12">
        <v>3</v>
      </c>
      <c r="D56" s="8">
        <v>4.4800000000000004</v>
      </c>
      <c r="E56" s="12">
        <v>3</v>
      </c>
      <c r="F56" s="8">
        <v>6.98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161</v>
      </c>
      <c r="C57" s="12">
        <v>3</v>
      </c>
      <c r="D57" s="8">
        <v>4.4800000000000004</v>
      </c>
      <c r="E57" s="12">
        <v>2</v>
      </c>
      <c r="F57" s="8">
        <v>4.6500000000000004</v>
      </c>
      <c r="G57" s="12">
        <v>1</v>
      </c>
      <c r="H57" s="8">
        <v>4.3499999999999996</v>
      </c>
      <c r="I57" s="12">
        <v>0</v>
      </c>
    </row>
    <row r="58" spans="2:9" ht="15" customHeight="1" x14ac:dyDescent="0.15">
      <c r="B58" t="s">
        <v>205</v>
      </c>
      <c r="C58" s="12">
        <v>3</v>
      </c>
      <c r="D58" s="8">
        <v>4.4800000000000004</v>
      </c>
      <c r="E58" s="12">
        <v>0</v>
      </c>
      <c r="F58" s="8">
        <v>0</v>
      </c>
      <c r="G58" s="12">
        <v>3</v>
      </c>
      <c r="H58" s="8">
        <v>13.04</v>
      </c>
      <c r="I58" s="12">
        <v>0</v>
      </c>
    </row>
    <row r="59" spans="2:9" ht="15" customHeight="1" x14ac:dyDescent="0.15">
      <c r="B59" t="s">
        <v>208</v>
      </c>
      <c r="C59" s="12">
        <v>3</v>
      </c>
      <c r="D59" s="8">
        <v>4.4800000000000004</v>
      </c>
      <c r="E59" s="12">
        <v>3</v>
      </c>
      <c r="F59" s="8">
        <v>6.98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136</v>
      </c>
      <c r="C60" s="12">
        <v>2</v>
      </c>
      <c r="D60" s="8">
        <v>2.99</v>
      </c>
      <c r="E60" s="12">
        <v>2</v>
      </c>
      <c r="F60" s="8">
        <v>4.6500000000000004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159</v>
      </c>
      <c r="C61" s="12">
        <v>2</v>
      </c>
      <c r="D61" s="8">
        <v>2.99</v>
      </c>
      <c r="E61" s="12">
        <v>2</v>
      </c>
      <c r="F61" s="8">
        <v>4.6500000000000004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202</v>
      </c>
      <c r="C62" s="12">
        <v>2</v>
      </c>
      <c r="D62" s="8">
        <v>2.99</v>
      </c>
      <c r="E62" s="12">
        <v>0</v>
      </c>
      <c r="F62" s="8">
        <v>0</v>
      </c>
      <c r="G62" s="12">
        <v>2</v>
      </c>
      <c r="H62" s="8">
        <v>8.6999999999999993</v>
      </c>
      <c r="I62" s="12">
        <v>0</v>
      </c>
    </row>
    <row r="63" spans="2:9" ht="15" customHeight="1" x14ac:dyDescent="0.15">
      <c r="B63" t="s">
        <v>153</v>
      </c>
      <c r="C63" s="12">
        <v>2</v>
      </c>
      <c r="D63" s="8">
        <v>2.99</v>
      </c>
      <c r="E63" s="12">
        <v>0</v>
      </c>
      <c r="F63" s="8">
        <v>0</v>
      </c>
      <c r="G63" s="12">
        <v>1</v>
      </c>
      <c r="H63" s="8">
        <v>4.3499999999999996</v>
      </c>
      <c r="I63" s="12">
        <v>1</v>
      </c>
    </row>
    <row r="64" spans="2:9" ht="15" customHeight="1" x14ac:dyDescent="0.15">
      <c r="B64" t="s">
        <v>111</v>
      </c>
      <c r="C64" s="12">
        <v>2</v>
      </c>
      <c r="D64" s="8">
        <v>2.99</v>
      </c>
      <c r="E64" s="12">
        <v>0</v>
      </c>
      <c r="F64" s="8">
        <v>0</v>
      </c>
      <c r="G64" s="12">
        <v>2</v>
      </c>
      <c r="H64" s="8">
        <v>8.6999999999999993</v>
      </c>
      <c r="I64" s="12">
        <v>0</v>
      </c>
    </row>
    <row r="65" spans="2:9" ht="15" customHeight="1" x14ac:dyDescent="0.15">
      <c r="B65" t="s">
        <v>113</v>
      </c>
      <c r="C65" s="12">
        <v>2</v>
      </c>
      <c r="D65" s="8">
        <v>2.99</v>
      </c>
      <c r="E65" s="12">
        <v>1</v>
      </c>
      <c r="F65" s="8">
        <v>2.33</v>
      </c>
      <c r="G65" s="12">
        <v>1</v>
      </c>
      <c r="H65" s="8">
        <v>4.3499999999999996</v>
      </c>
      <c r="I65" s="12">
        <v>0</v>
      </c>
    </row>
    <row r="66" spans="2:9" ht="15" customHeight="1" x14ac:dyDescent="0.15">
      <c r="B66" t="s">
        <v>133</v>
      </c>
      <c r="C66" s="12">
        <v>2</v>
      </c>
      <c r="D66" s="8">
        <v>2.99</v>
      </c>
      <c r="E66" s="12">
        <v>0</v>
      </c>
      <c r="F66" s="8">
        <v>0</v>
      </c>
      <c r="G66" s="12">
        <v>2</v>
      </c>
      <c r="H66" s="8">
        <v>8.6999999999999993</v>
      </c>
      <c r="I66" s="12">
        <v>0</v>
      </c>
    </row>
    <row r="67" spans="2:9" ht="15" customHeight="1" x14ac:dyDescent="0.15">
      <c r="B67" t="s">
        <v>114</v>
      </c>
      <c r="C67" s="12">
        <v>2</v>
      </c>
      <c r="D67" s="8">
        <v>2.99</v>
      </c>
      <c r="E67" s="12">
        <v>1</v>
      </c>
      <c r="F67" s="8">
        <v>2.33</v>
      </c>
      <c r="G67" s="12">
        <v>1</v>
      </c>
      <c r="H67" s="8">
        <v>4.3499999999999996</v>
      </c>
      <c r="I67" s="12">
        <v>0</v>
      </c>
    </row>
    <row r="68" spans="2:9" ht="15" customHeight="1" x14ac:dyDescent="0.15">
      <c r="B68" t="s">
        <v>140</v>
      </c>
      <c r="C68" s="12">
        <v>2</v>
      </c>
      <c r="D68" s="8">
        <v>2.99</v>
      </c>
      <c r="E68" s="12">
        <v>1</v>
      </c>
      <c r="F68" s="8">
        <v>2.33</v>
      </c>
      <c r="G68" s="12">
        <v>1</v>
      </c>
      <c r="H68" s="8">
        <v>4.3499999999999996</v>
      </c>
      <c r="I68" s="12">
        <v>0</v>
      </c>
    </row>
    <row r="69" spans="2:9" ht="15" customHeight="1" x14ac:dyDescent="0.15">
      <c r="B69" t="s">
        <v>120</v>
      </c>
      <c r="C69" s="12">
        <v>2</v>
      </c>
      <c r="D69" s="8">
        <v>2.99</v>
      </c>
      <c r="E69" s="12">
        <v>2</v>
      </c>
      <c r="F69" s="8">
        <v>4.6500000000000004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121</v>
      </c>
      <c r="C70" s="12">
        <v>2</v>
      </c>
      <c r="D70" s="8">
        <v>2.99</v>
      </c>
      <c r="E70" s="12">
        <v>2</v>
      </c>
      <c r="F70" s="8">
        <v>4.6500000000000004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106</v>
      </c>
      <c r="C71" s="12">
        <v>1</v>
      </c>
      <c r="D71" s="8">
        <v>1.49</v>
      </c>
      <c r="E71" s="12">
        <v>1</v>
      </c>
      <c r="F71" s="8">
        <v>2.33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148</v>
      </c>
      <c r="C72" s="12">
        <v>1</v>
      </c>
      <c r="D72" s="8">
        <v>1.49</v>
      </c>
      <c r="E72" s="12">
        <v>1</v>
      </c>
      <c r="F72" s="8">
        <v>2.33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178</v>
      </c>
      <c r="C73" s="12">
        <v>1</v>
      </c>
      <c r="D73" s="8">
        <v>1.49</v>
      </c>
      <c r="E73" s="12">
        <v>1</v>
      </c>
      <c r="F73" s="8">
        <v>2.33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132</v>
      </c>
      <c r="C74" s="12">
        <v>1</v>
      </c>
      <c r="D74" s="8">
        <v>1.49</v>
      </c>
      <c r="E74" s="12">
        <v>1</v>
      </c>
      <c r="F74" s="8">
        <v>2.33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128</v>
      </c>
      <c r="C75" s="12">
        <v>1</v>
      </c>
      <c r="D75" s="8">
        <v>1.49</v>
      </c>
      <c r="E75" s="12">
        <v>0</v>
      </c>
      <c r="F75" s="8">
        <v>0</v>
      </c>
      <c r="G75" s="12">
        <v>1</v>
      </c>
      <c r="H75" s="8">
        <v>4.3499999999999996</v>
      </c>
      <c r="I75" s="12">
        <v>0</v>
      </c>
    </row>
    <row r="76" spans="2:9" ht="15" customHeight="1" x14ac:dyDescent="0.15">
      <c r="B76" t="s">
        <v>203</v>
      </c>
      <c r="C76" s="12">
        <v>1</v>
      </c>
      <c r="D76" s="8">
        <v>1.49</v>
      </c>
      <c r="E76" s="12">
        <v>0</v>
      </c>
      <c r="F76" s="8">
        <v>0</v>
      </c>
      <c r="G76" s="12">
        <v>1</v>
      </c>
      <c r="H76" s="8">
        <v>4.3499999999999996</v>
      </c>
      <c r="I76" s="12">
        <v>0</v>
      </c>
    </row>
    <row r="77" spans="2:9" ht="15" customHeight="1" x14ac:dyDescent="0.15">
      <c r="B77" t="s">
        <v>204</v>
      </c>
      <c r="C77" s="12">
        <v>1</v>
      </c>
      <c r="D77" s="8">
        <v>1.49</v>
      </c>
      <c r="E77" s="12">
        <v>0</v>
      </c>
      <c r="F77" s="8">
        <v>0</v>
      </c>
      <c r="G77" s="12">
        <v>1</v>
      </c>
      <c r="H77" s="8">
        <v>4.3499999999999996</v>
      </c>
      <c r="I77" s="12">
        <v>0</v>
      </c>
    </row>
    <row r="78" spans="2:9" ht="15" customHeight="1" x14ac:dyDescent="0.15">
      <c r="B78" t="s">
        <v>150</v>
      </c>
      <c r="C78" s="12">
        <v>1</v>
      </c>
      <c r="D78" s="8">
        <v>1.49</v>
      </c>
      <c r="E78" s="12">
        <v>0</v>
      </c>
      <c r="F78" s="8">
        <v>0</v>
      </c>
      <c r="G78" s="12">
        <v>1</v>
      </c>
      <c r="H78" s="8">
        <v>4.3499999999999996</v>
      </c>
      <c r="I78" s="12">
        <v>0</v>
      </c>
    </row>
    <row r="79" spans="2:9" ht="15" customHeight="1" x14ac:dyDescent="0.15">
      <c r="B79" t="s">
        <v>206</v>
      </c>
      <c r="C79" s="12">
        <v>1</v>
      </c>
      <c r="D79" s="8">
        <v>1.49</v>
      </c>
      <c r="E79" s="12">
        <v>0</v>
      </c>
      <c r="F79" s="8">
        <v>0</v>
      </c>
      <c r="G79" s="12">
        <v>1</v>
      </c>
      <c r="H79" s="8">
        <v>4.3499999999999996</v>
      </c>
      <c r="I79" s="12">
        <v>0</v>
      </c>
    </row>
    <row r="80" spans="2:9" ht="15" customHeight="1" x14ac:dyDescent="0.15">
      <c r="B80" t="s">
        <v>207</v>
      </c>
      <c r="C80" s="12">
        <v>1</v>
      </c>
      <c r="D80" s="8">
        <v>1.49</v>
      </c>
      <c r="E80" s="12">
        <v>1</v>
      </c>
      <c r="F80" s="8">
        <v>2.33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108</v>
      </c>
      <c r="C81" s="12">
        <v>1</v>
      </c>
      <c r="D81" s="8">
        <v>1.49</v>
      </c>
      <c r="E81" s="12">
        <v>1</v>
      </c>
      <c r="F81" s="8">
        <v>2.33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135</v>
      </c>
      <c r="C82" s="12">
        <v>1</v>
      </c>
      <c r="D82" s="8">
        <v>1.49</v>
      </c>
      <c r="E82" s="12">
        <v>1</v>
      </c>
      <c r="F82" s="8">
        <v>2.33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110</v>
      </c>
      <c r="C83" s="12">
        <v>1</v>
      </c>
      <c r="D83" s="8">
        <v>1.49</v>
      </c>
      <c r="E83" s="12">
        <v>1</v>
      </c>
      <c r="F83" s="8">
        <v>2.33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112</v>
      </c>
      <c r="C84" s="12">
        <v>1</v>
      </c>
      <c r="D84" s="8">
        <v>1.49</v>
      </c>
      <c r="E84" s="12">
        <v>1</v>
      </c>
      <c r="F84" s="8">
        <v>2.33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154</v>
      </c>
      <c r="C85" s="12">
        <v>1</v>
      </c>
      <c r="D85" s="8">
        <v>1.49</v>
      </c>
      <c r="E85" s="12">
        <v>1</v>
      </c>
      <c r="F85" s="8">
        <v>2.33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209</v>
      </c>
      <c r="C86" s="12">
        <v>1</v>
      </c>
      <c r="D86" s="8">
        <v>1.49</v>
      </c>
      <c r="E86" s="12">
        <v>0</v>
      </c>
      <c r="F86" s="8">
        <v>0</v>
      </c>
      <c r="G86" s="12">
        <v>1</v>
      </c>
      <c r="H86" s="8">
        <v>4.3499999999999996</v>
      </c>
      <c r="I86" s="12">
        <v>0</v>
      </c>
    </row>
    <row r="87" spans="2:9" ht="15" customHeight="1" x14ac:dyDescent="0.15">
      <c r="B87" t="s">
        <v>197</v>
      </c>
      <c r="C87" s="12">
        <v>1</v>
      </c>
      <c r="D87" s="8">
        <v>1.49</v>
      </c>
      <c r="E87" s="12">
        <v>0</v>
      </c>
      <c r="F87" s="8">
        <v>0</v>
      </c>
      <c r="G87" s="12">
        <v>1</v>
      </c>
      <c r="H87" s="8">
        <v>4.3499999999999996</v>
      </c>
      <c r="I87" s="12">
        <v>0</v>
      </c>
    </row>
    <row r="88" spans="2:9" ht="15" customHeight="1" x14ac:dyDescent="0.15">
      <c r="B88" t="s">
        <v>156</v>
      </c>
      <c r="C88" s="12">
        <v>1</v>
      </c>
      <c r="D88" s="8">
        <v>1.49</v>
      </c>
      <c r="E88" s="12">
        <v>1</v>
      </c>
      <c r="F88" s="8">
        <v>2.33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127</v>
      </c>
      <c r="C89" s="12">
        <v>1</v>
      </c>
      <c r="D89" s="8">
        <v>1.49</v>
      </c>
      <c r="E89" s="12">
        <v>1</v>
      </c>
      <c r="F89" s="8">
        <v>2.33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142</v>
      </c>
      <c r="C90" s="12">
        <v>1</v>
      </c>
      <c r="D90" s="8">
        <v>1.49</v>
      </c>
      <c r="E90" s="12">
        <v>1</v>
      </c>
      <c r="F90" s="8">
        <v>2.33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210</v>
      </c>
      <c r="C91" s="12">
        <v>1</v>
      </c>
      <c r="D91" s="8">
        <v>1.49</v>
      </c>
      <c r="E91" s="12">
        <v>1</v>
      </c>
      <c r="F91" s="8">
        <v>2.33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119</v>
      </c>
      <c r="C92" s="12">
        <v>1</v>
      </c>
      <c r="D92" s="8">
        <v>1.49</v>
      </c>
      <c r="E92" s="12">
        <v>0</v>
      </c>
      <c r="F92" s="8">
        <v>0</v>
      </c>
      <c r="G92" s="12">
        <v>1</v>
      </c>
      <c r="H92" s="8">
        <v>4.3499999999999996</v>
      </c>
      <c r="I92" s="12">
        <v>0</v>
      </c>
    </row>
    <row r="93" spans="2:9" ht="15" customHeight="1" x14ac:dyDescent="0.15">
      <c r="B93" t="s">
        <v>171</v>
      </c>
      <c r="C93" s="12">
        <v>1</v>
      </c>
      <c r="D93" s="8">
        <v>1.49</v>
      </c>
      <c r="E93" s="12">
        <v>1</v>
      </c>
      <c r="F93" s="8">
        <v>2.33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131</v>
      </c>
      <c r="C94" s="12">
        <v>1</v>
      </c>
      <c r="D94" s="8">
        <v>1.49</v>
      </c>
      <c r="E94" s="12">
        <v>1</v>
      </c>
      <c r="F94" s="8">
        <v>2.33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211</v>
      </c>
      <c r="C95" s="12">
        <v>1</v>
      </c>
      <c r="D95" s="8">
        <v>1.49</v>
      </c>
      <c r="E95" s="12">
        <v>1</v>
      </c>
      <c r="F95" s="8">
        <v>2.33</v>
      </c>
      <c r="G95" s="12">
        <v>0</v>
      </c>
      <c r="H95" s="8">
        <v>0</v>
      </c>
      <c r="I95" s="12">
        <v>0</v>
      </c>
    </row>
    <row r="97" spans="2:2" ht="15" customHeight="1" x14ac:dyDescent="0.15">
      <c r="B97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521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104</v>
      </c>
      <c r="B1" s="3" t="s">
        <v>105</v>
      </c>
      <c r="C1" s="7" t="s">
        <v>36</v>
      </c>
      <c r="D1" s="7" t="s">
        <v>37</v>
      </c>
      <c r="E1" s="7" t="s">
        <v>38</v>
      </c>
      <c r="F1" s="7" t="s">
        <v>39</v>
      </c>
      <c r="G1" s="7" t="s">
        <v>40</v>
      </c>
      <c r="H1" s="7" t="s">
        <v>41</v>
      </c>
      <c r="I1" s="7" t="s">
        <v>42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57</v>
      </c>
      <c r="C3" s="4">
        <v>1868</v>
      </c>
      <c r="D3" s="8">
        <v>12.95</v>
      </c>
      <c r="E3" s="4">
        <v>1626</v>
      </c>
      <c r="F3" s="8">
        <v>19.559999999999999</v>
      </c>
      <c r="G3" s="4">
        <v>238</v>
      </c>
      <c r="H3" s="8">
        <v>3.93</v>
      </c>
      <c r="I3" s="4">
        <v>4</v>
      </c>
    </row>
    <row r="4" spans="1:9" x14ac:dyDescent="0.15">
      <c r="A4" s="2">
        <v>2</v>
      </c>
      <c r="B4" s="1" t="s">
        <v>56</v>
      </c>
      <c r="C4" s="4">
        <v>1672</v>
      </c>
      <c r="D4" s="8">
        <v>11.59</v>
      </c>
      <c r="E4" s="4">
        <v>1479</v>
      </c>
      <c r="F4" s="8">
        <v>17.79</v>
      </c>
      <c r="G4" s="4">
        <v>193</v>
      </c>
      <c r="H4" s="8">
        <v>3.18</v>
      </c>
      <c r="I4" s="4">
        <v>0</v>
      </c>
    </row>
    <row r="5" spans="1:9" x14ac:dyDescent="0.15">
      <c r="A5" s="2">
        <v>3</v>
      </c>
      <c r="B5" s="1" t="s">
        <v>52</v>
      </c>
      <c r="C5" s="4">
        <v>1336</v>
      </c>
      <c r="D5" s="8">
        <v>9.26</v>
      </c>
      <c r="E5" s="4">
        <v>748</v>
      </c>
      <c r="F5" s="8">
        <v>9</v>
      </c>
      <c r="G5" s="4">
        <v>585</v>
      </c>
      <c r="H5" s="8">
        <v>9.65</v>
      </c>
      <c r="I5" s="4">
        <v>3</v>
      </c>
    </row>
    <row r="6" spans="1:9" x14ac:dyDescent="0.15">
      <c r="A6" s="2">
        <v>4</v>
      </c>
      <c r="B6" s="1" t="s">
        <v>53</v>
      </c>
      <c r="C6" s="4">
        <v>812</v>
      </c>
      <c r="D6" s="8">
        <v>5.63</v>
      </c>
      <c r="E6" s="4">
        <v>440</v>
      </c>
      <c r="F6" s="8">
        <v>5.29</v>
      </c>
      <c r="G6" s="4">
        <v>372</v>
      </c>
      <c r="H6" s="8">
        <v>6.14</v>
      </c>
      <c r="I6" s="4">
        <v>0</v>
      </c>
    </row>
    <row r="7" spans="1:9" x14ac:dyDescent="0.15">
      <c r="A7" s="2">
        <v>5</v>
      </c>
      <c r="B7" s="1" t="s">
        <v>50</v>
      </c>
      <c r="C7" s="4">
        <v>792</v>
      </c>
      <c r="D7" s="8">
        <v>5.49</v>
      </c>
      <c r="E7" s="4">
        <v>517</v>
      </c>
      <c r="F7" s="8">
        <v>6.22</v>
      </c>
      <c r="G7" s="4">
        <v>270</v>
      </c>
      <c r="H7" s="8">
        <v>4.45</v>
      </c>
      <c r="I7" s="4">
        <v>5</v>
      </c>
    </row>
    <row r="8" spans="1:9" x14ac:dyDescent="0.15">
      <c r="A8" s="2">
        <v>6</v>
      </c>
      <c r="B8" s="1" t="s">
        <v>43</v>
      </c>
      <c r="C8" s="4">
        <v>784</v>
      </c>
      <c r="D8" s="8">
        <v>5.43</v>
      </c>
      <c r="E8" s="4">
        <v>213</v>
      </c>
      <c r="F8" s="8">
        <v>2.56</v>
      </c>
      <c r="G8" s="4">
        <v>571</v>
      </c>
      <c r="H8" s="8">
        <v>9.42</v>
      </c>
      <c r="I8" s="4">
        <v>0</v>
      </c>
    </row>
    <row r="9" spans="1:9" x14ac:dyDescent="0.15">
      <c r="A9" s="2">
        <v>7</v>
      </c>
      <c r="B9" s="1" t="s">
        <v>44</v>
      </c>
      <c r="C9" s="4">
        <v>578</v>
      </c>
      <c r="D9" s="8">
        <v>4.01</v>
      </c>
      <c r="E9" s="4">
        <v>315</v>
      </c>
      <c r="F9" s="8">
        <v>3.79</v>
      </c>
      <c r="G9" s="4">
        <v>263</v>
      </c>
      <c r="H9" s="8">
        <v>4.34</v>
      </c>
      <c r="I9" s="4">
        <v>0</v>
      </c>
    </row>
    <row r="10" spans="1:9" x14ac:dyDescent="0.15">
      <c r="A10" s="2">
        <v>8</v>
      </c>
      <c r="B10" s="1" t="s">
        <v>49</v>
      </c>
      <c r="C10" s="4">
        <v>523</v>
      </c>
      <c r="D10" s="8">
        <v>3.62</v>
      </c>
      <c r="E10" s="4">
        <v>272</v>
      </c>
      <c r="F10" s="8">
        <v>3.27</v>
      </c>
      <c r="G10" s="4">
        <v>251</v>
      </c>
      <c r="H10" s="8">
        <v>4.1399999999999997</v>
      </c>
      <c r="I10" s="4">
        <v>0</v>
      </c>
    </row>
    <row r="11" spans="1:9" x14ac:dyDescent="0.15">
      <c r="A11" s="2">
        <v>9</v>
      </c>
      <c r="B11" s="1" t="s">
        <v>51</v>
      </c>
      <c r="C11" s="4">
        <v>522</v>
      </c>
      <c r="D11" s="8">
        <v>3.62</v>
      </c>
      <c r="E11" s="4">
        <v>318</v>
      </c>
      <c r="F11" s="8">
        <v>3.83</v>
      </c>
      <c r="G11" s="4">
        <v>204</v>
      </c>
      <c r="H11" s="8">
        <v>3.36</v>
      </c>
      <c r="I11" s="4">
        <v>0</v>
      </c>
    </row>
    <row r="12" spans="1:9" x14ac:dyDescent="0.15">
      <c r="A12" s="2">
        <v>10</v>
      </c>
      <c r="B12" s="1" t="s">
        <v>59</v>
      </c>
      <c r="C12" s="4">
        <v>449</v>
      </c>
      <c r="D12" s="8">
        <v>3.11</v>
      </c>
      <c r="E12" s="4">
        <v>331</v>
      </c>
      <c r="F12" s="8">
        <v>3.98</v>
      </c>
      <c r="G12" s="4">
        <v>115</v>
      </c>
      <c r="H12" s="8">
        <v>1.9</v>
      </c>
      <c r="I12" s="4">
        <v>3</v>
      </c>
    </row>
    <row r="13" spans="1:9" x14ac:dyDescent="0.15">
      <c r="A13" s="2">
        <v>11</v>
      </c>
      <c r="B13" s="1" t="s">
        <v>45</v>
      </c>
      <c r="C13" s="4">
        <v>398</v>
      </c>
      <c r="D13" s="8">
        <v>2.76</v>
      </c>
      <c r="E13" s="4">
        <v>120</v>
      </c>
      <c r="F13" s="8">
        <v>1.44</v>
      </c>
      <c r="G13" s="4">
        <v>278</v>
      </c>
      <c r="H13" s="8">
        <v>4.59</v>
      </c>
      <c r="I13" s="4">
        <v>0</v>
      </c>
    </row>
    <row r="14" spans="1:9" x14ac:dyDescent="0.15">
      <c r="A14" s="2">
        <v>12</v>
      </c>
      <c r="B14" s="1" t="s">
        <v>60</v>
      </c>
      <c r="C14" s="4">
        <v>375</v>
      </c>
      <c r="D14" s="8">
        <v>2.6</v>
      </c>
      <c r="E14" s="4">
        <v>332</v>
      </c>
      <c r="F14" s="8">
        <v>3.99</v>
      </c>
      <c r="G14" s="4">
        <v>43</v>
      </c>
      <c r="H14" s="8">
        <v>0.71</v>
      </c>
      <c r="I14" s="4">
        <v>0</v>
      </c>
    </row>
    <row r="15" spans="1:9" x14ac:dyDescent="0.15">
      <c r="A15" s="2">
        <v>13</v>
      </c>
      <c r="B15" s="1" t="s">
        <v>54</v>
      </c>
      <c r="C15" s="4">
        <v>329</v>
      </c>
      <c r="D15" s="8">
        <v>2.2799999999999998</v>
      </c>
      <c r="E15" s="4">
        <v>271</v>
      </c>
      <c r="F15" s="8">
        <v>3.26</v>
      </c>
      <c r="G15" s="4">
        <v>58</v>
      </c>
      <c r="H15" s="8">
        <v>0.96</v>
      </c>
      <c r="I15" s="4">
        <v>0</v>
      </c>
    </row>
    <row r="16" spans="1:9" x14ac:dyDescent="0.15">
      <c r="A16" s="2">
        <v>14</v>
      </c>
      <c r="B16" s="1" t="s">
        <v>55</v>
      </c>
      <c r="C16" s="4">
        <v>300</v>
      </c>
      <c r="D16" s="8">
        <v>2.08</v>
      </c>
      <c r="E16" s="4">
        <v>146</v>
      </c>
      <c r="F16" s="8">
        <v>1.76</v>
      </c>
      <c r="G16" s="4">
        <v>154</v>
      </c>
      <c r="H16" s="8">
        <v>2.54</v>
      </c>
      <c r="I16" s="4">
        <v>0</v>
      </c>
    </row>
    <row r="17" spans="1:9" x14ac:dyDescent="0.15">
      <c r="A17" s="2">
        <v>15</v>
      </c>
      <c r="B17" s="1" t="s">
        <v>48</v>
      </c>
      <c r="C17" s="4">
        <v>199</v>
      </c>
      <c r="D17" s="8">
        <v>1.38</v>
      </c>
      <c r="E17" s="4">
        <v>55</v>
      </c>
      <c r="F17" s="8">
        <v>0.66</v>
      </c>
      <c r="G17" s="4">
        <v>144</v>
      </c>
      <c r="H17" s="8">
        <v>2.38</v>
      </c>
      <c r="I17" s="4">
        <v>0</v>
      </c>
    </row>
    <row r="18" spans="1:9" x14ac:dyDescent="0.15">
      <c r="A18" s="2">
        <v>16</v>
      </c>
      <c r="B18" s="1" t="s">
        <v>46</v>
      </c>
      <c r="C18" s="4">
        <v>191</v>
      </c>
      <c r="D18" s="8">
        <v>1.32</v>
      </c>
      <c r="E18" s="4">
        <v>33</v>
      </c>
      <c r="F18" s="8">
        <v>0.4</v>
      </c>
      <c r="G18" s="4">
        <v>158</v>
      </c>
      <c r="H18" s="8">
        <v>2.61</v>
      </c>
      <c r="I18" s="4">
        <v>0</v>
      </c>
    </row>
    <row r="19" spans="1:9" x14ac:dyDescent="0.15">
      <c r="A19" s="2">
        <v>16</v>
      </c>
      <c r="B19" s="1" t="s">
        <v>61</v>
      </c>
      <c r="C19" s="4">
        <v>191</v>
      </c>
      <c r="D19" s="8">
        <v>1.32</v>
      </c>
      <c r="E19" s="4">
        <v>3</v>
      </c>
      <c r="F19" s="8">
        <v>0.04</v>
      </c>
      <c r="G19" s="4">
        <v>175</v>
      </c>
      <c r="H19" s="8">
        <v>2.89</v>
      </c>
      <c r="I19" s="4">
        <v>13</v>
      </c>
    </row>
    <row r="20" spans="1:9" x14ac:dyDescent="0.15">
      <c r="A20" s="2">
        <v>18</v>
      </c>
      <c r="B20" s="1" t="s">
        <v>47</v>
      </c>
      <c r="C20" s="4">
        <v>190</v>
      </c>
      <c r="D20" s="8">
        <v>1.32</v>
      </c>
      <c r="E20" s="4">
        <v>14</v>
      </c>
      <c r="F20" s="8">
        <v>0.17</v>
      </c>
      <c r="G20" s="4">
        <v>176</v>
      </c>
      <c r="H20" s="8">
        <v>2.9</v>
      </c>
      <c r="I20" s="4">
        <v>0</v>
      </c>
    </row>
    <row r="21" spans="1:9" x14ac:dyDescent="0.15">
      <c r="A21" s="2">
        <v>19</v>
      </c>
      <c r="B21" s="1" t="s">
        <v>62</v>
      </c>
      <c r="C21" s="4">
        <v>188</v>
      </c>
      <c r="D21" s="8">
        <v>1.3</v>
      </c>
      <c r="E21" s="4">
        <v>137</v>
      </c>
      <c r="F21" s="8">
        <v>1.65</v>
      </c>
      <c r="G21" s="4">
        <v>51</v>
      </c>
      <c r="H21" s="8">
        <v>0.84</v>
      </c>
      <c r="I21" s="4">
        <v>0</v>
      </c>
    </row>
    <row r="22" spans="1:9" x14ac:dyDescent="0.15">
      <c r="A22" s="2">
        <v>20</v>
      </c>
      <c r="B22" s="1" t="s">
        <v>58</v>
      </c>
      <c r="C22" s="4">
        <v>171</v>
      </c>
      <c r="D22" s="8">
        <v>1.19</v>
      </c>
      <c r="E22" s="4">
        <v>81</v>
      </c>
      <c r="F22" s="8">
        <v>0.97</v>
      </c>
      <c r="G22" s="4">
        <v>89</v>
      </c>
      <c r="H22" s="8">
        <v>1.47</v>
      </c>
      <c r="I22" s="4">
        <v>1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57</v>
      </c>
      <c r="C25" s="4">
        <v>635</v>
      </c>
      <c r="D25" s="8">
        <v>12.57</v>
      </c>
      <c r="E25" s="4">
        <v>544</v>
      </c>
      <c r="F25" s="8">
        <v>19.239999999999998</v>
      </c>
      <c r="G25" s="4">
        <v>89</v>
      </c>
      <c r="H25" s="8">
        <v>4.04</v>
      </c>
      <c r="I25" s="4">
        <v>2</v>
      </c>
    </row>
    <row r="26" spans="1:9" x14ac:dyDescent="0.15">
      <c r="A26" s="2">
        <v>2</v>
      </c>
      <c r="B26" s="1" t="s">
        <v>56</v>
      </c>
      <c r="C26" s="4">
        <v>610</v>
      </c>
      <c r="D26" s="8">
        <v>12.08</v>
      </c>
      <c r="E26" s="4">
        <v>534</v>
      </c>
      <c r="F26" s="8">
        <v>18.88</v>
      </c>
      <c r="G26" s="4">
        <v>76</v>
      </c>
      <c r="H26" s="8">
        <v>3.45</v>
      </c>
      <c r="I26" s="4">
        <v>0</v>
      </c>
    </row>
    <row r="27" spans="1:9" x14ac:dyDescent="0.15">
      <c r="A27" s="2">
        <v>3</v>
      </c>
      <c r="B27" s="1" t="s">
        <v>52</v>
      </c>
      <c r="C27" s="4">
        <v>420</v>
      </c>
      <c r="D27" s="8">
        <v>8.32</v>
      </c>
      <c r="E27" s="4">
        <v>232</v>
      </c>
      <c r="F27" s="8">
        <v>8.1999999999999993</v>
      </c>
      <c r="G27" s="4">
        <v>186</v>
      </c>
      <c r="H27" s="8">
        <v>8.4499999999999993</v>
      </c>
      <c r="I27" s="4">
        <v>2</v>
      </c>
    </row>
    <row r="28" spans="1:9" x14ac:dyDescent="0.15">
      <c r="A28" s="2">
        <v>4</v>
      </c>
      <c r="B28" s="1" t="s">
        <v>53</v>
      </c>
      <c r="C28" s="4">
        <v>399</v>
      </c>
      <c r="D28" s="8">
        <v>7.9</v>
      </c>
      <c r="E28" s="4">
        <v>248</v>
      </c>
      <c r="F28" s="8">
        <v>8.77</v>
      </c>
      <c r="G28" s="4">
        <v>151</v>
      </c>
      <c r="H28" s="8">
        <v>6.86</v>
      </c>
      <c r="I28" s="4">
        <v>0</v>
      </c>
    </row>
    <row r="29" spans="1:9" x14ac:dyDescent="0.15">
      <c r="A29" s="2">
        <v>5</v>
      </c>
      <c r="B29" s="1" t="s">
        <v>43</v>
      </c>
      <c r="C29" s="4">
        <v>276</v>
      </c>
      <c r="D29" s="8">
        <v>5.46</v>
      </c>
      <c r="E29" s="4">
        <v>39</v>
      </c>
      <c r="F29" s="8">
        <v>1.38</v>
      </c>
      <c r="G29" s="4">
        <v>237</v>
      </c>
      <c r="H29" s="8">
        <v>10.76</v>
      </c>
      <c r="I29" s="4">
        <v>0</v>
      </c>
    </row>
    <row r="30" spans="1:9" x14ac:dyDescent="0.15">
      <c r="A30" s="2">
        <v>6</v>
      </c>
      <c r="B30" s="1" t="s">
        <v>50</v>
      </c>
      <c r="C30" s="4">
        <v>252</v>
      </c>
      <c r="D30" s="8">
        <v>4.99</v>
      </c>
      <c r="E30" s="4">
        <v>161</v>
      </c>
      <c r="F30" s="8">
        <v>5.69</v>
      </c>
      <c r="G30" s="4">
        <v>89</v>
      </c>
      <c r="H30" s="8">
        <v>4.04</v>
      </c>
      <c r="I30" s="4">
        <v>2</v>
      </c>
    </row>
    <row r="31" spans="1:9" x14ac:dyDescent="0.15">
      <c r="A31" s="2">
        <v>7</v>
      </c>
      <c r="B31" s="1" t="s">
        <v>51</v>
      </c>
      <c r="C31" s="4">
        <v>177</v>
      </c>
      <c r="D31" s="8">
        <v>3.5</v>
      </c>
      <c r="E31" s="4">
        <v>101</v>
      </c>
      <c r="F31" s="8">
        <v>3.57</v>
      </c>
      <c r="G31" s="4">
        <v>76</v>
      </c>
      <c r="H31" s="8">
        <v>3.45</v>
      </c>
      <c r="I31" s="4">
        <v>0</v>
      </c>
    </row>
    <row r="32" spans="1:9" x14ac:dyDescent="0.15">
      <c r="A32" s="2">
        <v>8</v>
      </c>
      <c r="B32" s="1" t="s">
        <v>44</v>
      </c>
      <c r="C32" s="4">
        <v>165</v>
      </c>
      <c r="D32" s="8">
        <v>3.27</v>
      </c>
      <c r="E32" s="4">
        <v>74</v>
      </c>
      <c r="F32" s="8">
        <v>2.62</v>
      </c>
      <c r="G32" s="4">
        <v>91</v>
      </c>
      <c r="H32" s="8">
        <v>4.13</v>
      </c>
      <c r="I32" s="4">
        <v>0</v>
      </c>
    </row>
    <row r="33" spans="1:9" x14ac:dyDescent="0.15">
      <c r="A33" s="2">
        <v>8</v>
      </c>
      <c r="B33" s="1" t="s">
        <v>59</v>
      </c>
      <c r="C33" s="4">
        <v>165</v>
      </c>
      <c r="D33" s="8">
        <v>3.27</v>
      </c>
      <c r="E33" s="4">
        <v>120</v>
      </c>
      <c r="F33" s="8">
        <v>4.24</v>
      </c>
      <c r="G33" s="4">
        <v>43</v>
      </c>
      <c r="H33" s="8">
        <v>1.95</v>
      </c>
      <c r="I33" s="4">
        <v>2</v>
      </c>
    </row>
    <row r="34" spans="1:9" x14ac:dyDescent="0.15">
      <c r="A34" s="2">
        <v>10</v>
      </c>
      <c r="B34" s="1" t="s">
        <v>49</v>
      </c>
      <c r="C34" s="4">
        <v>164</v>
      </c>
      <c r="D34" s="8">
        <v>3.25</v>
      </c>
      <c r="E34" s="4">
        <v>74</v>
      </c>
      <c r="F34" s="8">
        <v>2.62</v>
      </c>
      <c r="G34" s="4">
        <v>90</v>
      </c>
      <c r="H34" s="8">
        <v>4.09</v>
      </c>
      <c r="I34" s="4">
        <v>0</v>
      </c>
    </row>
    <row r="35" spans="1:9" x14ac:dyDescent="0.15">
      <c r="A35" s="2">
        <v>11</v>
      </c>
      <c r="B35" s="1" t="s">
        <v>60</v>
      </c>
      <c r="C35" s="4">
        <v>140</v>
      </c>
      <c r="D35" s="8">
        <v>2.77</v>
      </c>
      <c r="E35" s="4">
        <v>125</v>
      </c>
      <c r="F35" s="8">
        <v>4.42</v>
      </c>
      <c r="G35" s="4">
        <v>15</v>
      </c>
      <c r="H35" s="8">
        <v>0.68</v>
      </c>
      <c r="I35" s="4">
        <v>0</v>
      </c>
    </row>
    <row r="36" spans="1:9" x14ac:dyDescent="0.15">
      <c r="A36" s="2">
        <v>12</v>
      </c>
      <c r="B36" s="1" t="s">
        <v>54</v>
      </c>
      <c r="C36" s="4">
        <v>125</v>
      </c>
      <c r="D36" s="8">
        <v>2.4700000000000002</v>
      </c>
      <c r="E36" s="4">
        <v>98</v>
      </c>
      <c r="F36" s="8">
        <v>3.47</v>
      </c>
      <c r="G36" s="4">
        <v>27</v>
      </c>
      <c r="H36" s="8">
        <v>1.23</v>
      </c>
      <c r="I36" s="4">
        <v>0</v>
      </c>
    </row>
    <row r="37" spans="1:9" x14ac:dyDescent="0.15">
      <c r="A37" s="2">
        <v>13</v>
      </c>
      <c r="B37" s="1" t="s">
        <v>45</v>
      </c>
      <c r="C37" s="4">
        <v>121</v>
      </c>
      <c r="D37" s="8">
        <v>2.4</v>
      </c>
      <c r="E37" s="4">
        <v>31</v>
      </c>
      <c r="F37" s="8">
        <v>1.1000000000000001</v>
      </c>
      <c r="G37" s="4">
        <v>90</v>
      </c>
      <c r="H37" s="8">
        <v>4.09</v>
      </c>
      <c r="I37" s="4">
        <v>0</v>
      </c>
    </row>
    <row r="38" spans="1:9" x14ac:dyDescent="0.15">
      <c r="A38" s="2">
        <v>14</v>
      </c>
      <c r="B38" s="1" t="s">
        <v>55</v>
      </c>
      <c r="C38" s="4">
        <v>110</v>
      </c>
      <c r="D38" s="8">
        <v>2.1800000000000002</v>
      </c>
      <c r="E38" s="4">
        <v>41</v>
      </c>
      <c r="F38" s="8">
        <v>1.45</v>
      </c>
      <c r="G38" s="4">
        <v>69</v>
      </c>
      <c r="H38" s="8">
        <v>3.13</v>
      </c>
      <c r="I38" s="4">
        <v>0</v>
      </c>
    </row>
    <row r="39" spans="1:9" x14ac:dyDescent="0.15">
      <c r="A39" s="2">
        <v>15</v>
      </c>
      <c r="B39" s="1" t="s">
        <v>48</v>
      </c>
      <c r="C39" s="4">
        <v>80</v>
      </c>
      <c r="D39" s="8">
        <v>1.58</v>
      </c>
      <c r="E39" s="4">
        <v>19</v>
      </c>
      <c r="F39" s="8">
        <v>0.67</v>
      </c>
      <c r="G39" s="4">
        <v>61</v>
      </c>
      <c r="H39" s="8">
        <v>2.77</v>
      </c>
      <c r="I39" s="4">
        <v>0</v>
      </c>
    </row>
    <row r="40" spans="1:9" x14ac:dyDescent="0.15">
      <c r="A40" s="2">
        <v>16</v>
      </c>
      <c r="B40" s="1" t="s">
        <v>61</v>
      </c>
      <c r="C40" s="4">
        <v>77</v>
      </c>
      <c r="D40" s="8">
        <v>1.52</v>
      </c>
      <c r="E40" s="4">
        <v>3</v>
      </c>
      <c r="F40" s="8">
        <v>0.11</v>
      </c>
      <c r="G40" s="4">
        <v>65</v>
      </c>
      <c r="H40" s="8">
        <v>2.95</v>
      </c>
      <c r="I40" s="4">
        <v>9</v>
      </c>
    </row>
    <row r="41" spans="1:9" x14ac:dyDescent="0.15">
      <c r="A41" s="2">
        <v>17</v>
      </c>
      <c r="B41" s="1" t="s">
        <v>47</v>
      </c>
      <c r="C41" s="4">
        <v>68</v>
      </c>
      <c r="D41" s="8">
        <v>1.35</v>
      </c>
      <c r="E41" s="4">
        <v>5</v>
      </c>
      <c r="F41" s="8">
        <v>0.18</v>
      </c>
      <c r="G41" s="4">
        <v>63</v>
      </c>
      <c r="H41" s="8">
        <v>2.86</v>
      </c>
      <c r="I41" s="4">
        <v>0</v>
      </c>
    </row>
    <row r="42" spans="1:9" x14ac:dyDescent="0.15">
      <c r="A42" s="2">
        <v>18</v>
      </c>
      <c r="B42" s="1" t="s">
        <v>62</v>
      </c>
      <c r="C42" s="4">
        <v>64</v>
      </c>
      <c r="D42" s="8">
        <v>1.27</v>
      </c>
      <c r="E42" s="4">
        <v>40</v>
      </c>
      <c r="F42" s="8">
        <v>1.41</v>
      </c>
      <c r="G42" s="4">
        <v>24</v>
      </c>
      <c r="H42" s="8">
        <v>1.0900000000000001</v>
      </c>
      <c r="I42" s="4">
        <v>0</v>
      </c>
    </row>
    <row r="43" spans="1:9" x14ac:dyDescent="0.15">
      <c r="A43" s="2">
        <v>19</v>
      </c>
      <c r="B43" s="1" t="s">
        <v>46</v>
      </c>
      <c r="C43" s="4">
        <v>61</v>
      </c>
      <c r="D43" s="8">
        <v>1.21</v>
      </c>
      <c r="E43" s="4">
        <v>10</v>
      </c>
      <c r="F43" s="8">
        <v>0.35</v>
      </c>
      <c r="G43" s="4">
        <v>51</v>
      </c>
      <c r="H43" s="8">
        <v>2.3199999999999998</v>
      </c>
      <c r="I43" s="4">
        <v>0</v>
      </c>
    </row>
    <row r="44" spans="1:9" x14ac:dyDescent="0.15">
      <c r="A44" s="2">
        <v>20</v>
      </c>
      <c r="B44" s="1" t="s">
        <v>63</v>
      </c>
      <c r="C44" s="4">
        <v>60</v>
      </c>
      <c r="D44" s="8">
        <v>1.19</v>
      </c>
      <c r="E44" s="4">
        <v>7</v>
      </c>
      <c r="F44" s="8">
        <v>0.25</v>
      </c>
      <c r="G44" s="4">
        <v>53</v>
      </c>
      <c r="H44" s="8">
        <v>2.41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57</v>
      </c>
      <c r="C47" s="4">
        <v>502</v>
      </c>
      <c r="D47" s="8">
        <v>13.35</v>
      </c>
      <c r="E47" s="4">
        <v>431</v>
      </c>
      <c r="F47" s="8">
        <v>21.83</v>
      </c>
      <c r="G47" s="4">
        <v>71</v>
      </c>
      <c r="H47" s="8">
        <v>3.99</v>
      </c>
      <c r="I47" s="4">
        <v>0</v>
      </c>
    </row>
    <row r="48" spans="1:9" x14ac:dyDescent="0.15">
      <c r="A48" s="2">
        <v>2</v>
      </c>
      <c r="B48" s="1" t="s">
        <v>56</v>
      </c>
      <c r="C48" s="4">
        <v>489</v>
      </c>
      <c r="D48" s="8">
        <v>13</v>
      </c>
      <c r="E48" s="4">
        <v>427</v>
      </c>
      <c r="F48" s="8">
        <v>21.63</v>
      </c>
      <c r="G48" s="4">
        <v>62</v>
      </c>
      <c r="H48" s="8">
        <v>3.48</v>
      </c>
      <c r="I48" s="4">
        <v>0</v>
      </c>
    </row>
    <row r="49" spans="1:9" x14ac:dyDescent="0.15">
      <c r="A49" s="2">
        <v>3</v>
      </c>
      <c r="B49" s="1" t="s">
        <v>52</v>
      </c>
      <c r="C49" s="4">
        <v>314</v>
      </c>
      <c r="D49" s="8">
        <v>8.35</v>
      </c>
      <c r="E49" s="4">
        <v>157</v>
      </c>
      <c r="F49" s="8">
        <v>7.95</v>
      </c>
      <c r="G49" s="4">
        <v>157</v>
      </c>
      <c r="H49" s="8">
        <v>8.82</v>
      </c>
      <c r="I49" s="4">
        <v>0</v>
      </c>
    </row>
    <row r="50" spans="1:9" x14ac:dyDescent="0.15">
      <c r="A50" s="2">
        <v>4</v>
      </c>
      <c r="B50" s="1" t="s">
        <v>53</v>
      </c>
      <c r="C50" s="4">
        <v>214</v>
      </c>
      <c r="D50" s="8">
        <v>5.69</v>
      </c>
      <c r="E50" s="4">
        <v>51</v>
      </c>
      <c r="F50" s="8">
        <v>2.58</v>
      </c>
      <c r="G50" s="4">
        <v>163</v>
      </c>
      <c r="H50" s="8">
        <v>9.15</v>
      </c>
      <c r="I50" s="4">
        <v>0</v>
      </c>
    </row>
    <row r="51" spans="1:9" x14ac:dyDescent="0.15">
      <c r="A51" s="2">
        <v>5</v>
      </c>
      <c r="B51" s="1" t="s">
        <v>43</v>
      </c>
      <c r="C51" s="4">
        <v>151</v>
      </c>
      <c r="D51" s="8">
        <v>4.01</v>
      </c>
      <c r="E51" s="4">
        <v>47</v>
      </c>
      <c r="F51" s="8">
        <v>2.38</v>
      </c>
      <c r="G51" s="4">
        <v>104</v>
      </c>
      <c r="H51" s="8">
        <v>5.84</v>
      </c>
      <c r="I51" s="4">
        <v>0</v>
      </c>
    </row>
    <row r="52" spans="1:9" x14ac:dyDescent="0.15">
      <c r="A52" s="2">
        <v>6</v>
      </c>
      <c r="B52" s="1" t="s">
        <v>50</v>
      </c>
      <c r="C52" s="4">
        <v>141</v>
      </c>
      <c r="D52" s="8">
        <v>3.75</v>
      </c>
      <c r="E52" s="4">
        <v>79</v>
      </c>
      <c r="F52" s="8">
        <v>4</v>
      </c>
      <c r="G52" s="4">
        <v>62</v>
      </c>
      <c r="H52" s="8">
        <v>3.48</v>
      </c>
      <c r="I52" s="4">
        <v>0</v>
      </c>
    </row>
    <row r="53" spans="1:9" x14ac:dyDescent="0.15">
      <c r="A53" s="2">
        <v>7</v>
      </c>
      <c r="B53" s="1" t="s">
        <v>49</v>
      </c>
      <c r="C53" s="4">
        <v>139</v>
      </c>
      <c r="D53" s="8">
        <v>3.7</v>
      </c>
      <c r="E53" s="4">
        <v>64</v>
      </c>
      <c r="F53" s="8">
        <v>3.24</v>
      </c>
      <c r="G53" s="4">
        <v>75</v>
      </c>
      <c r="H53" s="8">
        <v>4.21</v>
      </c>
      <c r="I53" s="4">
        <v>0</v>
      </c>
    </row>
    <row r="54" spans="1:9" x14ac:dyDescent="0.15">
      <c r="A54" s="2">
        <v>8</v>
      </c>
      <c r="B54" s="1" t="s">
        <v>51</v>
      </c>
      <c r="C54" s="4">
        <v>136</v>
      </c>
      <c r="D54" s="8">
        <v>3.62</v>
      </c>
      <c r="E54" s="4">
        <v>82</v>
      </c>
      <c r="F54" s="8">
        <v>4.1500000000000004</v>
      </c>
      <c r="G54" s="4">
        <v>54</v>
      </c>
      <c r="H54" s="8">
        <v>3.03</v>
      </c>
      <c r="I54" s="4">
        <v>0</v>
      </c>
    </row>
    <row r="55" spans="1:9" x14ac:dyDescent="0.15">
      <c r="A55" s="2">
        <v>9</v>
      </c>
      <c r="B55" s="1" t="s">
        <v>44</v>
      </c>
      <c r="C55" s="4">
        <v>128</v>
      </c>
      <c r="D55" s="8">
        <v>3.4</v>
      </c>
      <c r="E55" s="4">
        <v>50</v>
      </c>
      <c r="F55" s="8">
        <v>2.5299999999999998</v>
      </c>
      <c r="G55" s="4">
        <v>78</v>
      </c>
      <c r="H55" s="8">
        <v>4.38</v>
      </c>
      <c r="I55" s="4">
        <v>0</v>
      </c>
    </row>
    <row r="56" spans="1:9" x14ac:dyDescent="0.15">
      <c r="A56" s="2">
        <v>10</v>
      </c>
      <c r="B56" s="1" t="s">
        <v>60</v>
      </c>
      <c r="C56" s="4">
        <v>119</v>
      </c>
      <c r="D56" s="8">
        <v>3.16</v>
      </c>
      <c r="E56" s="4">
        <v>100</v>
      </c>
      <c r="F56" s="8">
        <v>5.07</v>
      </c>
      <c r="G56" s="4">
        <v>19</v>
      </c>
      <c r="H56" s="8">
        <v>1.07</v>
      </c>
      <c r="I56" s="4">
        <v>0</v>
      </c>
    </row>
    <row r="57" spans="1:9" x14ac:dyDescent="0.15">
      <c r="A57" s="2">
        <v>11</v>
      </c>
      <c r="B57" s="1" t="s">
        <v>45</v>
      </c>
      <c r="C57" s="4">
        <v>116</v>
      </c>
      <c r="D57" s="8">
        <v>3.08</v>
      </c>
      <c r="E57" s="4">
        <v>24</v>
      </c>
      <c r="F57" s="8">
        <v>1.22</v>
      </c>
      <c r="G57" s="4">
        <v>92</v>
      </c>
      <c r="H57" s="8">
        <v>5.17</v>
      </c>
      <c r="I57" s="4">
        <v>0</v>
      </c>
    </row>
    <row r="58" spans="1:9" x14ac:dyDescent="0.15">
      <c r="A58" s="2">
        <v>12</v>
      </c>
      <c r="B58" s="1" t="s">
        <v>54</v>
      </c>
      <c r="C58" s="4">
        <v>108</v>
      </c>
      <c r="D58" s="8">
        <v>2.87</v>
      </c>
      <c r="E58" s="4">
        <v>86</v>
      </c>
      <c r="F58" s="8">
        <v>4.3600000000000003</v>
      </c>
      <c r="G58" s="4">
        <v>22</v>
      </c>
      <c r="H58" s="8">
        <v>1.24</v>
      </c>
      <c r="I58" s="4">
        <v>0</v>
      </c>
    </row>
    <row r="59" spans="1:9" x14ac:dyDescent="0.15">
      <c r="A59" s="2">
        <v>12</v>
      </c>
      <c r="B59" s="1" t="s">
        <v>59</v>
      </c>
      <c r="C59" s="4">
        <v>108</v>
      </c>
      <c r="D59" s="8">
        <v>2.87</v>
      </c>
      <c r="E59" s="4">
        <v>76</v>
      </c>
      <c r="F59" s="8">
        <v>3.85</v>
      </c>
      <c r="G59" s="4">
        <v>32</v>
      </c>
      <c r="H59" s="8">
        <v>1.8</v>
      </c>
      <c r="I59" s="4">
        <v>0</v>
      </c>
    </row>
    <row r="60" spans="1:9" x14ac:dyDescent="0.15">
      <c r="A60" s="2">
        <v>14</v>
      </c>
      <c r="B60" s="1" t="s">
        <v>47</v>
      </c>
      <c r="C60" s="4">
        <v>80</v>
      </c>
      <c r="D60" s="8">
        <v>2.13</v>
      </c>
      <c r="E60" s="4">
        <v>6</v>
      </c>
      <c r="F60" s="8">
        <v>0.3</v>
      </c>
      <c r="G60" s="4">
        <v>74</v>
      </c>
      <c r="H60" s="8">
        <v>4.1500000000000004</v>
      </c>
      <c r="I60" s="4">
        <v>0</v>
      </c>
    </row>
    <row r="61" spans="1:9" x14ac:dyDescent="0.15">
      <c r="A61" s="2">
        <v>15</v>
      </c>
      <c r="B61" s="1" t="s">
        <v>55</v>
      </c>
      <c r="C61" s="4">
        <v>75</v>
      </c>
      <c r="D61" s="8">
        <v>1.99</v>
      </c>
      <c r="E61" s="4">
        <v>37</v>
      </c>
      <c r="F61" s="8">
        <v>1.87</v>
      </c>
      <c r="G61" s="4">
        <v>38</v>
      </c>
      <c r="H61" s="8">
        <v>2.13</v>
      </c>
      <c r="I61" s="4">
        <v>0</v>
      </c>
    </row>
    <row r="62" spans="1:9" x14ac:dyDescent="0.15">
      <c r="A62" s="2">
        <v>16</v>
      </c>
      <c r="B62" s="1" t="s">
        <v>48</v>
      </c>
      <c r="C62" s="4">
        <v>62</v>
      </c>
      <c r="D62" s="8">
        <v>1.65</v>
      </c>
      <c r="E62" s="4">
        <v>19</v>
      </c>
      <c r="F62" s="8">
        <v>0.96</v>
      </c>
      <c r="G62" s="4">
        <v>43</v>
      </c>
      <c r="H62" s="8">
        <v>2.41</v>
      </c>
      <c r="I62" s="4">
        <v>0</v>
      </c>
    </row>
    <row r="63" spans="1:9" x14ac:dyDescent="0.15">
      <c r="A63" s="2">
        <v>17</v>
      </c>
      <c r="B63" s="1" t="s">
        <v>46</v>
      </c>
      <c r="C63" s="4">
        <v>61</v>
      </c>
      <c r="D63" s="8">
        <v>1.62</v>
      </c>
      <c r="E63" s="4">
        <v>9</v>
      </c>
      <c r="F63" s="8">
        <v>0.46</v>
      </c>
      <c r="G63" s="4">
        <v>52</v>
      </c>
      <c r="H63" s="8">
        <v>2.92</v>
      </c>
      <c r="I63" s="4">
        <v>0</v>
      </c>
    </row>
    <row r="64" spans="1:9" x14ac:dyDescent="0.15">
      <c r="A64" s="2">
        <v>18</v>
      </c>
      <c r="B64" s="1" t="s">
        <v>64</v>
      </c>
      <c r="C64" s="4">
        <v>59</v>
      </c>
      <c r="D64" s="8">
        <v>1.57</v>
      </c>
      <c r="E64" s="4">
        <v>13</v>
      </c>
      <c r="F64" s="8">
        <v>0.66</v>
      </c>
      <c r="G64" s="4">
        <v>46</v>
      </c>
      <c r="H64" s="8">
        <v>2.58</v>
      </c>
      <c r="I64" s="4">
        <v>0</v>
      </c>
    </row>
    <row r="65" spans="1:9" x14ac:dyDescent="0.15">
      <c r="A65" s="2">
        <v>18</v>
      </c>
      <c r="B65" s="1" t="s">
        <v>58</v>
      </c>
      <c r="C65" s="4">
        <v>59</v>
      </c>
      <c r="D65" s="8">
        <v>1.57</v>
      </c>
      <c r="E65" s="4">
        <v>24</v>
      </c>
      <c r="F65" s="8">
        <v>1.22</v>
      </c>
      <c r="G65" s="4">
        <v>35</v>
      </c>
      <c r="H65" s="8">
        <v>1.97</v>
      </c>
      <c r="I65" s="4">
        <v>0</v>
      </c>
    </row>
    <row r="66" spans="1:9" x14ac:dyDescent="0.15">
      <c r="A66" s="2">
        <v>20</v>
      </c>
      <c r="B66" s="1" t="s">
        <v>65</v>
      </c>
      <c r="C66" s="4">
        <v>55</v>
      </c>
      <c r="D66" s="8">
        <v>1.46</v>
      </c>
      <c r="E66" s="4">
        <v>10</v>
      </c>
      <c r="F66" s="8">
        <v>0.51</v>
      </c>
      <c r="G66" s="4">
        <v>45</v>
      </c>
      <c r="H66" s="8">
        <v>2.5299999999999998</v>
      </c>
      <c r="I66" s="4">
        <v>0</v>
      </c>
    </row>
    <row r="67" spans="1:9" x14ac:dyDescent="0.15">
      <c r="A67" s="2">
        <v>20</v>
      </c>
      <c r="B67" s="1" t="s">
        <v>62</v>
      </c>
      <c r="C67" s="4">
        <v>55</v>
      </c>
      <c r="D67" s="8">
        <v>1.46</v>
      </c>
      <c r="E67" s="4">
        <v>41</v>
      </c>
      <c r="F67" s="8">
        <v>2.08</v>
      </c>
      <c r="G67" s="4">
        <v>14</v>
      </c>
      <c r="H67" s="8">
        <v>0.79</v>
      </c>
      <c r="I67" s="4">
        <v>0</v>
      </c>
    </row>
    <row r="68" spans="1:9" x14ac:dyDescent="0.15">
      <c r="A68" s="1"/>
      <c r="C68" s="4"/>
      <c r="D68" s="8"/>
      <c r="E68" s="4"/>
      <c r="F68" s="8"/>
      <c r="G68" s="4"/>
      <c r="H68" s="8"/>
      <c r="I68" s="4"/>
    </row>
    <row r="69" spans="1:9" x14ac:dyDescent="0.15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15">
      <c r="A70" s="2">
        <v>1</v>
      </c>
      <c r="B70" s="1" t="s">
        <v>56</v>
      </c>
      <c r="C70" s="4">
        <v>270</v>
      </c>
      <c r="D70" s="8">
        <v>15.73</v>
      </c>
      <c r="E70" s="4">
        <v>243</v>
      </c>
      <c r="F70" s="8">
        <v>23.34</v>
      </c>
      <c r="G70" s="4">
        <v>27</v>
      </c>
      <c r="H70" s="8">
        <v>4.04</v>
      </c>
      <c r="I70" s="4">
        <v>0</v>
      </c>
    </row>
    <row r="71" spans="1:9" x14ac:dyDescent="0.15">
      <c r="A71" s="2">
        <v>2</v>
      </c>
      <c r="B71" s="1" t="s">
        <v>57</v>
      </c>
      <c r="C71" s="4">
        <v>224</v>
      </c>
      <c r="D71" s="8">
        <v>13.05</v>
      </c>
      <c r="E71" s="4">
        <v>183</v>
      </c>
      <c r="F71" s="8">
        <v>17.579999999999998</v>
      </c>
      <c r="G71" s="4">
        <v>39</v>
      </c>
      <c r="H71" s="8">
        <v>5.83</v>
      </c>
      <c r="I71" s="4">
        <v>2</v>
      </c>
    </row>
    <row r="72" spans="1:9" x14ac:dyDescent="0.15">
      <c r="A72" s="2">
        <v>3</v>
      </c>
      <c r="B72" s="1" t="s">
        <v>52</v>
      </c>
      <c r="C72" s="4">
        <v>165</v>
      </c>
      <c r="D72" s="8">
        <v>9.61</v>
      </c>
      <c r="E72" s="4">
        <v>96</v>
      </c>
      <c r="F72" s="8">
        <v>9.2200000000000006</v>
      </c>
      <c r="G72" s="4">
        <v>68</v>
      </c>
      <c r="H72" s="8">
        <v>10.16</v>
      </c>
      <c r="I72" s="4">
        <v>1</v>
      </c>
    </row>
    <row r="73" spans="1:9" x14ac:dyDescent="0.15">
      <c r="A73" s="2">
        <v>4</v>
      </c>
      <c r="B73" s="1" t="s">
        <v>50</v>
      </c>
      <c r="C73" s="4">
        <v>84</v>
      </c>
      <c r="D73" s="8">
        <v>4.8899999999999997</v>
      </c>
      <c r="E73" s="4">
        <v>54</v>
      </c>
      <c r="F73" s="8">
        <v>5.19</v>
      </c>
      <c r="G73" s="4">
        <v>29</v>
      </c>
      <c r="H73" s="8">
        <v>4.33</v>
      </c>
      <c r="I73" s="4">
        <v>1</v>
      </c>
    </row>
    <row r="74" spans="1:9" x14ac:dyDescent="0.15">
      <c r="A74" s="2">
        <v>5</v>
      </c>
      <c r="B74" s="1" t="s">
        <v>49</v>
      </c>
      <c r="C74" s="4">
        <v>81</v>
      </c>
      <c r="D74" s="8">
        <v>4.72</v>
      </c>
      <c r="E74" s="4">
        <v>51</v>
      </c>
      <c r="F74" s="8">
        <v>4.9000000000000004</v>
      </c>
      <c r="G74" s="4">
        <v>30</v>
      </c>
      <c r="H74" s="8">
        <v>4.4800000000000004</v>
      </c>
      <c r="I74" s="4">
        <v>0</v>
      </c>
    </row>
    <row r="75" spans="1:9" x14ac:dyDescent="0.15">
      <c r="A75" s="2">
        <v>6</v>
      </c>
      <c r="B75" s="1" t="s">
        <v>43</v>
      </c>
      <c r="C75" s="4">
        <v>79</v>
      </c>
      <c r="D75" s="8">
        <v>4.5999999999999996</v>
      </c>
      <c r="E75" s="4">
        <v>28</v>
      </c>
      <c r="F75" s="8">
        <v>2.69</v>
      </c>
      <c r="G75" s="4">
        <v>51</v>
      </c>
      <c r="H75" s="8">
        <v>7.62</v>
      </c>
      <c r="I75" s="4">
        <v>0</v>
      </c>
    </row>
    <row r="76" spans="1:9" x14ac:dyDescent="0.15">
      <c r="A76" s="2">
        <v>7</v>
      </c>
      <c r="B76" s="1" t="s">
        <v>53</v>
      </c>
      <c r="C76" s="4">
        <v>78</v>
      </c>
      <c r="D76" s="8">
        <v>4.54</v>
      </c>
      <c r="E76" s="4">
        <v>53</v>
      </c>
      <c r="F76" s="8">
        <v>5.09</v>
      </c>
      <c r="G76" s="4">
        <v>25</v>
      </c>
      <c r="H76" s="8">
        <v>3.74</v>
      </c>
      <c r="I76" s="4">
        <v>0</v>
      </c>
    </row>
    <row r="77" spans="1:9" x14ac:dyDescent="0.15">
      <c r="A77" s="2">
        <v>8</v>
      </c>
      <c r="B77" s="1" t="s">
        <v>44</v>
      </c>
      <c r="C77" s="4">
        <v>72</v>
      </c>
      <c r="D77" s="8">
        <v>4.1900000000000004</v>
      </c>
      <c r="E77" s="4">
        <v>32</v>
      </c>
      <c r="F77" s="8">
        <v>3.07</v>
      </c>
      <c r="G77" s="4">
        <v>40</v>
      </c>
      <c r="H77" s="8">
        <v>5.98</v>
      </c>
      <c r="I77" s="4">
        <v>0</v>
      </c>
    </row>
    <row r="78" spans="1:9" x14ac:dyDescent="0.15">
      <c r="A78" s="2">
        <v>9</v>
      </c>
      <c r="B78" s="1" t="s">
        <v>51</v>
      </c>
      <c r="C78" s="4">
        <v>64</v>
      </c>
      <c r="D78" s="8">
        <v>3.73</v>
      </c>
      <c r="E78" s="4">
        <v>35</v>
      </c>
      <c r="F78" s="8">
        <v>3.36</v>
      </c>
      <c r="G78" s="4">
        <v>29</v>
      </c>
      <c r="H78" s="8">
        <v>4.33</v>
      </c>
      <c r="I78" s="4">
        <v>0</v>
      </c>
    </row>
    <row r="79" spans="1:9" x14ac:dyDescent="0.15">
      <c r="A79" s="2">
        <v>10</v>
      </c>
      <c r="B79" s="1" t="s">
        <v>59</v>
      </c>
      <c r="C79" s="4">
        <v>55</v>
      </c>
      <c r="D79" s="8">
        <v>3.2</v>
      </c>
      <c r="E79" s="4">
        <v>38</v>
      </c>
      <c r="F79" s="8">
        <v>3.65</v>
      </c>
      <c r="G79" s="4">
        <v>17</v>
      </c>
      <c r="H79" s="8">
        <v>2.54</v>
      </c>
      <c r="I79" s="4">
        <v>0</v>
      </c>
    </row>
    <row r="80" spans="1:9" x14ac:dyDescent="0.15">
      <c r="A80" s="2">
        <v>11</v>
      </c>
      <c r="B80" s="1" t="s">
        <v>45</v>
      </c>
      <c r="C80" s="4">
        <v>41</v>
      </c>
      <c r="D80" s="8">
        <v>2.39</v>
      </c>
      <c r="E80" s="4">
        <v>12</v>
      </c>
      <c r="F80" s="8">
        <v>1.1499999999999999</v>
      </c>
      <c r="G80" s="4">
        <v>29</v>
      </c>
      <c r="H80" s="8">
        <v>4.33</v>
      </c>
      <c r="I80" s="4">
        <v>0</v>
      </c>
    </row>
    <row r="81" spans="1:9" x14ac:dyDescent="0.15">
      <c r="A81" s="2">
        <v>12</v>
      </c>
      <c r="B81" s="1" t="s">
        <v>60</v>
      </c>
      <c r="C81" s="4">
        <v>40</v>
      </c>
      <c r="D81" s="8">
        <v>2.33</v>
      </c>
      <c r="E81" s="4">
        <v>36</v>
      </c>
      <c r="F81" s="8">
        <v>3.46</v>
      </c>
      <c r="G81" s="4">
        <v>4</v>
      </c>
      <c r="H81" s="8">
        <v>0.6</v>
      </c>
      <c r="I81" s="4">
        <v>0</v>
      </c>
    </row>
    <row r="82" spans="1:9" x14ac:dyDescent="0.15">
      <c r="A82" s="2">
        <v>13</v>
      </c>
      <c r="B82" s="1" t="s">
        <v>54</v>
      </c>
      <c r="C82" s="4">
        <v>39</v>
      </c>
      <c r="D82" s="8">
        <v>2.27</v>
      </c>
      <c r="E82" s="4">
        <v>35</v>
      </c>
      <c r="F82" s="8">
        <v>3.36</v>
      </c>
      <c r="G82" s="4">
        <v>4</v>
      </c>
      <c r="H82" s="8">
        <v>0.6</v>
      </c>
      <c r="I82" s="4">
        <v>0</v>
      </c>
    </row>
    <row r="83" spans="1:9" x14ac:dyDescent="0.15">
      <c r="A83" s="2">
        <v>14</v>
      </c>
      <c r="B83" s="1" t="s">
        <v>61</v>
      </c>
      <c r="C83" s="4">
        <v>35</v>
      </c>
      <c r="D83" s="8">
        <v>2.04</v>
      </c>
      <c r="E83" s="4">
        <v>0</v>
      </c>
      <c r="F83" s="8">
        <v>0</v>
      </c>
      <c r="G83" s="4">
        <v>35</v>
      </c>
      <c r="H83" s="8">
        <v>5.23</v>
      </c>
      <c r="I83" s="4">
        <v>0</v>
      </c>
    </row>
    <row r="84" spans="1:9" x14ac:dyDescent="0.15">
      <c r="A84" s="2">
        <v>15</v>
      </c>
      <c r="B84" s="1" t="s">
        <v>55</v>
      </c>
      <c r="C84" s="4">
        <v>30</v>
      </c>
      <c r="D84" s="8">
        <v>1.75</v>
      </c>
      <c r="E84" s="4">
        <v>13</v>
      </c>
      <c r="F84" s="8">
        <v>1.25</v>
      </c>
      <c r="G84" s="4">
        <v>17</v>
      </c>
      <c r="H84" s="8">
        <v>2.54</v>
      </c>
      <c r="I84" s="4">
        <v>0</v>
      </c>
    </row>
    <row r="85" spans="1:9" x14ac:dyDescent="0.15">
      <c r="A85" s="2">
        <v>16</v>
      </c>
      <c r="B85" s="1" t="s">
        <v>48</v>
      </c>
      <c r="C85" s="4">
        <v>23</v>
      </c>
      <c r="D85" s="8">
        <v>1.34</v>
      </c>
      <c r="E85" s="4">
        <v>7</v>
      </c>
      <c r="F85" s="8">
        <v>0.67</v>
      </c>
      <c r="G85" s="4">
        <v>16</v>
      </c>
      <c r="H85" s="8">
        <v>2.39</v>
      </c>
      <c r="I85" s="4">
        <v>0</v>
      </c>
    </row>
    <row r="86" spans="1:9" x14ac:dyDescent="0.15">
      <c r="A86" s="2">
        <v>16</v>
      </c>
      <c r="B86" s="1" t="s">
        <v>62</v>
      </c>
      <c r="C86" s="4">
        <v>23</v>
      </c>
      <c r="D86" s="8">
        <v>1.34</v>
      </c>
      <c r="E86" s="4">
        <v>19</v>
      </c>
      <c r="F86" s="8">
        <v>1.83</v>
      </c>
      <c r="G86" s="4">
        <v>4</v>
      </c>
      <c r="H86" s="8">
        <v>0.6</v>
      </c>
      <c r="I86" s="4">
        <v>0</v>
      </c>
    </row>
    <row r="87" spans="1:9" x14ac:dyDescent="0.15">
      <c r="A87" s="2">
        <v>18</v>
      </c>
      <c r="B87" s="1" t="s">
        <v>65</v>
      </c>
      <c r="C87" s="4">
        <v>22</v>
      </c>
      <c r="D87" s="8">
        <v>1.28</v>
      </c>
      <c r="E87" s="4">
        <v>6</v>
      </c>
      <c r="F87" s="8">
        <v>0.57999999999999996</v>
      </c>
      <c r="G87" s="4">
        <v>16</v>
      </c>
      <c r="H87" s="8">
        <v>2.39</v>
      </c>
      <c r="I87" s="4">
        <v>0</v>
      </c>
    </row>
    <row r="88" spans="1:9" x14ac:dyDescent="0.15">
      <c r="A88" s="2">
        <v>19</v>
      </c>
      <c r="B88" s="1" t="s">
        <v>58</v>
      </c>
      <c r="C88" s="4">
        <v>20</v>
      </c>
      <c r="D88" s="8">
        <v>1.1599999999999999</v>
      </c>
      <c r="E88" s="4">
        <v>9</v>
      </c>
      <c r="F88" s="8">
        <v>0.86</v>
      </c>
      <c r="G88" s="4">
        <v>11</v>
      </c>
      <c r="H88" s="8">
        <v>1.64</v>
      </c>
      <c r="I88" s="4">
        <v>0</v>
      </c>
    </row>
    <row r="89" spans="1:9" x14ac:dyDescent="0.15">
      <c r="A89" s="2">
        <v>20</v>
      </c>
      <c r="B89" s="1" t="s">
        <v>66</v>
      </c>
      <c r="C89" s="4">
        <v>17</v>
      </c>
      <c r="D89" s="8">
        <v>0.99</v>
      </c>
      <c r="E89" s="4">
        <v>10</v>
      </c>
      <c r="F89" s="8">
        <v>0.96</v>
      </c>
      <c r="G89" s="4">
        <v>7</v>
      </c>
      <c r="H89" s="8">
        <v>1.05</v>
      </c>
      <c r="I89" s="4">
        <v>0</v>
      </c>
    </row>
    <row r="90" spans="1:9" x14ac:dyDescent="0.15">
      <c r="A90" s="2">
        <v>20</v>
      </c>
      <c r="B90" s="1" t="s">
        <v>67</v>
      </c>
      <c r="C90" s="4">
        <v>17</v>
      </c>
      <c r="D90" s="8">
        <v>0.99</v>
      </c>
      <c r="E90" s="4">
        <v>2</v>
      </c>
      <c r="F90" s="8">
        <v>0.19</v>
      </c>
      <c r="G90" s="4">
        <v>15</v>
      </c>
      <c r="H90" s="8">
        <v>2.2400000000000002</v>
      </c>
      <c r="I90" s="4">
        <v>0</v>
      </c>
    </row>
    <row r="91" spans="1:9" x14ac:dyDescent="0.15">
      <c r="A91" s="1"/>
      <c r="C91" s="4"/>
      <c r="D91" s="8"/>
      <c r="E91" s="4"/>
      <c r="F91" s="8"/>
      <c r="G91" s="4"/>
      <c r="H91" s="8"/>
      <c r="I91" s="4"/>
    </row>
    <row r="92" spans="1:9" x14ac:dyDescent="0.15">
      <c r="A92" s="1" t="s">
        <v>4</v>
      </c>
      <c r="C92" s="4"/>
      <c r="D92" s="8"/>
      <c r="E92" s="4"/>
      <c r="F92" s="8"/>
      <c r="G92" s="4"/>
      <c r="H92" s="8"/>
      <c r="I92" s="4"/>
    </row>
    <row r="93" spans="1:9" x14ac:dyDescent="0.15">
      <c r="A93" s="2">
        <v>1</v>
      </c>
      <c r="B93" s="1" t="s">
        <v>57</v>
      </c>
      <c r="C93" s="4">
        <v>107</v>
      </c>
      <c r="D93" s="8">
        <v>13.51</v>
      </c>
      <c r="E93" s="4">
        <v>96</v>
      </c>
      <c r="F93" s="8">
        <v>21.01</v>
      </c>
      <c r="G93" s="4">
        <v>11</v>
      </c>
      <c r="H93" s="8">
        <v>3.31</v>
      </c>
      <c r="I93" s="4">
        <v>0</v>
      </c>
    </row>
    <row r="94" spans="1:9" x14ac:dyDescent="0.15">
      <c r="A94" s="2">
        <v>2</v>
      </c>
      <c r="B94" s="1" t="s">
        <v>56</v>
      </c>
      <c r="C94" s="4">
        <v>95</v>
      </c>
      <c r="D94" s="8">
        <v>11.99</v>
      </c>
      <c r="E94" s="4">
        <v>89</v>
      </c>
      <c r="F94" s="8">
        <v>19.47</v>
      </c>
      <c r="G94" s="4">
        <v>6</v>
      </c>
      <c r="H94" s="8">
        <v>1.81</v>
      </c>
      <c r="I94" s="4">
        <v>0</v>
      </c>
    </row>
    <row r="95" spans="1:9" x14ac:dyDescent="0.15">
      <c r="A95" s="2">
        <v>3</v>
      </c>
      <c r="B95" s="1" t="s">
        <v>52</v>
      </c>
      <c r="C95" s="4">
        <v>92</v>
      </c>
      <c r="D95" s="8">
        <v>11.62</v>
      </c>
      <c r="E95" s="4">
        <v>54</v>
      </c>
      <c r="F95" s="8">
        <v>11.82</v>
      </c>
      <c r="G95" s="4">
        <v>38</v>
      </c>
      <c r="H95" s="8">
        <v>11.45</v>
      </c>
      <c r="I95" s="4">
        <v>0</v>
      </c>
    </row>
    <row r="96" spans="1:9" x14ac:dyDescent="0.15">
      <c r="A96" s="2">
        <v>4</v>
      </c>
      <c r="B96" s="1" t="s">
        <v>50</v>
      </c>
      <c r="C96" s="4">
        <v>60</v>
      </c>
      <c r="D96" s="8">
        <v>7.58</v>
      </c>
      <c r="E96" s="4">
        <v>32</v>
      </c>
      <c r="F96" s="8">
        <v>7</v>
      </c>
      <c r="G96" s="4">
        <v>27</v>
      </c>
      <c r="H96" s="8">
        <v>8.1300000000000008</v>
      </c>
      <c r="I96" s="4">
        <v>1</v>
      </c>
    </row>
    <row r="97" spans="1:9" x14ac:dyDescent="0.15">
      <c r="A97" s="2">
        <v>5</v>
      </c>
      <c r="B97" s="1" t="s">
        <v>59</v>
      </c>
      <c r="C97" s="4">
        <v>31</v>
      </c>
      <c r="D97" s="8">
        <v>3.91</v>
      </c>
      <c r="E97" s="4">
        <v>25</v>
      </c>
      <c r="F97" s="8">
        <v>5.47</v>
      </c>
      <c r="G97" s="4">
        <v>6</v>
      </c>
      <c r="H97" s="8">
        <v>1.81</v>
      </c>
      <c r="I97" s="4">
        <v>0</v>
      </c>
    </row>
    <row r="98" spans="1:9" x14ac:dyDescent="0.15">
      <c r="A98" s="2">
        <v>6</v>
      </c>
      <c r="B98" s="1" t="s">
        <v>43</v>
      </c>
      <c r="C98" s="4">
        <v>30</v>
      </c>
      <c r="D98" s="8">
        <v>3.79</v>
      </c>
      <c r="E98" s="4">
        <v>9</v>
      </c>
      <c r="F98" s="8">
        <v>1.97</v>
      </c>
      <c r="G98" s="4">
        <v>21</v>
      </c>
      <c r="H98" s="8">
        <v>6.33</v>
      </c>
      <c r="I98" s="4">
        <v>0</v>
      </c>
    </row>
    <row r="99" spans="1:9" x14ac:dyDescent="0.15">
      <c r="A99" s="2">
        <v>7</v>
      </c>
      <c r="B99" s="1" t="s">
        <v>49</v>
      </c>
      <c r="C99" s="4">
        <v>28</v>
      </c>
      <c r="D99" s="8">
        <v>3.54</v>
      </c>
      <c r="E99" s="4">
        <v>17</v>
      </c>
      <c r="F99" s="8">
        <v>3.72</v>
      </c>
      <c r="G99" s="4">
        <v>11</v>
      </c>
      <c r="H99" s="8">
        <v>3.31</v>
      </c>
      <c r="I99" s="4">
        <v>0</v>
      </c>
    </row>
    <row r="100" spans="1:9" x14ac:dyDescent="0.15">
      <c r="A100" s="2">
        <v>8</v>
      </c>
      <c r="B100" s="1" t="s">
        <v>45</v>
      </c>
      <c r="C100" s="4">
        <v>25</v>
      </c>
      <c r="D100" s="8">
        <v>3.16</v>
      </c>
      <c r="E100" s="4">
        <v>8</v>
      </c>
      <c r="F100" s="8">
        <v>1.75</v>
      </c>
      <c r="G100" s="4">
        <v>17</v>
      </c>
      <c r="H100" s="8">
        <v>5.12</v>
      </c>
      <c r="I100" s="4">
        <v>0</v>
      </c>
    </row>
    <row r="101" spans="1:9" x14ac:dyDescent="0.15">
      <c r="A101" s="2">
        <v>9</v>
      </c>
      <c r="B101" s="1" t="s">
        <v>44</v>
      </c>
      <c r="C101" s="4">
        <v>24</v>
      </c>
      <c r="D101" s="8">
        <v>3.03</v>
      </c>
      <c r="E101" s="4">
        <v>10</v>
      </c>
      <c r="F101" s="8">
        <v>2.19</v>
      </c>
      <c r="G101" s="4">
        <v>14</v>
      </c>
      <c r="H101" s="8">
        <v>4.22</v>
      </c>
      <c r="I101" s="4">
        <v>0</v>
      </c>
    </row>
    <row r="102" spans="1:9" x14ac:dyDescent="0.15">
      <c r="A102" s="2">
        <v>10</v>
      </c>
      <c r="B102" s="1" t="s">
        <v>64</v>
      </c>
      <c r="C102" s="4">
        <v>22</v>
      </c>
      <c r="D102" s="8">
        <v>2.78</v>
      </c>
      <c r="E102" s="4">
        <v>3</v>
      </c>
      <c r="F102" s="8">
        <v>0.66</v>
      </c>
      <c r="G102" s="4">
        <v>19</v>
      </c>
      <c r="H102" s="8">
        <v>5.72</v>
      </c>
      <c r="I102" s="4">
        <v>0</v>
      </c>
    </row>
    <row r="103" spans="1:9" x14ac:dyDescent="0.15">
      <c r="A103" s="2">
        <v>10</v>
      </c>
      <c r="B103" s="1" t="s">
        <v>51</v>
      </c>
      <c r="C103" s="4">
        <v>22</v>
      </c>
      <c r="D103" s="8">
        <v>2.78</v>
      </c>
      <c r="E103" s="4">
        <v>14</v>
      </c>
      <c r="F103" s="8">
        <v>3.06</v>
      </c>
      <c r="G103" s="4">
        <v>8</v>
      </c>
      <c r="H103" s="8">
        <v>2.41</v>
      </c>
      <c r="I103" s="4">
        <v>0</v>
      </c>
    </row>
    <row r="104" spans="1:9" x14ac:dyDescent="0.15">
      <c r="A104" s="2">
        <v>12</v>
      </c>
      <c r="B104" s="1" t="s">
        <v>60</v>
      </c>
      <c r="C104" s="4">
        <v>20</v>
      </c>
      <c r="D104" s="8">
        <v>2.5299999999999998</v>
      </c>
      <c r="E104" s="4">
        <v>19</v>
      </c>
      <c r="F104" s="8">
        <v>4.16</v>
      </c>
      <c r="G104" s="4">
        <v>1</v>
      </c>
      <c r="H104" s="8">
        <v>0.3</v>
      </c>
      <c r="I104" s="4">
        <v>0</v>
      </c>
    </row>
    <row r="105" spans="1:9" x14ac:dyDescent="0.15">
      <c r="A105" s="2">
        <v>13</v>
      </c>
      <c r="B105" s="1" t="s">
        <v>53</v>
      </c>
      <c r="C105" s="4">
        <v>19</v>
      </c>
      <c r="D105" s="8">
        <v>2.4</v>
      </c>
      <c r="E105" s="4">
        <v>8</v>
      </c>
      <c r="F105" s="8">
        <v>1.75</v>
      </c>
      <c r="G105" s="4">
        <v>11</v>
      </c>
      <c r="H105" s="8">
        <v>3.31</v>
      </c>
      <c r="I105" s="4">
        <v>0</v>
      </c>
    </row>
    <row r="106" spans="1:9" x14ac:dyDescent="0.15">
      <c r="A106" s="2">
        <v>13</v>
      </c>
      <c r="B106" s="1" t="s">
        <v>55</v>
      </c>
      <c r="C106" s="4">
        <v>19</v>
      </c>
      <c r="D106" s="8">
        <v>2.4</v>
      </c>
      <c r="E106" s="4">
        <v>10</v>
      </c>
      <c r="F106" s="8">
        <v>2.19</v>
      </c>
      <c r="G106" s="4">
        <v>9</v>
      </c>
      <c r="H106" s="8">
        <v>2.71</v>
      </c>
      <c r="I106" s="4">
        <v>0</v>
      </c>
    </row>
    <row r="107" spans="1:9" x14ac:dyDescent="0.15">
      <c r="A107" s="2">
        <v>15</v>
      </c>
      <c r="B107" s="1" t="s">
        <v>46</v>
      </c>
      <c r="C107" s="4">
        <v>18</v>
      </c>
      <c r="D107" s="8">
        <v>2.27</v>
      </c>
      <c r="E107" s="4">
        <v>2</v>
      </c>
      <c r="F107" s="8">
        <v>0.44</v>
      </c>
      <c r="G107" s="4">
        <v>16</v>
      </c>
      <c r="H107" s="8">
        <v>4.82</v>
      </c>
      <c r="I107" s="4">
        <v>0</v>
      </c>
    </row>
    <row r="108" spans="1:9" x14ac:dyDescent="0.15">
      <c r="A108" s="2">
        <v>16</v>
      </c>
      <c r="B108" s="1" t="s">
        <v>66</v>
      </c>
      <c r="C108" s="4">
        <v>17</v>
      </c>
      <c r="D108" s="8">
        <v>2.15</v>
      </c>
      <c r="E108" s="4">
        <v>2</v>
      </c>
      <c r="F108" s="8">
        <v>0.44</v>
      </c>
      <c r="G108" s="4">
        <v>15</v>
      </c>
      <c r="H108" s="8">
        <v>4.5199999999999996</v>
      </c>
      <c r="I108" s="4">
        <v>0</v>
      </c>
    </row>
    <row r="109" spans="1:9" x14ac:dyDescent="0.15">
      <c r="A109" s="2">
        <v>17</v>
      </c>
      <c r="B109" s="1" t="s">
        <v>54</v>
      </c>
      <c r="C109" s="4">
        <v>15</v>
      </c>
      <c r="D109" s="8">
        <v>1.89</v>
      </c>
      <c r="E109" s="4">
        <v>12</v>
      </c>
      <c r="F109" s="8">
        <v>2.63</v>
      </c>
      <c r="G109" s="4">
        <v>3</v>
      </c>
      <c r="H109" s="8">
        <v>0.9</v>
      </c>
      <c r="I109" s="4">
        <v>0</v>
      </c>
    </row>
    <row r="110" spans="1:9" x14ac:dyDescent="0.15">
      <c r="A110" s="2">
        <v>18</v>
      </c>
      <c r="B110" s="1" t="s">
        <v>68</v>
      </c>
      <c r="C110" s="4">
        <v>14</v>
      </c>
      <c r="D110" s="8">
        <v>1.77</v>
      </c>
      <c r="E110" s="4">
        <v>6</v>
      </c>
      <c r="F110" s="8">
        <v>1.31</v>
      </c>
      <c r="G110" s="4">
        <v>8</v>
      </c>
      <c r="H110" s="8">
        <v>2.41</v>
      </c>
      <c r="I110" s="4">
        <v>0</v>
      </c>
    </row>
    <row r="111" spans="1:9" x14ac:dyDescent="0.15">
      <c r="A111" s="2">
        <v>19</v>
      </c>
      <c r="B111" s="1" t="s">
        <v>58</v>
      </c>
      <c r="C111" s="4">
        <v>12</v>
      </c>
      <c r="D111" s="8">
        <v>1.52</v>
      </c>
      <c r="E111" s="4">
        <v>5</v>
      </c>
      <c r="F111" s="8">
        <v>1.0900000000000001</v>
      </c>
      <c r="G111" s="4">
        <v>7</v>
      </c>
      <c r="H111" s="8">
        <v>2.11</v>
      </c>
      <c r="I111" s="4">
        <v>0</v>
      </c>
    </row>
    <row r="112" spans="1:9" x14ac:dyDescent="0.15">
      <c r="A112" s="2">
        <v>20</v>
      </c>
      <c r="B112" s="1" t="s">
        <v>48</v>
      </c>
      <c r="C112" s="4">
        <v>11</v>
      </c>
      <c r="D112" s="8">
        <v>1.39</v>
      </c>
      <c r="E112" s="4">
        <v>2</v>
      </c>
      <c r="F112" s="8">
        <v>0.44</v>
      </c>
      <c r="G112" s="4">
        <v>9</v>
      </c>
      <c r="H112" s="8">
        <v>2.71</v>
      </c>
      <c r="I112" s="4">
        <v>0</v>
      </c>
    </row>
    <row r="113" spans="1:9" x14ac:dyDescent="0.15">
      <c r="A113" s="1"/>
      <c r="C113" s="4"/>
      <c r="D113" s="8"/>
      <c r="E113" s="4"/>
      <c r="F113" s="8"/>
      <c r="G113" s="4"/>
      <c r="H113" s="8"/>
      <c r="I113" s="4"/>
    </row>
    <row r="114" spans="1:9" x14ac:dyDescent="0.15">
      <c r="A114" s="1" t="s">
        <v>5</v>
      </c>
      <c r="C114" s="4"/>
      <c r="D114" s="8"/>
      <c r="E114" s="4"/>
      <c r="F114" s="8"/>
      <c r="G114" s="4"/>
      <c r="H114" s="8"/>
      <c r="I114" s="4"/>
    </row>
    <row r="115" spans="1:9" x14ac:dyDescent="0.15">
      <c r="A115" s="2">
        <v>1</v>
      </c>
      <c r="B115" s="1" t="s">
        <v>57</v>
      </c>
      <c r="C115" s="4">
        <v>31</v>
      </c>
      <c r="D115" s="8">
        <v>14.29</v>
      </c>
      <c r="E115" s="4">
        <v>30</v>
      </c>
      <c r="F115" s="8">
        <v>20</v>
      </c>
      <c r="G115" s="4">
        <v>1</v>
      </c>
      <c r="H115" s="8">
        <v>1.54</v>
      </c>
      <c r="I115" s="4">
        <v>0</v>
      </c>
    </row>
    <row r="116" spans="1:9" x14ac:dyDescent="0.15">
      <c r="A116" s="2">
        <v>2</v>
      </c>
      <c r="B116" s="1" t="s">
        <v>50</v>
      </c>
      <c r="C116" s="4">
        <v>27</v>
      </c>
      <c r="D116" s="8">
        <v>12.44</v>
      </c>
      <c r="E116" s="4">
        <v>20</v>
      </c>
      <c r="F116" s="8">
        <v>13.33</v>
      </c>
      <c r="G116" s="4">
        <v>7</v>
      </c>
      <c r="H116" s="8">
        <v>10.77</v>
      </c>
      <c r="I116" s="4">
        <v>0</v>
      </c>
    </row>
    <row r="117" spans="1:9" x14ac:dyDescent="0.15">
      <c r="A117" s="2">
        <v>3</v>
      </c>
      <c r="B117" s="1" t="s">
        <v>52</v>
      </c>
      <c r="C117" s="4">
        <v>19</v>
      </c>
      <c r="D117" s="8">
        <v>8.76</v>
      </c>
      <c r="E117" s="4">
        <v>12</v>
      </c>
      <c r="F117" s="8">
        <v>8</v>
      </c>
      <c r="G117" s="4">
        <v>7</v>
      </c>
      <c r="H117" s="8">
        <v>10.77</v>
      </c>
      <c r="I117" s="4">
        <v>0</v>
      </c>
    </row>
    <row r="118" spans="1:9" x14ac:dyDescent="0.15">
      <c r="A118" s="2">
        <v>4</v>
      </c>
      <c r="B118" s="1" t="s">
        <v>56</v>
      </c>
      <c r="C118" s="4">
        <v>17</v>
      </c>
      <c r="D118" s="8">
        <v>7.83</v>
      </c>
      <c r="E118" s="4">
        <v>17</v>
      </c>
      <c r="F118" s="8">
        <v>11.33</v>
      </c>
      <c r="G118" s="4">
        <v>0</v>
      </c>
      <c r="H118" s="8">
        <v>0</v>
      </c>
      <c r="I118" s="4">
        <v>0</v>
      </c>
    </row>
    <row r="119" spans="1:9" x14ac:dyDescent="0.15">
      <c r="A119" s="2">
        <v>5</v>
      </c>
      <c r="B119" s="1" t="s">
        <v>75</v>
      </c>
      <c r="C119" s="4">
        <v>14</v>
      </c>
      <c r="D119" s="8">
        <v>6.45</v>
      </c>
      <c r="E119" s="4">
        <v>12</v>
      </c>
      <c r="F119" s="8">
        <v>8</v>
      </c>
      <c r="G119" s="4">
        <v>2</v>
      </c>
      <c r="H119" s="8">
        <v>3.08</v>
      </c>
      <c r="I119" s="4">
        <v>0</v>
      </c>
    </row>
    <row r="120" spans="1:9" x14ac:dyDescent="0.15">
      <c r="A120" s="2">
        <v>6</v>
      </c>
      <c r="B120" s="1" t="s">
        <v>43</v>
      </c>
      <c r="C120" s="4">
        <v>12</v>
      </c>
      <c r="D120" s="8">
        <v>5.53</v>
      </c>
      <c r="E120" s="4">
        <v>2</v>
      </c>
      <c r="F120" s="8">
        <v>1.33</v>
      </c>
      <c r="G120" s="4">
        <v>10</v>
      </c>
      <c r="H120" s="8">
        <v>15.38</v>
      </c>
      <c r="I120" s="4">
        <v>0</v>
      </c>
    </row>
    <row r="121" spans="1:9" x14ac:dyDescent="0.15">
      <c r="A121" s="2">
        <v>7</v>
      </c>
      <c r="B121" s="1" t="s">
        <v>44</v>
      </c>
      <c r="C121" s="4">
        <v>7</v>
      </c>
      <c r="D121" s="8">
        <v>3.23</v>
      </c>
      <c r="E121" s="4">
        <v>6</v>
      </c>
      <c r="F121" s="8">
        <v>4</v>
      </c>
      <c r="G121" s="4">
        <v>1</v>
      </c>
      <c r="H121" s="8">
        <v>1.54</v>
      </c>
      <c r="I121" s="4">
        <v>0</v>
      </c>
    </row>
    <row r="122" spans="1:9" x14ac:dyDescent="0.15">
      <c r="A122" s="2">
        <v>7</v>
      </c>
      <c r="B122" s="1" t="s">
        <v>49</v>
      </c>
      <c r="C122" s="4">
        <v>7</v>
      </c>
      <c r="D122" s="8">
        <v>3.23</v>
      </c>
      <c r="E122" s="4">
        <v>6</v>
      </c>
      <c r="F122" s="8">
        <v>4</v>
      </c>
      <c r="G122" s="4">
        <v>1</v>
      </c>
      <c r="H122" s="8">
        <v>1.54</v>
      </c>
      <c r="I122" s="4">
        <v>0</v>
      </c>
    </row>
    <row r="123" spans="1:9" x14ac:dyDescent="0.15">
      <c r="A123" s="2">
        <v>7</v>
      </c>
      <c r="B123" s="1" t="s">
        <v>59</v>
      </c>
      <c r="C123" s="4">
        <v>7</v>
      </c>
      <c r="D123" s="8">
        <v>3.23</v>
      </c>
      <c r="E123" s="4">
        <v>6</v>
      </c>
      <c r="F123" s="8">
        <v>4</v>
      </c>
      <c r="G123" s="4">
        <v>1</v>
      </c>
      <c r="H123" s="8">
        <v>1.54</v>
      </c>
      <c r="I123" s="4">
        <v>0</v>
      </c>
    </row>
    <row r="124" spans="1:9" x14ac:dyDescent="0.15">
      <c r="A124" s="2">
        <v>10</v>
      </c>
      <c r="B124" s="1" t="s">
        <v>45</v>
      </c>
      <c r="C124" s="4">
        <v>6</v>
      </c>
      <c r="D124" s="8">
        <v>2.76</v>
      </c>
      <c r="E124" s="4">
        <v>2</v>
      </c>
      <c r="F124" s="8">
        <v>1.33</v>
      </c>
      <c r="G124" s="4">
        <v>4</v>
      </c>
      <c r="H124" s="8">
        <v>6.15</v>
      </c>
      <c r="I124" s="4">
        <v>0</v>
      </c>
    </row>
    <row r="125" spans="1:9" x14ac:dyDescent="0.15">
      <c r="A125" s="2">
        <v>11</v>
      </c>
      <c r="B125" s="1" t="s">
        <v>68</v>
      </c>
      <c r="C125" s="4">
        <v>5</v>
      </c>
      <c r="D125" s="8">
        <v>2.2999999999999998</v>
      </c>
      <c r="E125" s="4">
        <v>5</v>
      </c>
      <c r="F125" s="8">
        <v>3.33</v>
      </c>
      <c r="G125" s="4">
        <v>0</v>
      </c>
      <c r="H125" s="8">
        <v>0</v>
      </c>
      <c r="I125" s="4">
        <v>0</v>
      </c>
    </row>
    <row r="126" spans="1:9" x14ac:dyDescent="0.15">
      <c r="A126" s="2">
        <v>12</v>
      </c>
      <c r="B126" s="1" t="s">
        <v>69</v>
      </c>
      <c r="C126" s="4">
        <v>4</v>
      </c>
      <c r="D126" s="8">
        <v>1.84</v>
      </c>
      <c r="E126" s="4">
        <v>3</v>
      </c>
      <c r="F126" s="8">
        <v>2</v>
      </c>
      <c r="G126" s="4">
        <v>1</v>
      </c>
      <c r="H126" s="8">
        <v>1.54</v>
      </c>
      <c r="I126" s="4">
        <v>0</v>
      </c>
    </row>
    <row r="127" spans="1:9" x14ac:dyDescent="0.15">
      <c r="A127" s="2">
        <v>12</v>
      </c>
      <c r="B127" s="1" t="s">
        <v>64</v>
      </c>
      <c r="C127" s="4">
        <v>4</v>
      </c>
      <c r="D127" s="8">
        <v>1.84</v>
      </c>
      <c r="E127" s="4">
        <v>1</v>
      </c>
      <c r="F127" s="8">
        <v>0.67</v>
      </c>
      <c r="G127" s="4">
        <v>3</v>
      </c>
      <c r="H127" s="8">
        <v>4.62</v>
      </c>
      <c r="I127" s="4">
        <v>0</v>
      </c>
    </row>
    <row r="128" spans="1:9" x14ac:dyDescent="0.15">
      <c r="A128" s="2">
        <v>12</v>
      </c>
      <c r="B128" s="1" t="s">
        <v>48</v>
      </c>
      <c r="C128" s="4">
        <v>4</v>
      </c>
      <c r="D128" s="8">
        <v>1.84</v>
      </c>
      <c r="E128" s="4">
        <v>3</v>
      </c>
      <c r="F128" s="8">
        <v>2</v>
      </c>
      <c r="G128" s="4">
        <v>1</v>
      </c>
      <c r="H128" s="8">
        <v>1.54</v>
      </c>
      <c r="I128" s="4">
        <v>0</v>
      </c>
    </row>
    <row r="129" spans="1:9" x14ac:dyDescent="0.15">
      <c r="A129" s="2">
        <v>12</v>
      </c>
      <c r="B129" s="1" t="s">
        <v>51</v>
      </c>
      <c r="C129" s="4">
        <v>4</v>
      </c>
      <c r="D129" s="8">
        <v>1.84</v>
      </c>
      <c r="E129" s="4">
        <v>2</v>
      </c>
      <c r="F129" s="8">
        <v>1.33</v>
      </c>
      <c r="G129" s="4">
        <v>2</v>
      </c>
      <c r="H129" s="8">
        <v>3.08</v>
      </c>
      <c r="I129" s="4">
        <v>0</v>
      </c>
    </row>
    <row r="130" spans="1:9" x14ac:dyDescent="0.15">
      <c r="A130" s="2">
        <v>12</v>
      </c>
      <c r="B130" s="1" t="s">
        <v>60</v>
      </c>
      <c r="C130" s="4">
        <v>4</v>
      </c>
      <c r="D130" s="8">
        <v>1.84</v>
      </c>
      <c r="E130" s="4">
        <v>3</v>
      </c>
      <c r="F130" s="8">
        <v>2</v>
      </c>
      <c r="G130" s="4">
        <v>1</v>
      </c>
      <c r="H130" s="8">
        <v>1.54</v>
      </c>
      <c r="I130" s="4">
        <v>0</v>
      </c>
    </row>
    <row r="131" spans="1:9" x14ac:dyDescent="0.15">
      <c r="A131" s="2">
        <v>17</v>
      </c>
      <c r="B131" s="1" t="s">
        <v>71</v>
      </c>
      <c r="C131" s="4">
        <v>3</v>
      </c>
      <c r="D131" s="8">
        <v>1.38</v>
      </c>
      <c r="E131" s="4">
        <v>2</v>
      </c>
      <c r="F131" s="8">
        <v>1.33</v>
      </c>
      <c r="G131" s="4">
        <v>1</v>
      </c>
      <c r="H131" s="8">
        <v>1.54</v>
      </c>
      <c r="I131" s="4">
        <v>0</v>
      </c>
    </row>
    <row r="132" spans="1:9" x14ac:dyDescent="0.15">
      <c r="A132" s="2">
        <v>17</v>
      </c>
      <c r="B132" s="1" t="s">
        <v>72</v>
      </c>
      <c r="C132" s="4">
        <v>3</v>
      </c>
      <c r="D132" s="8">
        <v>1.38</v>
      </c>
      <c r="E132" s="4">
        <v>2</v>
      </c>
      <c r="F132" s="8">
        <v>1.33</v>
      </c>
      <c r="G132" s="4">
        <v>1</v>
      </c>
      <c r="H132" s="8">
        <v>1.54</v>
      </c>
      <c r="I132" s="4">
        <v>0</v>
      </c>
    </row>
    <row r="133" spans="1:9" x14ac:dyDescent="0.15">
      <c r="A133" s="2">
        <v>17</v>
      </c>
      <c r="B133" s="1" t="s">
        <v>61</v>
      </c>
      <c r="C133" s="4">
        <v>3</v>
      </c>
      <c r="D133" s="8">
        <v>1.38</v>
      </c>
      <c r="E133" s="4">
        <v>0</v>
      </c>
      <c r="F133" s="8">
        <v>0</v>
      </c>
      <c r="G133" s="4">
        <v>3</v>
      </c>
      <c r="H133" s="8">
        <v>4.62</v>
      </c>
      <c r="I133" s="4">
        <v>0</v>
      </c>
    </row>
    <row r="134" spans="1:9" x14ac:dyDescent="0.15">
      <c r="A134" s="2">
        <v>20</v>
      </c>
      <c r="B134" s="1" t="s">
        <v>70</v>
      </c>
      <c r="C134" s="4">
        <v>2</v>
      </c>
      <c r="D134" s="8">
        <v>0.92</v>
      </c>
      <c r="E134" s="4">
        <v>0</v>
      </c>
      <c r="F134" s="8">
        <v>0</v>
      </c>
      <c r="G134" s="4">
        <v>2</v>
      </c>
      <c r="H134" s="8">
        <v>3.08</v>
      </c>
      <c r="I134" s="4">
        <v>0</v>
      </c>
    </row>
    <row r="135" spans="1:9" x14ac:dyDescent="0.15">
      <c r="A135" s="2">
        <v>20</v>
      </c>
      <c r="B135" s="1" t="s">
        <v>73</v>
      </c>
      <c r="C135" s="4">
        <v>2</v>
      </c>
      <c r="D135" s="8">
        <v>0.92</v>
      </c>
      <c r="E135" s="4">
        <v>1</v>
      </c>
      <c r="F135" s="8">
        <v>0.67</v>
      </c>
      <c r="G135" s="4">
        <v>1</v>
      </c>
      <c r="H135" s="8">
        <v>1.54</v>
      </c>
      <c r="I135" s="4">
        <v>0</v>
      </c>
    </row>
    <row r="136" spans="1:9" x14ac:dyDescent="0.15">
      <c r="A136" s="2">
        <v>20</v>
      </c>
      <c r="B136" s="1" t="s">
        <v>74</v>
      </c>
      <c r="C136" s="4">
        <v>2</v>
      </c>
      <c r="D136" s="8">
        <v>0.92</v>
      </c>
      <c r="E136" s="4">
        <v>1</v>
      </c>
      <c r="F136" s="8">
        <v>0.67</v>
      </c>
      <c r="G136" s="4">
        <v>1</v>
      </c>
      <c r="H136" s="8">
        <v>1.54</v>
      </c>
      <c r="I136" s="4">
        <v>0</v>
      </c>
    </row>
    <row r="137" spans="1:9" x14ac:dyDescent="0.15">
      <c r="A137" s="2">
        <v>20</v>
      </c>
      <c r="B137" s="1" t="s">
        <v>47</v>
      </c>
      <c r="C137" s="4">
        <v>2</v>
      </c>
      <c r="D137" s="8">
        <v>0.92</v>
      </c>
      <c r="E137" s="4">
        <v>0</v>
      </c>
      <c r="F137" s="8">
        <v>0</v>
      </c>
      <c r="G137" s="4">
        <v>2</v>
      </c>
      <c r="H137" s="8">
        <v>3.08</v>
      </c>
      <c r="I137" s="4">
        <v>0</v>
      </c>
    </row>
    <row r="138" spans="1:9" x14ac:dyDescent="0.15">
      <c r="A138" s="2">
        <v>20</v>
      </c>
      <c r="B138" s="1" t="s">
        <v>63</v>
      </c>
      <c r="C138" s="4">
        <v>2</v>
      </c>
      <c r="D138" s="8">
        <v>0.92</v>
      </c>
      <c r="E138" s="4">
        <v>0</v>
      </c>
      <c r="F138" s="8">
        <v>0</v>
      </c>
      <c r="G138" s="4">
        <v>2</v>
      </c>
      <c r="H138" s="8">
        <v>3.08</v>
      </c>
      <c r="I138" s="4">
        <v>0</v>
      </c>
    </row>
    <row r="139" spans="1:9" x14ac:dyDescent="0.15">
      <c r="A139" s="2">
        <v>20</v>
      </c>
      <c r="B139" s="1" t="s">
        <v>58</v>
      </c>
      <c r="C139" s="4">
        <v>2</v>
      </c>
      <c r="D139" s="8">
        <v>0.92</v>
      </c>
      <c r="E139" s="4">
        <v>1</v>
      </c>
      <c r="F139" s="8">
        <v>0.67</v>
      </c>
      <c r="G139" s="4">
        <v>1</v>
      </c>
      <c r="H139" s="8">
        <v>1.54</v>
      </c>
      <c r="I139" s="4">
        <v>0</v>
      </c>
    </row>
    <row r="140" spans="1:9" x14ac:dyDescent="0.15">
      <c r="A140" s="2">
        <v>20</v>
      </c>
      <c r="B140" s="1" t="s">
        <v>76</v>
      </c>
      <c r="C140" s="4">
        <v>2</v>
      </c>
      <c r="D140" s="8">
        <v>0.92</v>
      </c>
      <c r="E140" s="4">
        <v>1</v>
      </c>
      <c r="F140" s="8">
        <v>0.67</v>
      </c>
      <c r="G140" s="4">
        <v>1</v>
      </c>
      <c r="H140" s="8">
        <v>1.54</v>
      </c>
      <c r="I140" s="4">
        <v>0</v>
      </c>
    </row>
    <row r="141" spans="1:9" x14ac:dyDescent="0.15">
      <c r="A141" s="2">
        <v>20</v>
      </c>
      <c r="B141" s="1" t="s">
        <v>77</v>
      </c>
      <c r="C141" s="4">
        <v>2</v>
      </c>
      <c r="D141" s="8">
        <v>0.92</v>
      </c>
      <c r="E141" s="4">
        <v>0</v>
      </c>
      <c r="F141" s="8">
        <v>0</v>
      </c>
      <c r="G141" s="4">
        <v>1</v>
      </c>
      <c r="H141" s="8">
        <v>1.54</v>
      </c>
      <c r="I141" s="4">
        <v>1</v>
      </c>
    </row>
    <row r="142" spans="1:9" x14ac:dyDescent="0.15">
      <c r="A142" s="2">
        <v>20</v>
      </c>
      <c r="B142" s="1" t="s">
        <v>62</v>
      </c>
      <c r="C142" s="4">
        <v>2</v>
      </c>
      <c r="D142" s="8">
        <v>0.92</v>
      </c>
      <c r="E142" s="4">
        <v>2</v>
      </c>
      <c r="F142" s="8">
        <v>1.33</v>
      </c>
      <c r="G142" s="4">
        <v>0</v>
      </c>
      <c r="H142" s="8">
        <v>0</v>
      </c>
      <c r="I142" s="4">
        <v>0</v>
      </c>
    </row>
    <row r="143" spans="1:9" x14ac:dyDescent="0.15">
      <c r="A143" s="2">
        <v>20</v>
      </c>
      <c r="B143" s="1" t="s">
        <v>78</v>
      </c>
      <c r="C143" s="4">
        <v>2</v>
      </c>
      <c r="D143" s="8">
        <v>0.92</v>
      </c>
      <c r="E143" s="4">
        <v>2</v>
      </c>
      <c r="F143" s="8">
        <v>1.33</v>
      </c>
      <c r="G143" s="4">
        <v>0</v>
      </c>
      <c r="H143" s="8">
        <v>0</v>
      </c>
      <c r="I143" s="4">
        <v>0</v>
      </c>
    </row>
    <row r="144" spans="1:9" x14ac:dyDescent="0.15">
      <c r="A144" s="1"/>
      <c r="C144" s="4"/>
      <c r="D144" s="8"/>
      <c r="E144" s="4"/>
      <c r="F144" s="8"/>
      <c r="G144" s="4"/>
      <c r="H144" s="8"/>
      <c r="I144" s="4"/>
    </row>
    <row r="145" spans="1:9" x14ac:dyDescent="0.15">
      <c r="A145" s="1" t="s">
        <v>6</v>
      </c>
      <c r="C145" s="4"/>
      <c r="D145" s="8"/>
      <c r="E145" s="4"/>
      <c r="F145" s="8"/>
      <c r="G145" s="4"/>
      <c r="H145" s="8"/>
      <c r="I145" s="4"/>
    </row>
    <row r="146" spans="1:9" x14ac:dyDescent="0.15">
      <c r="A146" s="2">
        <v>1</v>
      </c>
      <c r="B146" s="1" t="s">
        <v>52</v>
      </c>
      <c r="C146" s="4">
        <v>20</v>
      </c>
      <c r="D146" s="8">
        <v>18.87</v>
      </c>
      <c r="E146" s="4">
        <v>17</v>
      </c>
      <c r="F146" s="8">
        <v>18.48</v>
      </c>
      <c r="G146" s="4">
        <v>3</v>
      </c>
      <c r="H146" s="8">
        <v>21.43</v>
      </c>
      <c r="I146" s="4">
        <v>0</v>
      </c>
    </row>
    <row r="147" spans="1:9" x14ac:dyDescent="0.15">
      <c r="A147" s="2">
        <v>2</v>
      </c>
      <c r="B147" s="1" t="s">
        <v>50</v>
      </c>
      <c r="C147" s="4">
        <v>14</v>
      </c>
      <c r="D147" s="8">
        <v>13.21</v>
      </c>
      <c r="E147" s="4">
        <v>13</v>
      </c>
      <c r="F147" s="8">
        <v>14.13</v>
      </c>
      <c r="G147" s="4">
        <v>1</v>
      </c>
      <c r="H147" s="8">
        <v>7.14</v>
      </c>
      <c r="I147" s="4">
        <v>0</v>
      </c>
    </row>
    <row r="148" spans="1:9" x14ac:dyDescent="0.15">
      <c r="A148" s="2">
        <v>3</v>
      </c>
      <c r="B148" s="1" t="s">
        <v>57</v>
      </c>
      <c r="C148" s="4">
        <v>12</v>
      </c>
      <c r="D148" s="8">
        <v>11.32</v>
      </c>
      <c r="E148" s="4">
        <v>12</v>
      </c>
      <c r="F148" s="8">
        <v>13.04</v>
      </c>
      <c r="G148" s="4">
        <v>0</v>
      </c>
      <c r="H148" s="8">
        <v>0</v>
      </c>
      <c r="I148" s="4">
        <v>0</v>
      </c>
    </row>
    <row r="149" spans="1:9" x14ac:dyDescent="0.15">
      <c r="A149" s="2">
        <v>4</v>
      </c>
      <c r="B149" s="1" t="s">
        <v>49</v>
      </c>
      <c r="C149" s="4">
        <v>8</v>
      </c>
      <c r="D149" s="8">
        <v>7.55</v>
      </c>
      <c r="E149" s="4">
        <v>7</v>
      </c>
      <c r="F149" s="8">
        <v>7.61</v>
      </c>
      <c r="G149" s="4">
        <v>1</v>
      </c>
      <c r="H149" s="8">
        <v>7.14</v>
      </c>
      <c r="I149" s="4">
        <v>0</v>
      </c>
    </row>
    <row r="150" spans="1:9" x14ac:dyDescent="0.15">
      <c r="A150" s="2">
        <v>4</v>
      </c>
      <c r="B150" s="1" t="s">
        <v>56</v>
      </c>
      <c r="C150" s="4">
        <v>8</v>
      </c>
      <c r="D150" s="8">
        <v>7.55</v>
      </c>
      <c r="E150" s="4">
        <v>7</v>
      </c>
      <c r="F150" s="8">
        <v>7.61</v>
      </c>
      <c r="G150" s="4">
        <v>1</v>
      </c>
      <c r="H150" s="8">
        <v>7.14</v>
      </c>
      <c r="I150" s="4">
        <v>0</v>
      </c>
    </row>
    <row r="151" spans="1:9" x14ac:dyDescent="0.15">
      <c r="A151" s="2">
        <v>6</v>
      </c>
      <c r="B151" s="1" t="s">
        <v>43</v>
      </c>
      <c r="C151" s="4">
        <v>5</v>
      </c>
      <c r="D151" s="8">
        <v>4.72</v>
      </c>
      <c r="E151" s="4">
        <v>2</v>
      </c>
      <c r="F151" s="8">
        <v>2.17</v>
      </c>
      <c r="G151" s="4">
        <v>3</v>
      </c>
      <c r="H151" s="8">
        <v>21.43</v>
      </c>
      <c r="I151" s="4">
        <v>0</v>
      </c>
    </row>
    <row r="152" spans="1:9" x14ac:dyDescent="0.15">
      <c r="A152" s="2">
        <v>7</v>
      </c>
      <c r="B152" s="1" t="s">
        <v>45</v>
      </c>
      <c r="C152" s="4">
        <v>4</v>
      </c>
      <c r="D152" s="8">
        <v>3.77</v>
      </c>
      <c r="E152" s="4">
        <v>3</v>
      </c>
      <c r="F152" s="8">
        <v>3.26</v>
      </c>
      <c r="G152" s="4">
        <v>1</v>
      </c>
      <c r="H152" s="8">
        <v>7.14</v>
      </c>
      <c r="I152" s="4">
        <v>0</v>
      </c>
    </row>
    <row r="153" spans="1:9" x14ac:dyDescent="0.15">
      <c r="A153" s="2">
        <v>8</v>
      </c>
      <c r="B153" s="1" t="s">
        <v>44</v>
      </c>
      <c r="C153" s="4">
        <v>3</v>
      </c>
      <c r="D153" s="8">
        <v>2.83</v>
      </c>
      <c r="E153" s="4">
        <v>3</v>
      </c>
      <c r="F153" s="8">
        <v>3.26</v>
      </c>
      <c r="G153" s="4">
        <v>0</v>
      </c>
      <c r="H153" s="8">
        <v>0</v>
      </c>
      <c r="I153" s="4">
        <v>0</v>
      </c>
    </row>
    <row r="154" spans="1:9" x14ac:dyDescent="0.15">
      <c r="A154" s="2">
        <v>8</v>
      </c>
      <c r="B154" s="1" t="s">
        <v>82</v>
      </c>
      <c r="C154" s="4">
        <v>3</v>
      </c>
      <c r="D154" s="8">
        <v>2.83</v>
      </c>
      <c r="E154" s="4">
        <v>3</v>
      </c>
      <c r="F154" s="8">
        <v>3.26</v>
      </c>
      <c r="G154" s="4">
        <v>0</v>
      </c>
      <c r="H154" s="8">
        <v>0</v>
      </c>
      <c r="I154" s="4">
        <v>0</v>
      </c>
    </row>
    <row r="155" spans="1:9" x14ac:dyDescent="0.15">
      <c r="A155" s="2">
        <v>8</v>
      </c>
      <c r="B155" s="1" t="s">
        <v>70</v>
      </c>
      <c r="C155" s="4">
        <v>3</v>
      </c>
      <c r="D155" s="8">
        <v>2.83</v>
      </c>
      <c r="E155" s="4">
        <v>3</v>
      </c>
      <c r="F155" s="8">
        <v>3.26</v>
      </c>
      <c r="G155" s="4">
        <v>0</v>
      </c>
      <c r="H155" s="8">
        <v>0</v>
      </c>
      <c r="I155" s="4">
        <v>0</v>
      </c>
    </row>
    <row r="156" spans="1:9" x14ac:dyDescent="0.15">
      <c r="A156" s="2">
        <v>8</v>
      </c>
      <c r="B156" s="1" t="s">
        <v>51</v>
      </c>
      <c r="C156" s="4">
        <v>3</v>
      </c>
      <c r="D156" s="8">
        <v>2.83</v>
      </c>
      <c r="E156" s="4">
        <v>3</v>
      </c>
      <c r="F156" s="8">
        <v>3.26</v>
      </c>
      <c r="G156" s="4">
        <v>0</v>
      </c>
      <c r="H156" s="8">
        <v>0</v>
      </c>
      <c r="I156" s="4">
        <v>0</v>
      </c>
    </row>
    <row r="157" spans="1:9" x14ac:dyDescent="0.15">
      <c r="A157" s="2">
        <v>8</v>
      </c>
      <c r="B157" s="1" t="s">
        <v>75</v>
      </c>
      <c r="C157" s="4">
        <v>3</v>
      </c>
      <c r="D157" s="8">
        <v>2.83</v>
      </c>
      <c r="E157" s="4">
        <v>3</v>
      </c>
      <c r="F157" s="8">
        <v>3.26</v>
      </c>
      <c r="G157" s="4">
        <v>0</v>
      </c>
      <c r="H157" s="8">
        <v>0</v>
      </c>
      <c r="I157" s="4">
        <v>0</v>
      </c>
    </row>
    <row r="158" spans="1:9" x14ac:dyDescent="0.15">
      <c r="A158" s="2">
        <v>8</v>
      </c>
      <c r="B158" s="1" t="s">
        <v>59</v>
      </c>
      <c r="C158" s="4">
        <v>3</v>
      </c>
      <c r="D158" s="8">
        <v>2.83</v>
      </c>
      <c r="E158" s="4">
        <v>3</v>
      </c>
      <c r="F158" s="8">
        <v>3.26</v>
      </c>
      <c r="G158" s="4">
        <v>0</v>
      </c>
      <c r="H158" s="8">
        <v>0</v>
      </c>
      <c r="I158" s="4">
        <v>0</v>
      </c>
    </row>
    <row r="159" spans="1:9" x14ac:dyDescent="0.15">
      <c r="A159" s="2">
        <v>14</v>
      </c>
      <c r="B159" s="1" t="s">
        <v>66</v>
      </c>
      <c r="C159" s="4">
        <v>2</v>
      </c>
      <c r="D159" s="8">
        <v>1.89</v>
      </c>
      <c r="E159" s="4">
        <v>1</v>
      </c>
      <c r="F159" s="8">
        <v>1.0900000000000001</v>
      </c>
      <c r="G159" s="4">
        <v>1</v>
      </c>
      <c r="H159" s="8">
        <v>7.14</v>
      </c>
      <c r="I159" s="4">
        <v>0</v>
      </c>
    </row>
    <row r="160" spans="1:9" x14ac:dyDescent="0.15">
      <c r="A160" s="2">
        <v>14</v>
      </c>
      <c r="B160" s="1" t="s">
        <v>80</v>
      </c>
      <c r="C160" s="4">
        <v>2</v>
      </c>
      <c r="D160" s="8">
        <v>1.89</v>
      </c>
      <c r="E160" s="4">
        <v>2</v>
      </c>
      <c r="F160" s="8">
        <v>2.17</v>
      </c>
      <c r="G160" s="4">
        <v>0</v>
      </c>
      <c r="H160" s="8">
        <v>0</v>
      </c>
      <c r="I160" s="4">
        <v>0</v>
      </c>
    </row>
    <row r="161" spans="1:9" x14ac:dyDescent="0.15">
      <c r="A161" s="2">
        <v>14</v>
      </c>
      <c r="B161" s="1" t="s">
        <v>53</v>
      </c>
      <c r="C161" s="4">
        <v>2</v>
      </c>
      <c r="D161" s="8">
        <v>1.89</v>
      </c>
      <c r="E161" s="4">
        <v>2</v>
      </c>
      <c r="F161" s="8">
        <v>2.17</v>
      </c>
      <c r="G161" s="4">
        <v>0</v>
      </c>
      <c r="H161" s="8">
        <v>0</v>
      </c>
      <c r="I161" s="4">
        <v>0</v>
      </c>
    </row>
    <row r="162" spans="1:9" x14ac:dyDescent="0.15">
      <c r="A162" s="2">
        <v>14</v>
      </c>
      <c r="B162" s="1" t="s">
        <v>60</v>
      </c>
      <c r="C162" s="4">
        <v>2</v>
      </c>
      <c r="D162" s="8">
        <v>1.89</v>
      </c>
      <c r="E162" s="4">
        <v>2</v>
      </c>
      <c r="F162" s="8">
        <v>2.17</v>
      </c>
      <c r="G162" s="4">
        <v>0</v>
      </c>
      <c r="H162" s="8">
        <v>0</v>
      </c>
      <c r="I162" s="4">
        <v>0</v>
      </c>
    </row>
    <row r="163" spans="1:9" x14ac:dyDescent="0.15">
      <c r="A163" s="2">
        <v>14</v>
      </c>
      <c r="B163" s="1" t="s">
        <v>62</v>
      </c>
      <c r="C163" s="4">
        <v>2</v>
      </c>
      <c r="D163" s="8">
        <v>1.89</v>
      </c>
      <c r="E163" s="4">
        <v>2</v>
      </c>
      <c r="F163" s="8">
        <v>2.17</v>
      </c>
      <c r="G163" s="4">
        <v>0</v>
      </c>
      <c r="H163" s="8">
        <v>0</v>
      </c>
      <c r="I163" s="4">
        <v>0</v>
      </c>
    </row>
    <row r="164" spans="1:9" x14ac:dyDescent="0.15">
      <c r="A164" s="2">
        <v>19</v>
      </c>
      <c r="B164" s="1" t="s">
        <v>79</v>
      </c>
      <c r="C164" s="4">
        <v>1</v>
      </c>
      <c r="D164" s="8">
        <v>0.94</v>
      </c>
      <c r="E164" s="4">
        <v>0</v>
      </c>
      <c r="F164" s="8">
        <v>0</v>
      </c>
      <c r="G164" s="4">
        <v>1</v>
      </c>
      <c r="H164" s="8">
        <v>7.14</v>
      </c>
      <c r="I164" s="4">
        <v>0</v>
      </c>
    </row>
    <row r="165" spans="1:9" x14ac:dyDescent="0.15">
      <c r="A165" s="2">
        <v>19</v>
      </c>
      <c r="B165" s="1" t="s">
        <v>81</v>
      </c>
      <c r="C165" s="4">
        <v>1</v>
      </c>
      <c r="D165" s="8">
        <v>0.94</v>
      </c>
      <c r="E165" s="4">
        <v>1</v>
      </c>
      <c r="F165" s="8">
        <v>1.0900000000000001</v>
      </c>
      <c r="G165" s="4">
        <v>0</v>
      </c>
      <c r="H165" s="8">
        <v>0</v>
      </c>
      <c r="I165" s="4">
        <v>0</v>
      </c>
    </row>
    <row r="166" spans="1:9" x14ac:dyDescent="0.15">
      <c r="A166" s="2">
        <v>19</v>
      </c>
      <c r="B166" s="1" t="s">
        <v>83</v>
      </c>
      <c r="C166" s="4">
        <v>1</v>
      </c>
      <c r="D166" s="8">
        <v>0.94</v>
      </c>
      <c r="E166" s="4">
        <v>0</v>
      </c>
      <c r="F166" s="8">
        <v>0</v>
      </c>
      <c r="G166" s="4">
        <v>1</v>
      </c>
      <c r="H166" s="8">
        <v>7.14</v>
      </c>
      <c r="I166" s="4">
        <v>0</v>
      </c>
    </row>
    <row r="167" spans="1:9" x14ac:dyDescent="0.15">
      <c r="A167" s="2">
        <v>19</v>
      </c>
      <c r="B167" s="1" t="s">
        <v>84</v>
      </c>
      <c r="C167" s="4">
        <v>1</v>
      </c>
      <c r="D167" s="8">
        <v>0.94</v>
      </c>
      <c r="E167" s="4">
        <v>1</v>
      </c>
      <c r="F167" s="8">
        <v>1.0900000000000001</v>
      </c>
      <c r="G167" s="4">
        <v>0</v>
      </c>
      <c r="H167" s="8">
        <v>0</v>
      </c>
      <c r="I167" s="4">
        <v>0</v>
      </c>
    </row>
    <row r="168" spans="1:9" x14ac:dyDescent="0.15">
      <c r="A168" s="2">
        <v>19</v>
      </c>
      <c r="B168" s="1" t="s">
        <v>46</v>
      </c>
      <c r="C168" s="4">
        <v>1</v>
      </c>
      <c r="D168" s="8">
        <v>0.94</v>
      </c>
      <c r="E168" s="4">
        <v>0</v>
      </c>
      <c r="F168" s="8">
        <v>0</v>
      </c>
      <c r="G168" s="4">
        <v>1</v>
      </c>
      <c r="H168" s="8">
        <v>7.14</v>
      </c>
      <c r="I168" s="4">
        <v>0</v>
      </c>
    </row>
    <row r="169" spans="1:9" x14ac:dyDescent="0.15">
      <c r="A169" s="2">
        <v>19</v>
      </c>
      <c r="B169" s="1" t="s">
        <v>65</v>
      </c>
      <c r="C169" s="4">
        <v>1</v>
      </c>
      <c r="D169" s="8">
        <v>0.94</v>
      </c>
      <c r="E169" s="4">
        <v>1</v>
      </c>
      <c r="F169" s="8">
        <v>1.0900000000000001</v>
      </c>
      <c r="G169" s="4">
        <v>0</v>
      </c>
      <c r="H169" s="8">
        <v>0</v>
      </c>
      <c r="I169" s="4">
        <v>0</v>
      </c>
    </row>
    <row r="170" spans="1:9" x14ac:dyDescent="0.15">
      <c r="A170" s="2">
        <v>19</v>
      </c>
      <c r="B170" s="1" t="s">
        <v>54</v>
      </c>
      <c r="C170" s="4">
        <v>1</v>
      </c>
      <c r="D170" s="8">
        <v>0.94</v>
      </c>
      <c r="E170" s="4">
        <v>1</v>
      </c>
      <c r="F170" s="8">
        <v>1.0900000000000001</v>
      </c>
      <c r="G170" s="4">
        <v>0</v>
      </c>
      <c r="H170" s="8">
        <v>0</v>
      </c>
      <c r="I170" s="4">
        <v>0</v>
      </c>
    </row>
    <row r="171" spans="1:9" x14ac:dyDescent="0.15">
      <c r="A171" s="1"/>
      <c r="C171" s="4"/>
      <c r="D171" s="8"/>
      <c r="E171" s="4"/>
      <c r="F171" s="8"/>
      <c r="G171" s="4"/>
      <c r="H171" s="8"/>
      <c r="I171" s="4"/>
    </row>
    <row r="172" spans="1:9" x14ac:dyDescent="0.15">
      <c r="A172" s="1" t="s">
        <v>7</v>
      </c>
      <c r="C172" s="4"/>
      <c r="D172" s="8"/>
      <c r="E172" s="4"/>
      <c r="F172" s="8"/>
      <c r="G172" s="4"/>
      <c r="H172" s="8"/>
      <c r="I172" s="4"/>
    </row>
    <row r="173" spans="1:9" x14ac:dyDescent="0.15">
      <c r="A173" s="2">
        <v>1</v>
      </c>
      <c r="B173" s="1" t="s">
        <v>57</v>
      </c>
      <c r="C173" s="4">
        <v>26</v>
      </c>
      <c r="D173" s="8">
        <v>13.4</v>
      </c>
      <c r="E173" s="4">
        <v>25</v>
      </c>
      <c r="F173" s="8">
        <v>19.690000000000001</v>
      </c>
      <c r="G173" s="4">
        <v>1</v>
      </c>
      <c r="H173" s="8">
        <v>1.52</v>
      </c>
      <c r="I173" s="4">
        <v>0</v>
      </c>
    </row>
    <row r="174" spans="1:9" x14ac:dyDescent="0.15">
      <c r="A174" s="2">
        <v>2</v>
      </c>
      <c r="B174" s="1" t="s">
        <v>52</v>
      </c>
      <c r="C174" s="4">
        <v>25</v>
      </c>
      <c r="D174" s="8">
        <v>12.89</v>
      </c>
      <c r="E174" s="4">
        <v>19</v>
      </c>
      <c r="F174" s="8">
        <v>14.96</v>
      </c>
      <c r="G174" s="4">
        <v>6</v>
      </c>
      <c r="H174" s="8">
        <v>9.09</v>
      </c>
      <c r="I174" s="4">
        <v>0</v>
      </c>
    </row>
    <row r="175" spans="1:9" x14ac:dyDescent="0.15">
      <c r="A175" s="2">
        <v>3</v>
      </c>
      <c r="B175" s="1" t="s">
        <v>43</v>
      </c>
      <c r="C175" s="4">
        <v>16</v>
      </c>
      <c r="D175" s="8">
        <v>8.25</v>
      </c>
      <c r="E175" s="4">
        <v>7</v>
      </c>
      <c r="F175" s="8">
        <v>5.51</v>
      </c>
      <c r="G175" s="4">
        <v>9</v>
      </c>
      <c r="H175" s="8">
        <v>13.64</v>
      </c>
      <c r="I175" s="4">
        <v>0</v>
      </c>
    </row>
    <row r="176" spans="1:9" x14ac:dyDescent="0.15">
      <c r="A176" s="2">
        <v>4</v>
      </c>
      <c r="B176" s="1" t="s">
        <v>50</v>
      </c>
      <c r="C176" s="4">
        <v>15</v>
      </c>
      <c r="D176" s="8">
        <v>7.73</v>
      </c>
      <c r="E176" s="4">
        <v>12</v>
      </c>
      <c r="F176" s="8">
        <v>9.4499999999999993</v>
      </c>
      <c r="G176" s="4">
        <v>3</v>
      </c>
      <c r="H176" s="8">
        <v>4.55</v>
      </c>
      <c r="I176" s="4">
        <v>0</v>
      </c>
    </row>
    <row r="177" spans="1:9" x14ac:dyDescent="0.15">
      <c r="A177" s="2">
        <v>5</v>
      </c>
      <c r="B177" s="1" t="s">
        <v>44</v>
      </c>
      <c r="C177" s="4">
        <v>12</v>
      </c>
      <c r="D177" s="8">
        <v>6.19</v>
      </c>
      <c r="E177" s="4">
        <v>9</v>
      </c>
      <c r="F177" s="8">
        <v>7.09</v>
      </c>
      <c r="G177" s="4">
        <v>3</v>
      </c>
      <c r="H177" s="8">
        <v>4.55</v>
      </c>
      <c r="I177" s="4">
        <v>0</v>
      </c>
    </row>
    <row r="178" spans="1:9" x14ac:dyDescent="0.15">
      <c r="A178" s="2">
        <v>6</v>
      </c>
      <c r="B178" s="1" t="s">
        <v>81</v>
      </c>
      <c r="C178" s="4">
        <v>11</v>
      </c>
      <c r="D178" s="8">
        <v>5.67</v>
      </c>
      <c r="E178" s="4">
        <v>2</v>
      </c>
      <c r="F178" s="8">
        <v>1.57</v>
      </c>
      <c r="G178" s="4">
        <v>9</v>
      </c>
      <c r="H178" s="8">
        <v>13.64</v>
      </c>
      <c r="I178" s="4">
        <v>0</v>
      </c>
    </row>
    <row r="179" spans="1:9" x14ac:dyDescent="0.15">
      <c r="A179" s="2">
        <v>7</v>
      </c>
      <c r="B179" s="1" t="s">
        <v>49</v>
      </c>
      <c r="C179" s="4">
        <v>10</v>
      </c>
      <c r="D179" s="8">
        <v>5.15</v>
      </c>
      <c r="E179" s="4">
        <v>5</v>
      </c>
      <c r="F179" s="8">
        <v>3.94</v>
      </c>
      <c r="G179" s="4">
        <v>5</v>
      </c>
      <c r="H179" s="8">
        <v>7.58</v>
      </c>
      <c r="I179" s="4">
        <v>0</v>
      </c>
    </row>
    <row r="180" spans="1:9" x14ac:dyDescent="0.15">
      <c r="A180" s="2">
        <v>8</v>
      </c>
      <c r="B180" s="1" t="s">
        <v>56</v>
      </c>
      <c r="C180" s="4">
        <v>7</v>
      </c>
      <c r="D180" s="8">
        <v>3.61</v>
      </c>
      <c r="E180" s="4">
        <v>7</v>
      </c>
      <c r="F180" s="8">
        <v>5.51</v>
      </c>
      <c r="G180" s="4">
        <v>0</v>
      </c>
      <c r="H180" s="8">
        <v>0</v>
      </c>
      <c r="I180" s="4">
        <v>0</v>
      </c>
    </row>
    <row r="181" spans="1:9" x14ac:dyDescent="0.15">
      <c r="A181" s="2">
        <v>9</v>
      </c>
      <c r="B181" s="1" t="s">
        <v>70</v>
      </c>
      <c r="C181" s="4">
        <v>5</v>
      </c>
      <c r="D181" s="8">
        <v>2.58</v>
      </c>
      <c r="E181" s="4">
        <v>4</v>
      </c>
      <c r="F181" s="8">
        <v>3.15</v>
      </c>
      <c r="G181" s="4">
        <v>1</v>
      </c>
      <c r="H181" s="8">
        <v>1.52</v>
      </c>
      <c r="I181" s="4">
        <v>0</v>
      </c>
    </row>
    <row r="182" spans="1:9" x14ac:dyDescent="0.15">
      <c r="A182" s="2">
        <v>9</v>
      </c>
      <c r="B182" s="1" t="s">
        <v>51</v>
      </c>
      <c r="C182" s="4">
        <v>5</v>
      </c>
      <c r="D182" s="8">
        <v>2.58</v>
      </c>
      <c r="E182" s="4">
        <v>3</v>
      </c>
      <c r="F182" s="8">
        <v>2.36</v>
      </c>
      <c r="G182" s="4">
        <v>2</v>
      </c>
      <c r="H182" s="8">
        <v>3.03</v>
      </c>
      <c r="I182" s="4">
        <v>0</v>
      </c>
    </row>
    <row r="183" spans="1:9" x14ac:dyDescent="0.15">
      <c r="A183" s="2">
        <v>11</v>
      </c>
      <c r="B183" s="1" t="s">
        <v>72</v>
      </c>
      <c r="C183" s="4">
        <v>4</v>
      </c>
      <c r="D183" s="8">
        <v>2.06</v>
      </c>
      <c r="E183" s="4">
        <v>1</v>
      </c>
      <c r="F183" s="8">
        <v>0.79</v>
      </c>
      <c r="G183" s="4">
        <v>3</v>
      </c>
      <c r="H183" s="8">
        <v>4.55</v>
      </c>
      <c r="I183" s="4">
        <v>0</v>
      </c>
    </row>
    <row r="184" spans="1:9" x14ac:dyDescent="0.15">
      <c r="A184" s="2">
        <v>11</v>
      </c>
      <c r="B184" s="1" t="s">
        <v>46</v>
      </c>
      <c r="C184" s="4">
        <v>4</v>
      </c>
      <c r="D184" s="8">
        <v>2.06</v>
      </c>
      <c r="E184" s="4">
        <v>2</v>
      </c>
      <c r="F184" s="8">
        <v>1.57</v>
      </c>
      <c r="G184" s="4">
        <v>2</v>
      </c>
      <c r="H184" s="8">
        <v>3.03</v>
      </c>
      <c r="I184" s="4">
        <v>0</v>
      </c>
    </row>
    <row r="185" spans="1:9" x14ac:dyDescent="0.15">
      <c r="A185" s="2">
        <v>11</v>
      </c>
      <c r="B185" s="1" t="s">
        <v>53</v>
      </c>
      <c r="C185" s="4">
        <v>4</v>
      </c>
      <c r="D185" s="8">
        <v>2.06</v>
      </c>
      <c r="E185" s="4">
        <v>2</v>
      </c>
      <c r="F185" s="8">
        <v>1.57</v>
      </c>
      <c r="G185" s="4">
        <v>2</v>
      </c>
      <c r="H185" s="8">
        <v>3.03</v>
      </c>
      <c r="I185" s="4">
        <v>0</v>
      </c>
    </row>
    <row r="186" spans="1:9" x14ac:dyDescent="0.15">
      <c r="A186" s="2">
        <v>11</v>
      </c>
      <c r="B186" s="1" t="s">
        <v>62</v>
      </c>
      <c r="C186" s="4">
        <v>4</v>
      </c>
      <c r="D186" s="8">
        <v>2.06</v>
      </c>
      <c r="E186" s="4">
        <v>2</v>
      </c>
      <c r="F186" s="8">
        <v>1.57</v>
      </c>
      <c r="G186" s="4">
        <v>2</v>
      </c>
      <c r="H186" s="8">
        <v>3.03</v>
      </c>
      <c r="I186" s="4">
        <v>0</v>
      </c>
    </row>
    <row r="187" spans="1:9" x14ac:dyDescent="0.15">
      <c r="A187" s="2">
        <v>11</v>
      </c>
      <c r="B187" s="1" t="s">
        <v>67</v>
      </c>
      <c r="C187" s="4">
        <v>4</v>
      </c>
      <c r="D187" s="8">
        <v>2.06</v>
      </c>
      <c r="E187" s="4">
        <v>1</v>
      </c>
      <c r="F187" s="8">
        <v>0.79</v>
      </c>
      <c r="G187" s="4">
        <v>2</v>
      </c>
      <c r="H187" s="8">
        <v>3.03</v>
      </c>
      <c r="I187" s="4">
        <v>1</v>
      </c>
    </row>
    <row r="188" spans="1:9" x14ac:dyDescent="0.15">
      <c r="A188" s="2">
        <v>16</v>
      </c>
      <c r="B188" s="1" t="s">
        <v>45</v>
      </c>
      <c r="C188" s="4">
        <v>3</v>
      </c>
      <c r="D188" s="8">
        <v>1.55</v>
      </c>
      <c r="E188" s="4">
        <v>2</v>
      </c>
      <c r="F188" s="8">
        <v>1.57</v>
      </c>
      <c r="G188" s="4">
        <v>1</v>
      </c>
      <c r="H188" s="8">
        <v>1.52</v>
      </c>
      <c r="I188" s="4">
        <v>0</v>
      </c>
    </row>
    <row r="189" spans="1:9" x14ac:dyDescent="0.15">
      <c r="A189" s="2">
        <v>16</v>
      </c>
      <c r="B189" s="1" t="s">
        <v>84</v>
      </c>
      <c r="C189" s="4">
        <v>3</v>
      </c>
      <c r="D189" s="8">
        <v>1.55</v>
      </c>
      <c r="E189" s="4">
        <v>2</v>
      </c>
      <c r="F189" s="8">
        <v>1.57</v>
      </c>
      <c r="G189" s="4">
        <v>1</v>
      </c>
      <c r="H189" s="8">
        <v>1.52</v>
      </c>
      <c r="I189" s="4">
        <v>0</v>
      </c>
    </row>
    <row r="190" spans="1:9" x14ac:dyDescent="0.15">
      <c r="A190" s="2">
        <v>16</v>
      </c>
      <c r="B190" s="1" t="s">
        <v>68</v>
      </c>
      <c r="C190" s="4">
        <v>3</v>
      </c>
      <c r="D190" s="8">
        <v>1.55</v>
      </c>
      <c r="E190" s="4">
        <v>1</v>
      </c>
      <c r="F190" s="8">
        <v>0.79</v>
      </c>
      <c r="G190" s="4">
        <v>2</v>
      </c>
      <c r="H190" s="8">
        <v>3.03</v>
      </c>
      <c r="I190" s="4">
        <v>0</v>
      </c>
    </row>
    <row r="191" spans="1:9" x14ac:dyDescent="0.15">
      <c r="A191" s="2">
        <v>16</v>
      </c>
      <c r="B191" s="1" t="s">
        <v>60</v>
      </c>
      <c r="C191" s="4">
        <v>3</v>
      </c>
      <c r="D191" s="8">
        <v>1.55</v>
      </c>
      <c r="E191" s="4">
        <v>3</v>
      </c>
      <c r="F191" s="8">
        <v>2.36</v>
      </c>
      <c r="G191" s="4">
        <v>0</v>
      </c>
      <c r="H191" s="8">
        <v>0</v>
      </c>
      <c r="I191" s="4">
        <v>0</v>
      </c>
    </row>
    <row r="192" spans="1:9" x14ac:dyDescent="0.15">
      <c r="A192" s="2">
        <v>16</v>
      </c>
      <c r="B192" s="1" t="s">
        <v>61</v>
      </c>
      <c r="C192" s="4">
        <v>3</v>
      </c>
      <c r="D192" s="8">
        <v>1.55</v>
      </c>
      <c r="E192" s="4">
        <v>0</v>
      </c>
      <c r="F192" s="8">
        <v>0</v>
      </c>
      <c r="G192" s="4">
        <v>3</v>
      </c>
      <c r="H192" s="8">
        <v>4.55</v>
      </c>
      <c r="I192" s="4">
        <v>0</v>
      </c>
    </row>
    <row r="193" spans="1:9" x14ac:dyDescent="0.15">
      <c r="A193" s="2">
        <v>16</v>
      </c>
      <c r="B193" s="1" t="s">
        <v>78</v>
      </c>
      <c r="C193" s="4">
        <v>3</v>
      </c>
      <c r="D193" s="8">
        <v>1.55</v>
      </c>
      <c r="E193" s="4">
        <v>3</v>
      </c>
      <c r="F193" s="8">
        <v>2.36</v>
      </c>
      <c r="G193" s="4">
        <v>0</v>
      </c>
      <c r="H193" s="8">
        <v>0</v>
      </c>
      <c r="I193" s="4">
        <v>0</v>
      </c>
    </row>
    <row r="194" spans="1:9" x14ac:dyDescent="0.15">
      <c r="A194" s="1"/>
      <c r="C194" s="4"/>
      <c r="D194" s="8"/>
      <c r="E194" s="4"/>
      <c r="F194" s="8"/>
      <c r="G194" s="4"/>
      <c r="H194" s="8"/>
      <c r="I194" s="4"/>
    </row>
    <row r="195" spans="1:9" x14ac:dyDescent="0.15">
      <c r="A195" s="1" t="s">
        <v>8</v>
      </c>
      <c r="C195" s="4"/>
      <c r="D195" s="8"/>
      <c r="E195" s="4"/>
      <c r="F195" s="8"/>
      <c r="G195" s="4"/>
      <c r="H195" s="8"/>
      <c r="I195" s="4"/>
    </row>
    <row r="196" spans="1:9" x14ac:dyDescent="0.15">
      <c r="A196" s="2">
        <v>1</v>
      </c>
      <c r="B196" s="1" t="s">
        <v>57</v>
      </c>
      <c r="C196" s="4">
        <v>51</v>
      </c>
      <c r="D196" s="8">
        <v>16.09</v>
      </c>
      <c r="E196" s="4">
        <v>46</v>
      </c>
      <c r="F196" s="8">
        <v>22.33</v>
      </c>
      <c r="G196" s="4">
        <v>5</v>
      </c>
      <c r="H196" s="8">
        <v>4.63</v>
      </c>
      <c r="I196" s="4">
        <v>0</v>
      </c>
    </row>
    <row r="197" spans="1:9" x14ac:dyDescent="0.15">
      <c r="A197" s="2">
        <v>2</v>
      </c>
      <c r="B197" s="1" t="s">
        <v>52</v>
      </c>
      <c r="C197" s="4">
        <v>37</v>
      </c>
      <c r="D197" s="8">
        <v>11.67</v>
      </c>
      <c r="E197" s="4">
        <v>23</v>
      </c>
      <c r="F197" s="8">
        <v>11.17</v>
      </c>
      <c r="G197" s="4">
        <v>14</v>
      </c>
      <c r="H197" s="8">
        <v>12.96</v>
      </c>
      <c r="I197" s="4">
        <v>0</v>
      </c>
    </row>
    <row r="198" spans="1:9" x14ac:dyDescent="0.15">
      <c r="A198" s="2">
        <v>3</v>
      </c>
      <c r="B198" s="1" t="s">
        <v>50</v>
      </c>
      <c r="C198" s="4">
        <v>30</v>
      </c>
      <c r="D198" s="8">
        <v>9.4600000000000009</v>
      </c>
      <c r="E198" s="4">
        <v>25</v>
      </c>
      <c r="F198" s="8">
        <v>12.14</v>
      </c>
      <c r="G198" s="4">
        <v>5</v>
      </c>
      <c r="H198" s="8">
        <v>4.63</v>
      </c>
      <c r="I198" s="4">
        <v>0</v>
      </c>
    </row>
    <row r="199" spans="1:9" x14ac:dyDescent="0.15">
      <c r="A199" s="2">
        <v>4</v>
      </c>
      <c r="B199" s="1" t="s">
        <v>43</v>
      </c>
      <c r="C199" s="4">
        <v>24</v>
      </c>
      <c r="D199" s="8">
        <v>7.57</v>
      </c>
      <c r="E199" s="4">
        <v>7</v>
      </c>
      <c r="F199" s="8">
        <v>3.4</v>
      </c>
      <c r="G199" s="4">
        <v>17</v>
      </c>
      <c r="H199" s="8">
        <v>15.74</v>
      </c>
      <c r="I199" s="4">
        <v>0</v>
      </c>
    </row>
    <row r="200" spans="1:9" x14ac:dyDescent="0.15">
      <c r="A200" s="2">
        <v>5</v>
      </c>
      <c r="B200" s="1" t="s">
        <v>44</v>
      </c>
      <c r="C200" s="4">
        <v>21</v>
      </c>
      <c r="D200" s="8">
        <v>6.62</v>
      </c>
      <c r="E200" s="4">
        <v>18</v>
      </c>
      <c r="F200" s="8">
        <v>8.74</v>
      </c>
      <c r="G200" s="4">
        <v>3</v>
      </c>
      <c r="H200" s="8">
        <v>2.78</v>
      </c>
      <c r="I200" s="4">
        <v>0</v>
      </c>
    </row>
    <row r="201" spans="1:9" x14ac:dyDescent="0.15">
      <c r="A201" s="2">
        <v>6</v>
      </c>
      <c r="B201" s="1" t="s">
        <v>56</v>
      </c>
      <c r="C201" s="4">
        <v>18</v>
      </c>
      <c r="D201" s="8">
        <v>5.68</v>
      </c>
      <c r="E201" s="4">
        <v>15</v>
      </c>
      <c r="F201" s="8">
        <v>7.28</v>
      </c>
      <c r="G201" s="4">
        <v>3</v>
      </c>
      <c r="H201" s="8">
        <v>2.78</v>
      </c>
      <c r="I201" s="4">
        <v>0</v>
      </c>
    </row>
    <row r="202" spans="1:9" x14ac:dyDescent="0.15">
      <c r="A202" s="2">
        <v>7</v>
      </c>
      <c r="B202" s="1" t="s">
        <v>45</v>
      </c>
      <c r="C202" s="4">
        <v>12</v>
      </c>
      <c r="D202" s="8">
        <v>3.79</v>
      </c>
      <c r="E202" s="4">
        <v>6</v>
      </c>
      <c r="F202" s="8">
        <v>2.91</v>
      </c>
      <c r="G202" s="4">
        <v>6</v>
      </c>
      <c r="H202" s="8">
        <v>5.56</v>
      </c>
      <c r="I202" s="4">
        <v>0</v>
      </c>
    </row>
    <row r="203" spans="1:9" x14ac:dyDescent="0.15">
      <c r="A203" s="2">
        <v>7</v>
      </c>
      <c r="B203" s="1" t="s">
        <v>51</v>
      </c>
      <c r="C203" s="4">
        <v>12</v>
      </c>
      <c r="D203" s="8">
        <v>3.79</v>
      </c>
      <c r="E203" s="4">
        <v>7</v>
      </c>
      <c r="F203" s="8">
        <v>3.4</v>
      </c>
      <c r="G203" s="4">
        <v>5</v>
      </c>
      <c r="H203" s="8">
        <v>4.63</v>
      </c>
      <c r="I203" s="4">
        <v>0</v>
      </c>
    </row>
    <row r="204" spans="1:9" x14ac:dyDescent="0.15">
      <c r="A204" s="2">
        <v>9</v>
      </c>
      <c r="B204" s="1" t="s">
        <v>55</v>
      </c>
      <c r="C204" s="4">
        <v>9</v>
      </c>
      <c r="D204" s="8">
        <v>2.84</v>
      </c>
      <c r="E204" s="4">
        <v>4</v>
      </c>
      <c r="F204" s="8">
        <v>1.94</v>
      </c>
      <c r="G204" s="4">
        <v>5</v>
      </c>
      <c r="H204" s="8">
        <v>4.63</v>
      </c>
      <c r="I204" s="4">
        <v>0</v>
      </c>
    </row>
    <row r="205" spans="1:9" x14ac:dyDescent="0.15">
      <c r="A205" s="2">
        <v>9</v>
      </c>
      <c r="B205" s="1" t="s">
        <v>59</v>
      </c>
      <c r="C205" s="4">
        <v>9</v>
      </c>
      <c r="D205" s="8">
        <v>2.84</v>
      </c>
      <c r="E205" s="4">
        <v>6</v>
      </c>
      <c r="F205" s="8">
        <v>2.91</v>
      </c>
      <c r="G205" s="4">
        <v>3</v>
      </c>
      <c r="H205" s="8">
        <v>2.78</v>
      </c>
      <c r="I205" s="4">
        <v>0</v>
      </c>
    </row>
    <row r="206" spans="1:9" x14ac:dyDescent="0.15">
      <c r="A206" s="2">
        <v>11</v>
      </c>
      <c r="B206" s="1" t="s">
        <v>81</v>
      </c>
      <c r="C206" s="4">
        <v>8</v>
      </c>
      <c r="D206" s="8">
        <v>2.52</v>
      </c>
      <c r="E206" s="4">
        <v>3</v>
      </c>
      <c r="F206" s="8">
        <v>1.46</v>
      </c>
      <c r="G206" s="4">
        <v>5</v>
      </c>
      <c r="H206" s="8">
        <v>4.63</v>
      </c>
      <c r="I206" s="4">
        <v>0</v>
      </c>
    </row>
    <row r="207" spans="1:9" x14ac:dyDescent="0.15">
      <c r="A207" s="2">
        <v>11</v>
      </c>
      <c r="B207" s="1" t="s">
        <v>54</v>
      </c>
      <c r="C207" s="4">
        <v>8</v>
      </c>
      <c r="D207" s="8">
        <v>2.52</v>
      </c>
      <c r="E207" s="4">
        <v>8</v>
      </c>
      <c r="F207" s="8">
        <v>3.88</v>
      </c>
      <c r="G207" s="4">
        <v>0</v>
      </c>
      <c r="H207" s="8">
        <v>0</v>
      </c>
      <c r="I207" s="4">
        <v>0</v>
      </c>
    </row>
    <row r="208" spans="1:9" x14ac:dyDescent="0.15">
      <c r="A208" s="2">
        <v>13</v>
      </c>
      <c r="B208" s="1" t="s">
        <v>49</v>
      </c>
      <c r="C208" s="4">
        <v>7</v>
      </c>
      <c r="D208" s="8">
        <v>2.21</v>
      </c>
      <c r="E208" s="4">
        <v>5</v>
      </c>
      <c r="F208" s="8">
        <v>2.4300000000000002</v>
      </c>
      <c r="G208" s="4">
        <v>2</v>
      </c>
      <c r="H208" s="8">
        <v>1.85</v>
      </c>
      <c r="I208" s="4">
        <v>0</v>
      </c>
    </row>
    <row r="209" spans="1:9" x14ac:dyDescent="0.15">
      <c r="A209" s="2">
        <v>13</v>
      </c>
      <c r="B209" s="1" t="s">
        <v>53</v>
      </c>
      <c r="C209" s="4">
        <v>7</v>
      </c>
      <c r="D209" s="8">
        <v>2.21</v>
      </c>
      <c r="E209" s="4">
        <v>6</v>
      </c>
      <c r="F209" s="8">
        <v>2.91</v>
      </c>
      <c r="G209" s="4">
        <v>1</v>
      </c>
      <c r="H209" s="8">
        <v>0.93</v>
      </c>
      <c r="I209" s="4">
        <v>0</v>
      </c>
    </row>
    <row r="210" spans="1:9" x14ac:dyDescent="0.15">
      <c r="A210" s="2">
        <v>15</v>
      </c>
      <c r="B210" s="1" t="s">
        <v>62</v>
      </c>
      <c r="C210" s="4">
        <v>6</v>
      </c>
      <c r="D210" s="8">
        <v>1.89</v>
      </c>
      <c r="E210" s="4">
        <v>5</v>
      </c>
      <c r="F210" s="8">
        <v>2.4300000000000002</v>
      </c>
      <c r="G210" s="4">
        <v>1</v>
      </c>
      <c r="H210" s="8">
        <v>0.93</v>
      </c>
      <c r="I210" s="4">
        <v>0</v>
      </c>
    </row>
    <row r="211" spans="1:9" x14ac:dyDescent="0.15">
      <c r="A211" s="2">
        <v>16</v>
      </c>
      <c r="B211" s="1" t="s">
        <v>72</v>
      </c>
      <c r="C211" s="4">
        <v>4</v>
      </c>
      <c r="D211" s="8">
        <v>1.26</v>
      </c>
      <c r="E211" s="4">
        <v>1</v>
      </c>
      <c r="F211" s="8">
        <v>0.49</v>
      </c>
      <c r="G211" s="4">
        <v>3</v>
      </c>
      <c r="H211" s="8">
        <v>2.78</v>
      </c>
      <c r="I211" s="4">
        <v>0</v>
      </c>
    </row>
    <row r="212" spans="1:9" x14ac:dyDescent="0.15">
      <c r="A212" s="2">
        <v>16</v>
      </c>
      <c r="B212" s="1" t="s">
        <v>46</v>
      </c>
      <c r="C212" s="4">
        <v>4</v>
      </c>
      <c r="D212" s="8">
        <v>1.26</v>
      </c>
      <c r="E212" s="4">
        <v>1</v>
      </c>
      <c r="F212" s="8">
        <v>0.49</v>
      </c>
      <c r="G212" s="4">
        <v>3</v>
      </c>
      <c r="H212" s="8">
        <v>2.78</v>
      </c>
      <c r="I212" s="4">
        <v>0</v>
      </c>
    </row>
    <row r="213" spans="1:9" x14ac:dyDescent="0.15">
      <c r="A213" s="2">
        <v>16</v>
      </c>
      <c r="B213" s="1" t="s">
        <v>75</v>
      </c>
      <c r="C213" s="4">
        <v>4</v>
      </c>
      <c r="D213" s="8">
        <v>1.26</v>
      </c>
      <c r="E213" s="4">
        <v>3</v>
      </c>
      <c r="F213" s="8">
        <v>1.46</v>
      </c>
      <c r="G213" s="4">
        <v>1</v>
      </c>
      <c r="H213" s="8">
        <v>0.93</v>
      </c>
      <c r="I213" s="4">
        <v>0</v>
      </c>
    </row>
    <row r="214" spans="1:9" x14ac:dyDescent="0.15">
      <c r="A214" s="2">
        <v>19</v>
      </c>
      <c r="B214" s="1" t="s">
        <v>80</v>
      </c>
      <c r="C214" s="4">
        <v>3</v>
      </c>
      <c r="D214" s="8">
        <v>0.95</v>
      </c>
      <c r="E214" s="4">
        <v>2</v>
      </c>
      <c r="F214" s="8">
        <v>0.97</v>
      </c>
      <c r="G214" s="4">
        <v>1</v>
      </c>
      <c r="H214" s="8">
        <v>0.93</v>
      </c>
      <c r="I214" s="4">
        <v>0</v>
      </c>
    </row>
    <row r="215" spans="1:9" x14ac:dyDescent="0.15">
      <c r="A215" s="2">
        <v>19</v>
      </c>
      <c r="B215" s="1" t="s">
        <v>69</v>
      </c>
      <c r="C215" s="4">
        <v>3</v>
      </c>
      <c r="D215" s="8">
        <v>0.95</v>
      </c>
      <c r="E215" s="4">
        <v>3</v>
      </c>
      <c r="F215" s="8">
        <v>1.46</v>
      </c>
      <c r="G215" s="4">
        <v>0</v>
      </c>
      <c r="H215" s="8">
        <v>0</v>
      </c>
      <c r="I215" s="4">
        <v>0</v>
      </c>
    </row>
    <row r="216" spans="1:9" x14ac:dyDescent="0.15">
      <c r="A216" s="2">
        <v>19</v>
      </c>
      <c r="B216" s="1" t="s">
        <v>85</v>
      </c>
      <c r="C216" s="4">
        <v>3</v>
      </c>
      <c r="D216" s="8">
        <v>0.95</v>
      </c>
      <c r="E216" s="4">
        <v>0</v>
      </c>
      <c r="F216" s="8">
        <v>0</v>
      </c>
      <c r="G216" s="4">
        <v>3</v>
      </c>
      <c r="H216" s="8">
        <v>2.78</v>
      </c>
      <c r="I216" s="4">
        <v>0</v>
      </c>
    </row>
    <row r="217" spans="1:9" x14ac:dyDescent="0.15">
      <c r="A217" s="2">
        <v>19</v>
      </c>
      <c r="B217" s="1" t="s">
        <v>47</v>
      </c>
      <c r="C217" s="4">
        <v>3</v>
      </c>
      <c r="D217" s="8">
        <v>0.95</v>
      </c>
      <c r="E217" s="4">
        <v>0</v>
      </c>
      <c r="F217" s="8">
        <v>0</v>
      </c>
      <c r="G217" s="4">
        <v>3</v>
      </c>
      <c r="H217" s="8">
        <v>2.78</v>
      </c>
      <c r="I217" s="4">
        <v>0</v>
      </c>
    </row>
    <row r="218" spans="1:9" x14ac:dyDescent="0.15">
      <c r="A218" s="2">
        <v>19</v>
      </c>
      <c r="B218" s="1" t="s">
        <v>48</v>
      </c>
      <c r="C218" s="4">
        <v>3</v>
      </c>
      <c r="D218" s="8">
        <v>0.95</v>
      </c>
      <c r="E218" s="4">
        <v>1</v>
      </c>
      <c r="F218" s="8">
        <v>0.49</v>
      </c>
      <c r="G218" s="4">
        <v>2</v>
      </c>
      <c r="H218" s="8">
        <v>1.85</v>
      </c>
      <c r="I218" s="4">
        <v>0</v>
      </c>
    </row>
    <row r="219" spans="1:9" x14ac:dyDescent="0.15">
      <c r="A219" s="2">
        <v>19</v>
      </c>
      <c r="B219" s="1" t="s">
        <v>60</v>
      </c>
      <c r="C219" s="4">
        <v>3</v>
      </c>
      <c r="D219" s="8">
        <v>0.95</v>
      </c>
      <c r="E219" s="4">
        <v>3</v>
      </c>
      <c r="F219" s="8">
        <v>1.46</v>
      </c>
      <c r="G219" s="4">
        <v>0</v>
      </c>
      <c r="H219" s="8">
        <v>0</v>
      </c>
      <c r="I219" s="4">
        <v>0</v>
      </c>
    </row>
    <row r="220" spans="1:9" x14ac:dyDescent="0.15">
      <c r="A220" s="1"/>
      <c r="C220" s="4"/>
      <c r="D220" s="8"/>
      <c r="E220" s="4"/>
      <c r="F220" s="8"/>
      <c r="G220" s="4"/>
      <c r="H220" s="8"/>
      <c r="I220" s="4"/>
    </row>
    <row r="221" spans="1:9" x14ac:dyDescent="0.15">
      <c r="A221" s="1" t="s">
        <v>9</v>
      </c>
      <c r="C221" s="4"/>
      <c r="D221" s="8"/>
      <c r="E221" s="4"/>
      <c r="F221" s="8"/>
      <c r="G221" s="4"/>
      <c r="H221" s="8"/>
      <c r="I221" s="4"/>
    </row>
    <row r="222" spans="1:9" x14ac:dyDescent="0.15">
      <c r="A222" s="2">
        <v>1</v>
      </c>
      <c r="B222" s="1" t="s">
        <v>53</v>
      </c>
      <c r="C222" s="4">
        <v>20</v>
      </c>
      <c r="D222" s="8">
        <v>15.87</v>
      </c>
      <c r="E222" s="4">
        <v>19</v>
      </c>
      <c r="F222" s="8">
        <v>23.75</v>
      </c>
      <c r="G222" s="4">
        <v>1</v>
      </c>
      <c r="H222" s="8">
        <v>2.38</v>
      </c>
      <c r="I222" s="4">
        <v>0</v>
      </c>
    </row>
    <row r="223" spans="1:9" x14ac:dyDescent="0.15">
      <c r="A223" s="2">
        <v>2</v>
      </c>
      <c r="B223" s="1" t="s">
        <v>56</v>
      </c>
      <c r="C223" s="4">
        <v>18</v>
      </c>
      <c r="D223" s="8">
        <v>14.29</v>
      </c>
      <c r="E223" s="4">
        <v>15</v>
      </c>
      <c r="F223" s="8">
        <v>18.75</v>
      </c>
      <c r="G223" s="4">
        <v>3</v>
      </c>
      <c r="H223" s="8">
        <v>7.14</v>
      </c>
      <c r="I223" s="4">
        <v>0</v>
      </c>
    </row>
    <row r="224" spans="1:9" x14ac:dyDescent="0.15">
      <c r="A224" s="2">
        <v>3</v>
      </c>
      <c r="B224" s="1" t="s">
        <v>52</v>
      </c>
      <c r="C224" s="4">
        <v>17</v>
      </c>
      <c r="D224" s="8">
        <v>13.49</v>
      </c>
      <c r="E224" s="4">
        <v>7</v>
      </c>
      <c r="F224" s="8">
        <v>8.75</v>
      </c>
      <c r="G224" s="4">
        <v>10</v>
      </c>
      <c r="H224" s="8">
        <v>23.81</v>
      </c>
      <c r="I224" s="4">
        <v>0</v>
      </c>
    </row>
    <row r="225" spans="1:9" x14ac:dyDescent="0.15">
      <c r="A225" s="2">
        <v>4</v>
      </c>
      <c r="B225" s="1" t="s">
        <v>57</v>
      </c>
      <c r="C225" s="4">
        <v>15</v>
      </c>
      <c r="D225" s="8">
        <v>11.9</v>
      </c>
      <c r="E225" s="4">
        <v>14</v>
      </c>
      <c r="F225" s="8">
        <v>17.5</v>
      </c>
      <c r="G225" s="4">
        <v>1</v>
      </c>
      <c r="H225" s="8">
        <v>2.38</v>
      </c>
      <c r="I225" s="4">
        <v>0</v>
      </c>
    </row>
    <row r="226" spans="1:9" x14ac:dyDescent="0.15">
      <c r="A226" s="2">
        <v>5</v>
      </c>
      <c r="B226" s="1" t="s">
        <v>50</v>
      </c>
      <c r="C226" s="4">
        <v>9</v>
      </c>
      <c r="D226" s="8">
        <v>7.14</v>
      </c>
      <c r="E226" s="4">
        <v>4</v>
      </c>
      <c r="F226" s="8">
        <v>5</v>
      </c>
      <c r="G226" s="4">
        <v>5</v>
      </c>
      <c r="H226" s="8">
        <v>11.9</v>
      </c>
      <c r="I226" s="4">
        <v>0</v>
      </c>
    </row>
    <row r="227" spans="1:9" x14ac:dyDescent="0.15">
      <c r="A227" s="2">
        <v>6</v>
      </c>
      <c r="B227" s="1" t="s">
        <v>43</v>
      </c>
      <c r="C227" s="4">
        <v>7</v>
      </c>
      <c r="D227" s="8">
        <v>5.56</v>
      </c>
      <c r="E227" s="4">
        <v>1</v>
      </c>
      <c r="F227" s="8">
        <v>1.25</v>
      </c>
      <c r="G227" s="4">
        <v>6</v>
      </c>
      <c r="H227" s="8">
        <v>14.29</v>
      </c>
      <c r="I227" s="4">
        <v>0</v>
      </c>
    </row>
    <row r="228" spans="1:9" x14ac:dyDescent="0.15">
      <c r="A228" s="2">
        <v>7</v>
      </c>
      <c r="B228" s="1" t="s">
        <v>44</v>
      </c>
      <c r="C228" s="4">
        <v>5</v>
      </c>
      <c r="D228" s="8">
        <v>3.97</v>
      </c>
      <c r="E228" s="4">
        <v>4</v>
      </c>
      <c r="F228" s="8">
        <v>5</v>
      </c>
      <c r="G228" s="4">
        <v>1</v>
      </c>
      <c r="H228" s="8">
        <v>2.38</v>
      </c>
      <c r="I228" s="4">
        <v>0</v>
      </c>
    </row>
    <row r="229" spans="1:9" x14ac:dyDescent="0.15">
      <c r="A229" s="2">
        <v>8</v>
      </c>
      <c r="B229" s="1" t="s">
        <v>51</v>
      </c>
      <c r="C229" s="4">
        <v>4</v>
      </c>
      <c r="D229" s="8">
        <v>3.17</v>
      </c>
      <c r="E229" s="4">
        <v>3</v>
      </c>
      <c r="F229" s="8">
        <v>3.75</v>
      </c>
      <c r="G229" s="4">
        <v>1</v>
      </c>
      <c r="H229" s="8">
        <v>2.38</v>
      </c>
      <c r="I229" s="4">
        <v>0</v>
      </c>
    </row>
    <row r="230" spans="1:9" x14ac:dyDescent="0.15">
      <c r="A230" s="2">
        <v>8</v>
      </c>
      <c r="B230" s="1" t="s">
        <v>75</v>
      </c>
      <c r="C230" s="4">
        <v>4</v>
      </c>
      <c r="D230" s="8">
        <v>3.17</v>
      </c>
      <c r="E230" s="4">
        <v>3</v>
      </c>
      <c r="F230" s="8">
        <v>3.75</v>
      </c>
      <c r="G230" s="4">
        <v>1</v>
      </c>
      <c r="H230" s="8">
        <v>2.38</v>
      </c>
      <c r="I230" s="4">
        <v>0</v>
      </c>
    </row>
    <row r="231" spans="1:9" x14ac:dyDescent="0.15">
      <c r="A231" s="2">
        <v>10</v>
      </c>
      <c r="B231" s="1" t="s">
        <v>45</v>
      </c>
      <c r="C231" s="4">
        <v>3</v>
      </c>
      <c r="D231" s="8">
        <v>2.38</v>
      </c>
      <c r="E231" s="4">
        <v>1</v>
      </c>
      <c r="F231" s="8">
        <v>1.25</v>
      </c>
      <c r="G231" s="4">
        <v>2</v>
      </c>
      <c r="H231" s="8">
        <v>4.76</v>
      </c>
      <c r="I231" s="4">
        <v>0</v>
      </c>
    </row>
    <row r="232" spans="1:9" x14ac:dyDescent="0.15">
      <c r="A232" s="2">
        <v>10</v>
      </c>
      <c r="B232" s="1" t="s">
        <v>55</v>
      </c>
      <c r="C232" s="4">
        <v>3</v>
      </c>
      <c r="D232" s="8">
        <v>2.38</v>
      </c>
      <c r="E232" s="4">
        <v>2</v>
      </c>
      <c r="F232" s="8">
        <v>2.5</v>
      </c>
      <c r="G232" s="4">
        <v>1</v>
      </c>
      <c r="H232" s="8">
        <v>2.38</v>
      </c>
      <c r="I232" s="4">
        <v>0</v>
      </c>
    </row>
    <row r="233" spans="1:9" x14ac:dyDescent="0.15">
      <c r="A233" s="2">
        <v>10</v>
      </c>
      <c r="B233" s="1" t="s">
        <v>59</v>
      </c>
      <c r="C233" s="4">
        <v>3</v>
      </c>
      <c r="D233" s="8">
        <v>2.38</v>
      </c>
      <c r="E233" s="4">
        <v>1</v>
      </c>
      <c r="F233" s="8">
        <v>1.25</v>
      </c>
      <c r="G233" s="4">
        <v>1</v>
      </c>
      <c r="H233" s="8">
        <v>2.38</v>
      </c>
      <c r="I233" s="4">
        <v>1</v>
      </c>
    </row>
    <row r="234" spans="1:9" x14ac:dyDescent="0.15">
      <c r="A234" s="2">
        <v>10</v>
      </c>
      <c r="B234" s="1" t="s">
        <v>60</v>
      </c>
      <c r="C234" s="4">
        <v>3</v>
      </c>
      <c r="D234" s="8">
        <v>2.38</v>
      </c>
      <c r="E234" s="4">
        <v>3</v>
      </c>
      <c r="F234" s="8">
        <v>3.75</v>
      </c>
      <c r="G234" s="4">
        <v>0</v>
      </c>
      <c r="H234" s="8">
        <v>0</v>
      </c>
      <c r="I234" s="4">
        <v>0</v>
      </c>
    </row>
    <row r="235" spans="1:9" x14ac:dyDescent="0.15">
      <c r="A235" s="2">
        <v>14</v>
      </c>
      <c r="B235" s="1" t="s">
        <v>65</v>
      </c>
      <c r="C235" s="4">
        <v>2</v>
      </c>
      <c r="D235" s="8">
        <v>1.59</v>
      </c>
      <c r="E235" s="4">
        <v>1</v>
      </c>
      <c r="F235" s="8">
        <v>1.25</v>
      </c>
      <c r="G235" s="4">
        <v>1</v>
      </c>
      <c r="H235" s="8">
        <v>2.38</v>
      </c>
      <c r="I235" s="4">
        <v>0</v>
      </c>
    </row>
    <row r="236" spans="1:9" x14ac:dyDescent="0.15">
      <c r="A236" s="2">
        <v>15</v>
      </c>
      <c r="B236" s="1" t="s">
        <v>79</v>
      </c>
      <c r="C236" s="4">
        <v>1</v>
      </c>
      <c r="D236" s="8">
        <v>0.79</v>
      </c>
      <c r="E236" s="4">
        <v>0</v>
      </c>
      <c r="F236" s="8">
        <v>0</v>
      </c>
      <c r="G236" s="4">
        <v>1</v>
      </c>
      <c r="H236" s="8">
        <v>2.38</v>
      </c>
      <c r="I236" s="4">
        <v>0</v>
      </c>
    </row>
    <row r="237" spans="1:9" x14ac:dyDescent="0.15">
      <c r="A237" s="2">
        <v>15</v>
      </c>
      <c r="B237" s="1" t="s">
        <v>81</v>
      </c>
      <c r="C237" s="4">
        <v>1</v>
      </c>
      <c r="D237" s="8">
        <v>0.79</v>
      </c>
      <c r="E237" s="4">
        <v>0</v>
      </c>
      <c r="F237" s="8">
        <v>0</v>
      </c>
      <c r="G237" s="4">
        <v>1</v>
      </c>
      <c r="H237" s="8">
        <v>2.38</v>
      </c>
      <c r="I237" s="4">
        <v>0</v>
      </c>
    </row>
    <row r="238" spans="1:9" x14ac:dyDescent="0.15">
      <c r="A238" s="2">
        <v>15</v>
      </c>
      <c r="B238" s="1" t="s">
        <v>69</v>
      </c>
      <c r="C238" s="4">
        <v>1</v>
      </c>
      <c r="D238" s="8">
        <v>0.79</v>
      </c>
      <c r="E238" s="4">
        <v>0</v>
      </c>
      <c r="F238" s="8">
        <v>0</v>
      </c>
      <c r="G238" s="4">
        <v>1</v>
      </c>
      <c r="H238" s="8">
        <v>2.38</v>
      </c>
      <c r="I238" s="4">
        <v>0</v>
      </c>
    </row>
    <row r="239" spans="1:9" x14ac:dyDescent="0.15">
      <c r="A239" s="2">
        <v>15</v>
      </c>
      <c r="B239" s="1" t="s">
        <v>86</v>
      </c>
      <c r="C239" s="4">
        <v>1</v>
      </c>
      <c r="D239" s="8">
        <v>0.79</v>
      </c>
      <c r="E239" s="4">
        <v>0</v>
      </c>
      <c r="F239" s="8">
        <v>0</v>
      </c>
      <c r="G239" s="4">
        <v>1</v>
      </c>
      <c r="H239" s="8">
        <v>2.38</v>
      </c>
      <c r="I239" s="4">
        <v>0</v>
      </c>
    </row>
    <row r="240" spans="1:9" x14ac:dyDescent="0.15">
      <c r="A240" s="2">
        <v>15</v>
      </c>
      <c r="B240" s="1" t="s">
        <v>74</v>
      </c>
      <c r="C240" s="4">
        <v>1</v>
      </c>
      <c r="D240" s="8">
        <v>0.79</v>
      </c>
      <c r="E240" s="4">
        <v>0</v>
      </c>
      <c r="F240" s="8">
        <v>0</v>
      </c>
      <c r="G240" s="4">
        <v>1</v>
      </c>
      <c r="H240" s="8">
        <v>2.38</v>
      </c>
      <c r="I240" s="4">
        <v>0</v>
      </c>
    </row>
    <row r="241" spans="1:9" x14ac:dyDescent="0.15">
      <c r="A241" s="2">
        <v>15</v>
      </c>
      <c r="B241" s="1" t="s">
        <v>87</v>
      </c>
      <c r="C241" s="4">
        <v>1</v>
      </c>
      <c r="D241" s="8">
        <v>0.79</v>
      </c>
      <c r="E241" s="4">
        <v>0</v>
      </c>
      <c r="F241" s="8">
        <v>0</v>
      </c>
      <c r="G241" s="4">
        <v>0</v>
      </c>
      <c r="H241" s="8">
        <v>0</v>
      </c>
      <c r="I241" s="4">
        <v>1</v>
      </c>
    </row>
    <row r="242" spans="1:9" x14ac:dyDescent="0.15">
      <c r="A242" s="2">
        <v>15</v>
      </c>
      <c r="B242" s="1" t="s">
        <v>88</v>
      </c>
      <c r="C242" s="4">
        <v>1</v>
      </c>
      <c r="D242" s="8">
        <v>0.79</v>
      </c>
      <c r="E242" s="4">
        <v>1</v>
      </c>
      <c r="F242" s="8">
        <v>1.25</v>
      </c>
      <c r="G242" s="4">
        <v>0</v>
      </c>
      <c r="H242" s="8">
        <v>0</v>
      </c>
      <c r="I242" s="4">
        <v>0</v>
      </c>
    </row>
    <row r="243" spans="1:9" x14ac:dyDescent="0.15">
      <c r="A243" s="2">
        <v>15</v>
      </c>
      <c r="B243" s="1" t="s">
        <v>46</v>
      </c>
      <c r="C243" s="4">
        <v>1</v>
      </c>
      <c r="D243" s="8">
        <v>0.79</v>
      </c>
      <c r="E243" s="4">
        <v>0</v>
      </c>
      <c r="F243" s="8">
        <v>0</v>
      </c>
      <c r="G243" s="4">
        <v>1</v>
      </c>
      <c r="H243" s="8">
        <v>2.38</v>
      </c>
      <c r="I243" s="4">
        <v>0</v>
      </c>
    </row>
    <row r="244" spans="1:9" x14ac:dyDescent="0.15">
      <c r="A244" s="2">
        <v>15</v>
      </c>
      <c r="B244" s="1" t="s">
        <v>47</v>
      </c>
      <c r="C244" s="4">
        <v>1</v>
      </c>
      <c r="D244" s="8">
        <v>0.79</v>
      </c>
      <c r="E244" s="4">
        <v>0</v>
      </c>
      <c r="F244" s="8">
        <v>0</v>
      </c>
      <c r="G244" s="4">
        <v>1</v>
      </c>
      <c r="H244" s="8">
        <v>2.38</v>
      </c>
      <c r="I244" s="4">
        <v>0</v>
      </c>
    </row>
    <row r="245" spans="1:9" x14ac:dyDescent="0.15">
      <c r="A245" s="2">
        <v>15</v>
      </c>
      <c r="B245" s="1" t="s">
        <v>76</v>
      </c>
      <c r="C245" s="4">
        <v>1</v>
      </c>
      <c r="D245" s="8">
        <v>0.79</v>
      </c>
      <c r="E245" s="4">
        <v>0</v>
      </c>
      <c r="F245" s="8">
        <v>0</v>
      </c>
      <c r="G245" s="4">
        <v>0</v>
      </c>
      <c r="H245" s="8">
        <v>0</v>
      </c>
      <c r="I245" s="4">
        <v>1</v>
      </c>
    </row>
    <row r="246" spans="1:9" x14ac:dyDescent="0.15">
      <c r="A246" s="2">
        <v>15</v>
      </c>
      <c r="B246" s="1" t="s">
        <v>61</v>
      </c>
      <c r="C246" s="4">
        <v>1</v>
      </c>
      <c r="D246" s="8">
        <v>0.79</v>
      </c>
      <c r="E246" s="4">
        <v>0</v>
      </c>
      <c r="F246" s="8">
        <v>0</v>
      </c>
      <c r="G246" s="4">
        <v>1</v>
      </c>
      <c r="H246" s="8">
        <v>2.38</v>
      </c>
      <c r="I246" s="4">
        <v>0</v>
      </c>
    </row>
    <row r="247" spans="1:9" x14ac:dyDescent="0.15">
      <c r="A247" s="2">
        <v>15</v>
      </c>
      <c r="B247" s="1" t="s">
        <v>62</v>
      </c>
      <c r="C247" s="4">
        <v>1</v>
      </c>
      <c r="D247" s="8">
        <v>0.79</v>
      </c>
      <c r="E247" s="4">
        <v>1</v>
      </c>
      <c r="F247" s="8">
        <v>1.25</v>
      </c>
      <c r="G247" s="4">
        <v>0</v>
      </c>
      <c r="H247" s="8">
        <v>0</v>
      </c>
      <c r="I247" s="4">
        <v>0</v>
      </c>
    </row>
    <row r="248" spans="1:9" x14ac:dyDescent="0.15">
      <c r="A248" s="2">
        <v>15</v>
      </c>
      <c r="B248" s="1" t="s">
        <v>89</v>
      </c>
      <c r="C248" s="4">
        <v>1</v>
      </c>
      <c r="D248" s="8">
        <v>0.79</v>
      </c>
      <c r="E248" s="4">
        <v>0</v>
      </c>
      <c r="F248" s="8">
        <v>0</v>
      </c>
      <c r="G248" s="4">
        <v>0</v>
      </c>
      <c r="H248" s="8">
        <v>0</v>
      </c>
      <c r="I248" s="4">
        <v>1</v>
      </c>
    </row>
    <row r="249" spans="1:9" x14ac:dyDescent="0.15">
      <c r="A249" s="1"/>
      <c r="C249" s="4"/>
      <c r="D249" s="8"/>
      <c r="E249" s="4"/>
      <c r="F249" s="8"/>
      <c r="G249" s="4"/>
      <c r="H249" s="8"/>
      <c r="I249" s="4"/>
    </row>
    <row r="250" spans="1:9" x14ac:dyDescent="0.15">
      <c r="A250" s="1" t="s">
        <v>10</v>
      </c>
      <c r="C250" s="4"/>
      <c r="D250" s="8"/>
      <c r="E250" s="4"/>
      <c r="F250" s="8"/>
      <c r="G250" s="4"/>
      <c r="H250" s="8"/>
      <c r="I250" s="4"/>
    </row>
    <row r="251" spans="1:9" x14ac:dyDescent="0.15">
      <c r="A251" s="2">
        <v>1</v>
      </c>
      <c r="B251" s="1" t="s">
        <v>57</v>
      </c>
      <c r="C251" s="4">
        <v>39</v>
      </c>
      <c r="D251" s="8">
        <v>11.3</v>
      </c>
      <c r="E251" s="4">
        <v>36</v>
      </c>
      <c r="F251" s="8">
        <v>15.25</v>
      </c>
      <c r="G251" s="4">
        <v>3</v>
      </c>
      <c r="H251" s="8">
        <v>2.78</v>
      </c>
      <c r="I251" s="4">
        <v>0</v>
      </c>
    </row>
    <row r="252" spans="1:9" x14ac:dyDescent="0.15">
      <c r="A252" s="2">
        <v>2</v>
      </c>
      <c r="B252" s="1" t="s">
        <v>50</v>
      </c>
      <c r="C252" s="4">
        <v>36</v>
      </c>
      <c r="D252" s="8">
        <v>10.43</v>
      </c>
      <c r="E252" s="4">
        <v>32</v>
      </c>
      <c r="F252" s="8">
        <v>13.56</v>
      </c>
      <c r="G252" s="4">
        <v>4</v>
      </c>
      <c r="H252" s="8">
        <v>3.7</v>
      </c>
      <c r="I252" s="4">
        <v>0</v>
      </c>
    </row>
    <row r="253" spans="1:9" x14ac:dyDescent="0.15">
      <c r="A253" s="2">
        <v>3</v>
      </c>
      <c r="B253" s="1" t="s">
        <v>43</v>
      </c>
      <c r="C253" s="4">
        <v>33</v>
      </c>
      <c r="D253" s="8">
        <v>9.57</v>
      </c>
      <c r="E253" s="4">
        <v>13</v>
      </c>
      <c r="F253" s="8">
        <v>5.51</v>
      </c>
      <c r="G253" s="4">
        <v>20</v>
      </c>
      <c r="H253" s="8">
        <v>18.52</v>
      </c>
      <c r="I253" s="4">
        <v>0</v>
      </c>
    </row>
    <row r="254" spans="1:9" x14ac:dyDescent="0.15">
      <c r="A254" s="2">
        <v>4</v>
      </c>
      <c r="B254" s="1" t="s">
        <v>52</v>
      </c>
      <c r="C254" s="4">
        <v>29</v>
      </c>
      <c r="D254" s="8">
        <v>8.41</v>
      </c>
      <c r="E254" s="4">
        <v>20</v>
      </c>
      <c r="F254" s="8">
        <v>8.4700000000000006</v>
      </c>
      <c r="G254" s="4">
        <v>9</v>
      </c>
      <c r="H254" s="8">
        <v>8.33</v>
      </c>
      <c r="I254" s="4">
        <v>0</v>
      </c>
    </row>
    <row r="255" spans="1:9" x14ac:dyDescent="0.15">
      <c r="A255" s="2">
        <v>5</v>
      </c>
      <c r="B255" s="1" t="s">
        <v>53</v>
      </c>
      <c r="C255" s="4">
        <v>24</v>
      </c>
      <c r="D255" s="8">
        <v>6.96</v>
      </c>
      <c r="E255" s="4">
        <v>21</v>
      </c>
      <c r="F255" s="8">
        <v>8.9</v>
      </c>
      <c r="G255" s="4">
        <v>3</v>
      </c>
      <c r="H255" s="8">
        <v>2.78</v>
      </c>
      <c r="I255" s="4">
        <v>0</v>
      </c>
    </row>
    <row r="256" spans="1:9" x14ac:dyDescent="0.15">
      <c r="A256" s="2">
        <v>5</v>
      </c>
      <c r="B256" s="1" t="s">
        <v>56</v>
      </c>
      <c r="C256" s="4">
        <v>24</v>
      </c>
      <c r="D256" s="8">
        <v>6.96</v>
      </c>
      <c r="E256" s="4">
        <v>20</v>
      </c>
      <c r="F256" s="8">
        <v>8.4700000000000006</v>
      </c>
      <c r="G256" s="4">
        <v>4</v>
      </c>
      <c r="H256" s="8">
        <v>3.7</v>
      </c>
      <c r="I256" s="4">
        <v>0</v>
      </c>
    </row>
    <row r="257" spans="1:9" x14ac:dyDescent="0.15">
      <c r="A257" s="2">
        <v>7</v>
      </c>
      <c r="B257" s="1" t="s">
        <v>51</v>
      </c>
      <c r="C257" s="4">
        <v>15</v>
      </c>
      <c r="D257" s="8">
        <v>4.3499999999999996</v>
      </c>
      <c r="E257" s="4">
        <v>11</v>
      </c>
      <c r="F257" s="8">
        <v>4.66</v>
      </c>
      <c r="G257" s="4">
        <v>4</v>
      </c>
      <c r="H257" s="8">
        <v>3.7</v>
      </c>
      <c r="I257" s="4">
        <v>0</v>
      </c>
    </row>
    <row r="258" spans="1:9" x14ac:dyDescent="0.15">
      <c r="A258" s="2">
        <v>8</v>
      </c>
      <c r="B258" s="1" t="s">
        <v>59</v>
      </c>
      <c r="C258" s="4">
        <v>14</v>
      </c>
      <c r="D258" s="8">
        <v>4.0599999999999996</v>
      </c>
      <c r="E258" s="4">
        <v>12</v>
      </c>
      <c r="F258" s="8">
        <v>5.08</v>
      </c>
      <c r="G258" s="4">
        <v>2</v>
      </c>
      <c r="H258" s="8">
        <v>1.85</v>
      </c>
      <c r="I258" s="4">
        <v>0</v>
      </c>
    </row>
    <row r="259" spans="1:9" x14ac:dyDescent="0.15">
      <c r="A259" s="2">
        <v>9</v>
      </c>
      <c r="B259" s="1" t="s">
        <v>45</v>
      </c>
      <c r="C259" s="4">
        <v>13</v>
      </c>
      <c r="D259" s="8">
        <v>3.77</v>
      </c>
      <c r="E259" s="4">
        <v>6</v>
      </c>
      <c r="F259" s="8">
        <v>2.54</v>
      </c>
      <c r="G259" s="4">
        <v>7</v>
      </c>
      <c r="H259" s="8">
        <v>6.48</v>
      </c>
      <c r="I259" s="4">
        <v>0</v>
      </c>
    </row>
    <row r="260" spans="1:9" x14ac:dyDescent="0.15">
      <c r="A260" s="2">
        <v>10</v>
      </c>
      <c r="B260" s="1" t="s">
        <v>44</v>
      </c>
      <c r="C260" s="4">
        <v>12</v>
      </c>
      <c r="D260" s="8">
        <v>3.48</v>
      </c>
      <c r="E260" s="4">
        <v>10</v>
      </c>
      <c r="F260" s="8">
        <v>4.24</v>
      </c>
      <c r="G260" s="4">
        <v>2</v>
      </c>
      <c r="H260" s="8">
        <v>1.85</v>
      </c>
      <c r="I260" s="4">
        <v>0</v>
      </c>
    </row>
    <row r="261" spans="1:9" x14ac:dyDescent="0.15">
      <c r="A261" s="2">
        <v>11</v>
      </c>
      <c r="B261" s="1" t="s">
        <v>49</v>
      </c>
      <c r="C261" s="4">
        <v>9</v>
      </c>
      <c r="D261" s="8">
        <v>2.61</v>
      </c>
      <c r="E261" s="4">
        <v>6</v>
      </c>
      <c r="F261" s="8">
        <v>2.54</v>
      </c>
      <c r="G261" s="4">
        <v>3</v>
      </c>
      <c r="H261" s="8">
        <v>2.78</v>
      </c>
      <c r="I261" s="4">
        <v>0</v>
      </c>
    </row>
    <row r="262" spans="1:9" x14ac:dyDescent="0.15">
      <c r="A262" s="2">
        <v>12</v>
      </c>
      <c r="B262" s="1" t="s">
        <v>48</v>
      </c>
      <c r="C262" s="4">
        <v>8</v>
      </c>
      <c r="D262" s="8">
        <v>2.3199999999999998</v>
      </c>
      <c r="E262" s="4">
        <v>3</v>
      </c>
      <c r="F262" s="8">
        <v>1.27</v>
      </c>
      <c r="G262" s="4">
        <v>5</v>
      </c>
      <c r="H262" s="8">
        <v>4.63</v>
      </c>
      <c r="I262" s="4">
        <v>0</v>
      </c>
    </row>
    <row r="263" spans="1:9" x14ac:dyDescent="0.15">
      <c r="A263" s="2">
        <v>12</v>
      </c>
      <c r="B263" s="1" t="s">
        <v>60</v>
      </c>
      <c r="C263" s="4">
        <v>8</v>
      </c>
      <c r="D263" s="8">
        <v>2.3199999999999998</v>
      </c>
      <c r="E263" s="4">
        <v>8</v>
      </c>
      <c r="F263" s="8">
        <v>3.39</v>
      </c>
      <c r="G263" s="4">
        <v>0</v>
      </c>
      <c r="H263" s="8">
        <v>0</v>
      </c>
      <c r="I263" s="4">
        <v>0</v>
      </c>
    </row>
    <row r="264" spans="1:9" x14ac:dyDescent="0.15">
      <c r="A264" s="2">
        <v>14</v>
      </c>
      <c r="B264" s="1" t="s">
        <v>54</v>
      </c>
      <c r="C264" s="4">
        <v>7</v>
      </c>
      <c r="D264" s="8">
        <v>2.0299999999999998</v>
      </c>
      <c r="E264" s="4">
        <v>7</v>
      </c>
      <c r="F264" s="8">
        <v>2.97</v>
      </c>
      <c r="G264" s="4">
        <v>0</v>
      </c>
      <c r="H264" s="8">
        <v>0</v>
      </c>
      <c r="I264" s="4">
        <v>0</v>
      </c>
    </row>
    <row r="265" spans="1:9" x14ac:dyDescent="0.15">
      <c r="A265" s="2">
        <v>15</v>
      </c>
      <c r="B265" s="1" t="s">
        <v>80</v>
      </c>
      <c r="C265" s="4">
        <v>6</v>
      </c>
      <c r="D265" s="8">
        <v>1.74</v>
      </c>
      <c r="E265" s="4">
        <v>3</v>
      </c>
      <c r="F265" s="8">
        <v>1.27</v>
      </c>
      <c r="G265" s="4">
        <v>3</v>
      </c>
      <c r="H265" s="8">
        <v>2.78</v>
      </c>
      <c r="I265" s="4">
        <v>0</v>
      </c>
    </row>
    <row r="266" spans="1:9" x14ac:dyDescent="0.15">
      <c r="A266" s="2">
        <v>15</v>
      </c>
      <c r="B266" s="1" t="s">
        <v>75</v>
      </c>
      <c r="C266" s="4">
        <v>6</v>
      </c>
      <c r="D266" s="8">
        <v>1.74</v>
      </c>
      <c r="E266" s="4">
        <v>2</v>
      </c>
      <c r="F266" s="8">
        <v>0.85</v>
      </c>
      <c r="G266" s="4">
        <v>4</v>
      </c>
      <c r="H266" s="8">
        <v>3.7</v>
      </c>
      <c r="I266" s="4">
        <v>0</v>
      </c>
    </row>
    <row r="267" spans="1:9" x14ac:dyDescent="0.15">
      <c r="A267" s="2">
        <v>15</v>
      </c>
      <c r="B267" s="1" t="s">
        <v>62</v>
      </c>
      <c r="C267" s="4">
        <v>6</v>
      </c>
      <c r="D267" s="8">
        <v>1.74</v>
      </c>
      <c r="E267" s="4">
        <v>5</v>
      </c>
      <c r="F267" s="8">
        <v>2.12</v>
      </c>
      <c r="G267" s="4">
        <v>1</v>
      </c>
      <c r="H267" s="8">
        <v>0.93</v>
      </c>
      <c r="I267" s="4">
        <v>0</v>
      </c>
    </row>
    <row r="268" spans="1:9" x14ac:dyDescent="0.15">
      <c r="A268" s="2">
        <v>18</v>
      </c>
      <c r="B268" s="1" t="s">
        <v>66</v>
      </c>
      <c r="C268" s="4">
        <v>5</v>
      </c>
      <c r="D268" s="8">
        <v>1.45</v>
      </c>
      <c r="E268" s="4">
        <v>3</v>
      </c>
      <c r="F268" s="8">
        <v>1.27</v>
      </c>
      <c r="G268" s="4">
        <v>2</v>
      </c>
      <c r="H268" s="8">
        <v>1.85</v>
      </c>
      <c r="I268" s="4">
        <v>0</v>
      </c>
    </row>
    <row r="269" spans="1:9" x14ac:dyDescent="0.15">
      <c r="A269" s="2">
        <v>18</v>
      </c>
      <c r="B269" s="1" t="s">
        <v>55</v>
      </c>
      <c r="C269" s="4">
        <v>5</v>
      </c>
      <c r="D269" s="8">
        <v>1.45</v>
      </c>
      <c r="E269" s="4">
        <v>5</v>
      </c>
      <c r="F269" s="8">
        <v>2.12</v>
      </c>
      <c r="G269" s="4">
        <v>0</v>
      </c>
      <c r="H269" s="8">
        <v>0</v>
      </c>
      <c r="I269" s="4">
        <v>0</v>
      </c>
    </row>
    <row r="270" spans="1:9" x14ac:dyDescent="0.15">
      <c r="A270" s="2">
        <v>20</v>
      </c>
      <c r="B270" s="1" t="s">
        <v>81</v>
      </c>
      <c r="C270" s="4">
        <v>3</v>
      </c>
      <c r="D270" s="8">
        <v>0.87</v>
      </c>
      <c r="E270" s="4">
        <v>0</v>
      </c>
      <c r="F270" s="8">
        <v>0</v>
      </c>
      <c r="G270" s="4">
        <v>3</v>
      </c>
      <c r="H270" s="8">
        <v>2.78</v>
      </c>
      <c r="I270" s="4">
        <v>0</v>
      </c>
    </row>
    <row r="271" spans="1:9" x14ac:dyDescent="0.15">
      <c r="A271" s="2">
        <v>20</v>
      </c>
      <c r="B271" s="1" t="s">
        <v>70</v>
      </c>
      <c r="C271" s="4">
        <v>3</v>
      </c>
      <c r="D271" s="8">
        <v>0.87</v>
      </c>
      <c r="E271" s="4">
        <v>1</v>
      </c>
      <c r="F271" s="8">
        <v>0.42</v>
      </c>
      <c r="G271" s="4">
        <v>2</v>
      </c>
      <c r="H271" s="8">
        <v>1.85</v>
      </c>
      <c r="I271" s="4">
        <v>0</v>
      </c>
    </row>
    <row r="272" spans="1:9" x14ac:dyDescent="0.15">
      <c r="A272" s="2">
        <v>20</v>
      </c>
      <c r="B272" s="1" t="s">
        <v>84</v>
      </c>
      <c r="C272" s="4">
        <v>3</v>
      </c>
      <c r="D272" s="8">
        <v>0.87</v>
      </c>
      <c r="E272" s="4">
        <v>2</v>
      </c>
      <c r="F272" s="8">
        <v>0.85</v>
      </c>
      <c r="G272" s="4">
        <v>1</v>
      </c>
      <c r="H272" s="8">
        <v>0.93</v>
      </c>
      <c r="I272" s="4">
        <v>0</v>
      </c>
    </row>
    <row r="273" spans="1:9" x14ac:dyDescent="0.15">
      <c r="A273" s="2">
        <v>20</v>
      </c>
      <c r="B273" s="1" t="s">
        <v>46</v>
      </c>
      <c r="C273" s="4">
        <v>3</v>
      </c>
      <c r="D273" s="8">
        <v>0.87</v>
      </c>
      <c r="E273" s="4">
        <v>1</v>
      </c>
      <c r="F273" s="8">
        <v>0.42</v>
      </c>
      <c r="G273" s="4">
        <v>2</v>
      </c>
      <c r="H273" s="8">
        <v>1.85</v>
      </c>
      <c r="I273" s="4">
        <v>0</v>
      </c>
    </row>
    <row r="274" spans="1:9" x14ac:dyDescent="0.15">
      <c r="A274" s="2">
        <v>20</v>
      </c>
      <c r="B274" s="1" t="s">
        <v>68</v>
      </c>
      <c r="C274" s="4">
        <v>3</v>
      </c>
      <c r="D274" s="8">
        <v>0.87</v>
      </c>
      <c r="E274" s="4">
        <v>2</v>
      </c>
      <c r="F274" s="8">
        <v>0.85</v>
      </c>
      <c r="G274" s="4">
        <v>1</v>
      </c>
      <c r="H274" s="8">
        <v>0.93</v>
      </c>
      <c r="I274" s="4">
        <v>0</v>
      </c>
    </row>
    <row r="275" spans="1:9" x14ac:dyDescent="0.15">
      <c r="A275" s="2">
        <v>20</v>
      </c>
      <c r="B275" s="1" t="s">
        <v>58</v>
      </c>
      <c r="C275" s="4">
        <v>3</v>
      </c>
      <c r="D275" s="8">
        <v>0.87</v>
      </c>
      <c r="E275" s="4">
        <v>2</v>
      </c>
      <c r="F275" s="8">
        <v>0.85</v>
      </c>
      <c r="G275" s="4">
        <v>0</v>
      </c>
      <c r="H275" s="8">
        <v>0</v>
      </c>
      <c r="I275" s="4">
        <v>1</v>
      </c>
    </row>
    <row r="276" spans="1:9" x14ac:dyDescent="0.15">
      <c r="A276" s="2">
        <v>20</v>
      </c>
      <c r="B276" s="1" t="s">
        <v>77</v>
      </c>
      <c r="C276" s="4">
        <v>3</v>
      </c>
      <c r="D276" s="8">
        <v>0.87</v>
      </c>
      <c r="E276" s="4">
        <v>0</v>
      </c>
      <c r="F276" s="8">
        <v>0</v>
      </c>
      <c r="G276" s="4">
        <v>3</v>
      </c>
      <c r="H276" s="8">
        <v>2.78</v>
      </c>
      <c r="I276" s="4">
        <v>0</v>
      </c>
    </row>
    <row r="277" spans="1:9" x14ac:dyDescent="0.15">
      <c r="A277" s="2">
        <v>20</v>
      </c>
      <c r="B277" s="1" t="s">
        <v>78</v>
      </c>
      <c r="C277" s="4">
        <v>3</v>
      </c>
      <c r="D277" s="8">
        <v>0.87</v>
      </c>
      <c r="E277" s="4">
        <v>2</v>
      </c>
      <c r="F277" s="8">
        <v>0.85</v>
      </c>
      <c r="G277" s="4">
        <v>1</v>
      </c>
      <c r="H277" s="8">
        <v>0.93</v>
      </c>
      <c r="I277" s="4">
        <v>0</v>
      </c>
    </row>
    <row r="278" spans="1:9" x14ac:dyDescent="0.15">
      <c r="A278" s="1"/>
      <c r="C278" s="4"/>
      <c r="D278" s="8"/>
      <c r="E278" s="4"/>
      <c r="F278" s="8"/>
      <c r="G278" s="4"/>
      <c r="H278" s="8"/>
      <c r="I278" s="4"/>
    </row>
    <row r="279" spans="1:9" x14ac:dyDescent="0.15">
      <c r="A279" s="1" t="s">
        <v>11</v>
      </c>
      <c r="C279" s="4"/>
      <c r="D279" s="8"/>
      <c r="E279" s="4"/>
      <c r="F279" s="8"/>
      <c r="G279" s="4"/>
      <c r="H279" s="8"/>
      <c r="I279" s="4"/>
    </row>
    <row r="280" spans="1:9" x14ac:dyDescent="0.15">
      <c r="A280" s="2">
        <v>1</v>
      </c>
      <c r="B280" s="1" t="s">
        <v>57</v>
      </c>
      <c r="C280" s="4">
        <v>64</v>
      </c>
      <c r="D280" s="8">
        <v>15.31</v>
      </c>
      <c r="E280" s="4">
        <v>59</v>
      </c>
      <c r="F280" s="8">
        <v>21.61</v>
      </c>
      <c r="G280" s="4">
        <v>5</v>
      </c>
      <c r="H280" s="8">
        <v>3.45</v>
      </c>
      <c r="I280" s="4">
        <v>0</v>
      </c>
    </row>
    <row r="281" spans="1:9" x14ac:dyDescent="0.15">
      <c r="A281" s="2">
        <v>2</v>
      </c>
      <c r="B281" s="1" t="s">
        <v>52</v>
      </c>
      <c r="C281" s="4">
        <v>42</v>
      </c>
      <c r="D281" s="8">
        <v>10.050000000000001</v>
      </c>
      <c r="E281" s="4">
        <v>25</v>
      </c>
      <c r="F281" s="8">
        <v>9.16</v>
      </c>
      <c r="G281" s="4">
        <v>17</v>
      </c>
      <c r="H281" s="8">
        <v>11.72</v>
      </c>
      <c r="I281" s="4">
        <v>0</v>
      </c>
    </row>
    <row r="282" spans="1:9" x14ac:dyDescent="0.15">
      <c r="A282" s="2">
        <v>3</v>
      </c>
      <c r="B282" s="1" t="s">
        <v>56</v>
      </c>
      <c r="C282" s="4">
        <v>39</v>
      </c>
      <c r="D282" s="8">
        <v>9.33</v>
      </c>
      <c r="E282" s="4">
        <v>36</v>
      </c>
      <c r="F282" s="8">
        <v>13.19</v>
      </c>
      <c r="G282" s="4">
        <v>3</v>
      </c>
      <c r="H282" s="8">
        <v>2.0699999999999998</v>
      </c>
      <c r="I282" s="4">
        <v>0</v>
      </c>
    </row>
    <row r="283" spans="1:9" x14ac:dyDescent="0.15">
      <c r="A283" s="2">
        <v>4</v>
      </c>
      <c r="B283" s="1" t="s">
        <v>43</v>
      </c>
      <c r="C283" s="4">
        <v>27</v>
      </c>
      <c r="D283" s="8">
        <v>6.46</v>
      </c>
      <c r="E283" s="4">
        <v>8</v>
      </c>
      <c r="F283" s="8">
        <v>2.93</v>
      </c>
      <c r="G283" s="4">
        <v>19</v>
      </c>
      <c r="H283" s="8">
        <v>13.1</v>
      </c>
      <c r="I283" s="4">
        <v>0</v>
      </c>
    </row>
    <row r="284" spans="1:9" x14ac:dyDescent="0.15">
      <c r="A284" s="2">
        <v>4</v>
      </c>
      <c r="B284" s="1" t="s">
        <v>50</v>
      </c>
      <c r="C284" s="4">
        <v>27</v>
      </c>
      <c r="D284" s="8">
        <v>6.46</v>
      </c>
      <c r="E284" s="4">
        <v>17</v>
      </c>
      <c r="F284" s="8">
        <v>6.23</v>
      </c>
      <c r="G284" s="4">
        <v>10</v>
      </c>
      <c r="H284" s="8">
        <v>6.9</v>
      </c>
      <c r="I284" s="4">
        <v>0</v>
      </c>
    </row>
    <row r="285" spans="1:9" x14ac:dyDescent="0.15">
      <c r="A285" s="2">
        <v>6</v>
      </c>
      <c r="B285" s="1" t="s">
        <v>44</v>
      </c>
      <c r="C285" s="4">
        <v>25</v>
      </c>
      <c r="D285" s="8">
        <v>5.98</v>
      </c>
      <c r="E285" s="4">
        <v>16</v>
      </c>
      <c r="F285" s="8">
        <v>5.86</v>
      </c>
      <c r="G285" s="4">
        <v>9</v>
      </c>
      <c r="H285" s="8">
        <v>6.21</v>
      </c>
      <c r="I285" s="4">
        <v>0</v>
      </c>
    </row>
    <row r="286" spans="1:9" x14ac:dyDescent="0.15">
      <c r="A286" s="2">
        <v>7</v>
      </c>
      <c r="B286" s="1" t="s">
        <v>53</v>
      </c>
      <c r="C286" s="4">
        <v>20</v>
      </c>
      <c r="D286" s="8">
        <v>4.78</v>
      </c>
      <c r="E286" s="4">
        <v>15</v>
      </c>
      <c r="F286" s="8">
        <v>5.49</v>
      </c>
      <c r="G286" s="4">
        <v>5</v>
      </c>
      <c r="H286" s="8">
        <v>3.45</v>
      </c>
      <c r="I286" s="4">
        <v>0</v>
      </c>
    </row>
    <row r="287" spans="1:9" x14ac:dyDescent="0.15">
      <c r="A287" s="2">
        <v>8</v>
      </c>
      <c r="B287" s="1" t="s">
        <v>51</v>
      </c>
      <c r="C287" s="4">
        <v>18</v>
      </c>
      <c r="D287" s="8">
        <v>4.3099999999999996</v>
      </c>
      <c r="E287" s="4">
        <v>13</v>
      </c>
      <c r="F287" s="8">
        <v>4.76</v>
      </c>
      <c r="G287" s="4">
        <v>5</v>
      </c>
      <c r="H287" s="8">
        <v>3.45</v>
      </c>
      <c r="I287" s="4">
        <v>0</v>
      </c>
    </row>
    <row r="288" spans="1:9" x14ac:dyDescent="0.15">
      <c r="A288" s="2">
        <v>9</v>
      </c>
      <c r="B288" s="1" t="s">
        <v>55</v>
      </c>
      <c r="C288" s="4">
        <v>14</v>
      </c>
      <c r="D288" s="8">
        <v>3.35</v>
      </c>
      <c r="E288" s="4">
        <v>8</v>
      </c>
      <c r="F288" s="8">
        <v>2.93</v>
      </c>
      <c r="G288" s="4">
        <v>6</v>
      </c>
      <c r="H288" s="8">
        <v>4.1399999999999997</v>
      </c>
      <c r="I288" s="4">
        <v>0</v>
      </c>
    </row>
    <row r="289" spans="1:9" x14ac:dyDescent="0.15">
      <c r="A289" s="2">
        <v>10</v>
      </c>
      <c r="B289" s="1" t="s">
        <v>66</v>
      </c>
      <c r="C289" s="4">
        <v>12</v>
      </c>
      <c r="D289" s="8">
        <v>2.87</v>
      </c>
      <c r="E289" s="4">
        <v>9</v>
      </c>
      <c r="F289" s="8">
        <v>3.3</v>
      </c>
      <c r="G289" s="4">
        <v>3</v>
      </c>
      <c r="H289" s="8">
        <v>2.0699999999999998</v>
      </c>
      <c r="I289" s="4">
        <v>0</v>
      </c>
    </row>
    <row r="290" spans="1:9" x14ac:dyDescent="0.15">
      <c r="A290" s="2">
        <v>11</v>
      </c>
      <c r="B290" s="1" t="s">
        <v>45</v>
      </c>
      <c r="C290" s="4">
        <v>11</v>
      </c>
      <c r="D290" s="8">
        <v>2.63</v>
      </c>
      <c r="E290" s="4">
        <v>5</v>
      </c>
      <c r="F290" s="8">
        <v>1.83</v>
      </c>
      <c r="G290" s="4">
        <v>6</v>
      </c>
      <c r="H290" s="8">
        <v>4.1399999999999997</v>
      </c>
      <c r="I290" s="4">
        <v>0</v>
      </c>
    </row>
    <row r="291" spans="1:9" x14ac:dyDescent="0.15">
      <c r="A291" s="2">
        <v>11</v>
      </c>
      <c r="B291" s="1" t="s">
        <v>59</v>
      </c>
      <c r="C291" s="4">
        <v>11</v>
      </c>
      <c r="D291" s="8">
        <v>2.63</v>
      </c>
      <c r="E291" s="4">
        <v>8</v>
      </c>
      <c r="F291" s="8">
        <v>2.93</v>
      </c>
      <c r="G291" s="4">
        <v>3</v>
      </c>
      <c r="H291" s="8">
        <v>2.0699999999999998</v>
      </c>
      <c r="I291" s="4">
        <v>0</v>
      </c>
    </row>
    <row r="292" spans="1:9" x14ac:dyDescent="0.15">
      <c r="A292" s="2">
        <v>11</v>
      </c>
      <c r="B292" s="1" t="s">
        <v>60</v>
      </c>
      <c r="C292" s="4">
        <v>11</v>
      </c>
      <c r="D292" s="8">
        <v>2.63</v>
      </c>
      <c r="E292" s="4">
        <v>10</v>
      </c>
      <c r="F292" s="8">
        <v>3.66</v>
      </c>
      <c r="G292" s="4">
        <v>1</v>
      </c>
      <c r="H292" s="8">
        <v>0.69</v>
      </c>
      <c r="I292" s="4">
        <v>0</v>
      </c>
    </row>
    <row r="293" spans="1:9" x14ac:dyDescent="0.15">
      <c r="A293" s="2">
        <v>14</v>
      </c>
      <c r="B293" s="1" t="s">
        <v>49</v>
      </c>
      <c r="C293" s="4">
        <v>10</v>
      </c>
      <c r="D293" s="8">
        <v>2.39</v>
      </c>
      <c r="E293" s="4">
        <v>7</v>
      </c>
      <c r="F293" s="8">
        <v>2.56</v>
      </c>
      <c r="G293" s="4">
        <v>3</v>
      </c>
      <c r="H293" s="8">
        <v>2.0699999999999998</v>
      </c>
      <c r="I293" s="4">
        <v>0</v>
      </c>
    </row>
    <row r="294" spans="1:9" x14ac:dyDescent="0.15">
      <c r="A294" s="2">
        <v>15</v>
      </c>
      <c r="B294" s="1" t="s">
        <v>54</v>
      </c>
      <c r="C294" s="4">
        <v>6</v>
      </c>
      <c r="D294" s="8">
        <v>1.44</v>
      </c>
      <c r="E294" s="4">
        <v>5</v>
      </c>
      <c r="F294" s="8">
        <v>1.83</v>
      </c>
      <c r="G294" s="4">
        <v>1</v>
      </c>
      <c r="H294" s="8">
        <v>0.69</v>
      </c>
      <c r="I294" s="4">
        <v>0</v>
      </c>
    </row>
    <row r="295" spans="1:9" x14ac:dyDescent="0.15">
      <c r="A295" s="2">
        <v>15</v>
      </c>
      <c r="B295" s="1" t="s">
        <v>58</v>
      </c>
      <c r="C295" s="4">
        <v>6</v>
      </c>
      <c r="D295" s="8">
        <v>1.44</v>
      </c>
      <c r="E295" s="4">
        <v>5</v>
      </c>
      <c r="F295" s="8">
        <v>1.83</v>
      </c>
      <c r="G295" s="4">
        <v>1</v>
      </c>
      <c r="H295" s="8">
        <v>0.69</v>
      </c>
      <c r="I295" s="4">
        <v>0</v>
      </c>
    </row>
    <row r="296" spans="1:9" x14ac:dyDescent="0.15">
      <c r="A296" s="2">
        <v>17</v>
      </c>
      <c r="B296" s="1" t="s">
        <v>64</v>
      </c>
      <c r="C296" s="4">
        <v>5</v>
      </c>
      <c r="D296" s="8">
        <v>1.2</v>
      </c>
      <c r="E296" s="4">
        <v>2</v>
      </c>
      <c r="F296" s="8">
        <v>0.73</v>
      </c>
      <c r="G296" s="4">
        <v>3</v>
      </c>
      <c r="H296" s="8">
        <v>2.0699999999999998</v>
      </c>
      <c r="I296" s="4">
        <v>0</v>
      </c>
    </row>
    <row r="297" spans="1:9" x14ac:dyDescent="0.15">
      <c r="A297" s="2">
        <v>17</v>
      </c>
      <c r="B297" s="1" t="s">
        <v>47</v>
      </c>
      <c r="C297" s="4">
        <v>5</v>
      </c>
      <c r="D297" s="8">
        <v>1.2</v>
      </c>
      <c r="E297" s="4">
        <v>0</v>
      </c>
      <c r="F297" s="8">
        <v>0</v>
      </c>
      <c r="G297" s="4">
        <v>5</v>
      </c>
      <c r="H297" s="8">
        <v>3.45</v>
      </c>
      <c r="I297" s="4">
        <v>0</v>
      </c>
    </row>
    <row r="298" spans="1:9" x14ac:dyDescent="0.15">
      <c r="A298" s="2">
        <v>17</v>
      </c>
      <c r="B298" s="1" t="s">
        <v>68</v>
      </c>
      <c r="C298" s="4">
        <v>5</v>
      </c>
      <c r="D298" s="8">
        <v>1.2</v>
      </c>
      <c r="E298" s="4">
        <v>1</v>
      </c>
      <c r="F298" s="8">
        <v>0.37</v>
      </c>
      <c r="G298" s="4">
        <v>4</v>
      </c>
      <c r="H298" s="8">
        <v>2.76</v>
      </c>
      <c r="I298" s="4">
        <v>0</v>
      </c>
    </row>
    <row r="299" spans="1:9" x14ac:dyDescent="0.15">
      <c r="A299" s="2">
        <v>20</v>
      </c>
      <c r="B299" s="1" t="s">
        <v>46</v>
      </c>
      <c r="C299" s="4">
        <v>4</v>
      </c>
      <c r="D299" s="8">
        <v>0.96</v>
      </c>
      <c r="E299" s="4">
        <v>2</v>
      </c>
      <c r="F299" s="8">
        <v>0.73</v>
      </c>
      <c r="G299" s="4">
        <v>2</v>
      </c>
      <c r="H299" s="8">
        <v>1.38</v>
      </c>
      <c r="I299" s="4">
        <v>0</v>
      </c>
    </row>
    <row r="300" spans="1:9" x14ac:dyDescent="0.15">
      <c r="A300" s="2">
        <v>20</v>
      </c>
      <c r="B300" s="1" t="s">
        <v>90</v>
      </c>
      <c r="C300" s="4">
        <v>4</v>
      </c>
      <c r="D300" s="8">
        <v>0.96</v>
      </c>
      <c r="E300" s="4">
        <v>2</v>
      </c>
      <c r="F300" s="8">
        <v>0.73</v>
      </c>
      <c r="G300" s="4">
        <v>2</v>
      </c>
      <c r="H300" s="8">
        <v>1.38</v>
      </c>
      <c r="I300" s="4">
        <v>0</v>
      </c>
    </row>
    <row r="301" spans="1:9" x14ac:dyDescent="0.15">
      <c r="A301" s="2">
        <v>20</v>
      </c>
      <c r="B301" s="1" t="s">
        <v>61</v>
      </c>
      <c r="C301" s="4">
        <v>4</v>
      </c>
      <c r="D301" s="8">
        <v>0.96</v>
      </c>
      <c r="E301" s="4">
        <v>0</v>
      </c>
      <c r="F301" s="8">
        <v>0</v>
      </c>
      <c r="G301" s="4">
        <v>4</v>
      </c>
      <c r="H301" s="8">
        <v>2.76</v>
      </c>
      <c r="I301" s="4">
        <v>0</v>
      </c>
    </row>
    <row r="302" spans="1:9" x14ac:dyDescent="0.15">
      <c r="A302" s="2">
        <v>20</v>
      </c>
      <c r="B302" s="1" t="s">
        <v>78</v>
      </c>
      <c r="C302" s="4">
        <v>4</v>
      </c>
      <c r="D302" s="8">
        <v>0.96</v>
      </c>
      <c r="E302" s="4">
        <v>3</v>
      </c>
      <c r="F302" s="8">
        <v>1.1000000000000001</v>
      </c>
      <c r="G302" s="4">
        <v>1</v>
      </c>
      <c r="H302" s="8">
        <v>0.69</v>
      </c>
      <c r="I302" s="4">
        <v>0</v>
      </c>
    </row>
    <row r="303" spans="1:9" x14ac:dyDescent="0.15">
      <c r="A303" s="2">
        <v>20</v>
      </c>
      <c r="B303" s="1" t="s">
        <v>67</v>
      </c>
      <c r="C303" s="4">
        <v>4</v>
      </c>
      <c r="D303" s="8">
        <v>0.96</v>
      </c>
      <c r="E303" s="4">
        <v>0</v>
      </c>
      <c r="F303" s="8">
        <v>0</v>
      </c>
      <c r="G303" s="4">
        <v>4</v>
      </c>
      <c r="H303" s="8">
        <v>2.76</v>
      </c>
      <c r="I303" s="4">
        <v>0</v>
      </c>
    </row>
    <row r="304" spans="1:9" x14ac:dyDescent="0.15">
      <c r="A304" s="1"/>
      <c r="C304" s="4"/>
      <c r="D304" s="8"/>
      <c r="E304" s="4"/>
      <c r="F304" s="8"/>
      <c r="G304" s="4"/>
      <c r="H304" s="8"/>
      <c r="I304" s="4"/>
    </row>
    <row r="305" spans="1:9" x14ac:dyDescent="0.15">
      <c r="A305" s="1" t="s">
        <v>12</v>
      </c>
      <c r="C305" s="4"/>
      <c r="D305" s="8"/>
      <c r="E305" s="4"/>
      <c r="F305" s="8"/>
      <c r="G305" s="4"/>
      <c r="H305" s="8"/>
      <c r="I305" s="4"/>
    </row>
    <row r="306" spans="1:9" x14ac:dyDescent="0.15">
      <c r="A306" s="2">
        <v>1</v>
      </c>
      <c r="B306" s="1" t="s">
        <v>57</v>
      </c>
      <c r="C306" s="4">
        <v>41</v>
      </c>
      <c r="D306" s="8">
        <v>11.26</v>
      </c>
      <c r="E306" s="4">
        <v>37</v>
      </c>
      <c r="F306" s="8">
        <v>16.89</v>
      </c>
      <c r="G306" s="4">
        <v>4</v>
      </c>
      <c r="H306" s="8">
        <v>2.76</v>
      </c>
      <c r="I306" s="4">
        <v>0</v>
      </c>
    </row>
    <row r="307" spans="1:9" x14ac:dyDescent="0.15">
      <c r="A307" s="2">
        <v>2</v>
      </c>
      <c r="B307" s="1" t="s">
        <v>43</v>
      </c>
      <c r="C307" s="4">
        <v>36</v>
      </c>
      <c r="D307" s="8">
        <v>9.89</v>
      </c>
      <c r="E307" s="4">
        <v>12</v>
      </c>
      <c r="F307" s="8">
        <v>5.48</v>
      </c>
      <c r="G307" s="4">
        <v>24</v>
      </c>
      <c r="H307" s="8">
        <v>16.55</v>
      </c>
      <c r="I307" s="4">
        <v>0</v>
      </c>
    </row>
    <row r="308" spans="1:9" x14ac:dyDescent="0.15">
      <c r="A308" s="2">
        <v>3</v>
      </c>
      <c r="B308" s="1" t="s">
        <v>52</v>
      </c>
      <c r="C308" s="4">
        <v>32</v>
      </c>
      <c r="D308" s="8">
        <v>8.7899999999999991</v>
      </c>
      <c r="E308" s="4">
        <v>17</v>
      </c>
      <c r="F308" s="8">
        <v>7.76</v>
      </c>
      <c r="G308" s="4">
        <v>15</v>
      </c>
      <c r="H308" s="8">
        <v>10.34</v>
      </c>
      <c r="I308" s="4">
        <v>0</v>
      </c>
    </row>
    <row r="309" spans="1:9" x14ac:dyDescent="0.15">
      <c r="A309" s="2">
        <v>4</v>
      </c>
      <c r="B309" s="1" t="s">
        <v>44</v>
      </c>
      <c r="C309" s="4">
        <v>27</v>
      </c>
      <c r="D309" s="8">
        <v>7.42</v>
      </c>
      <c r="E309" s="4">
        <v>21</v>
      </c>
      <c r="F309" s="8">
        <v>9.59</v>
      </c>
      <c r="G309" s="4">
        <v>6</v>
      </c>
      <c r="H309" s="8">
        <v>4.1399999999999997</v>
      </c>
      <c r="I309" s="4">
        <v>0</v>
      </c>
    </row>
    <row r="310" spans="1:9" x14ac:dyDescent="0.15">
      <c r="A310" s="2">
        <v>5</v>
      </c>
      <c r="B310" s="1" t="s">
        <v>50</v>
      </c>
      <c r="C310" s="4">
        <v>25</v>
      </c>
      <c r="D310" s="8">
        <v>6.87</v>
      </c>
      <c r="E310" s="4">
        <v>18</v>
      </c>
      <c r="F310" s="8">
        <v>8.2200000000000006</v>
      </c>
      <c r="G310" s="4">
        <v>7</v>
      </c>
      <c r="H310" s="8">
        <v>4.83</v>
      </c>
      <c r="I310" s="4">
        <v>0</v>
      </c>
    </row>
    <row r="311" spans="1:9" x14ac:dyDescent="0.15">
      <c r="A311" s="2">
        <v>6</v>
      </c>
      <c r="B311" s="1" t="s">
        <v>51</v>
      </c>
      <c r="C311" s="4">
        <v>20</v>
      </c>
      <c r="D311" s="8">
        <v>5.49</v>
      </c>
      <c r="E311" s="4">
        <v>15</v>
      </c>
      <c r="F311" s="8">
        <v>6.85</v>
      </c>
      <c r="G311" s="4">
        <v>5</v>
      </c>
      <c r="H311" s="8">
        <v>3.45</v>
      </c>
      <c r="I311" s="4">
        <v>0</v>
      </c>
    </row>
    <row r="312" spans="1:9" x14ac:dyDescent="0.15">
      <c r="A312" s="2">
        <v>7</v>
      </c>
      <c r="B312" s="1" t="s">
        <v>59</v>
      </c>
      <c r="C312" s="4">
        <v>16</v>
      </c>
      <c r="D312" s="8">
        <v>4.4000000000000004</v>
      </c>
      <c r="E312" s="4">
        <v>15</v>
      </c>
      <c r="F312" s="8">
        <v>6.85</v>
      </c>
      <c r="G312" s="4">
        <v>1</v>
      </c>
      <c r="H312" s="8">
        <v>0.69</v>
      </c>
      <c r="I312" s="4">
        <v>0</v>
      </c>
    </row>
    <row r="313" spans="1:9" x14ac:dyDescent="0.15">
      <c r="A313" s="2">
        <v>8</v>
      </c>
      <c r="B313" s="1" t="s">
        <v>56</v>
      </c>
      <c r="C313" s="4">
        <v>13</v>
      </c>
      <c r="D313" s="8">
        <v>3.57</v>
      </c>
      <c r="E313" s="4">
        <v>13</v>
      </c>
      <c r="F313" s="8">
        <v>5.94</v>
      </c>
      <c r="G313" s="4">
        <v>0</v>
      </c>
      <c r="H313" s="8">
        <v>0</v>
      </c>
      <c r="I313" s="4">
        <v>0</v>
      </c>
    </row>
    <row r="314" spans="1:9" x14ac:dyDescent="0.15">
      <c r="A314" s="2">
        <v>9</v>
      </c>
      <c r="B314" s="1" t="s">
        <v>45</v>
      </c>
      <c r="C314" s="4">
        <v>11</v>
      </c>
      <c r="D314" s="8">
        <v>3.02</v>
      </c>
      <c r="E314" s="4">
        <v>6</v>
      </c>
      <c r="F314" s="8">
        <v>2.74</v>
      </c>
      <c r="G314" s="4">
        <v>5</v>
      </c>
      <c r="H314" s="8">
        <v>3.45</v>
      </c>
      <c r="I314" s="4">
        <v>0</v>
      </c>
    </row>
    <row r="315" spans="1:9" x14ac:dyDescent="0.15">
      <c r="A315" s="2">
        <v>9</v>
      </c>
      <c r="B315" s="1" t="s">
        <v>49</v>
      </c>
      <c r="C315" s="4">
        <v>11</v>
      </c>
      <c r="D315" s="8">
        <v>3.02</v>
      </c>
      <c r="E315" s="4">
        <v>9</v>
      </c>
      <c r="F315" s="8">
        <v>4.1100000000000003</v>
      </c>
      <c r="G315" s="4">
        <v>2</v>
      </c>
      <c r="H315" s="8">
        <v>1.38</v>
      </c>
      <c r="I315" s="4">
        <v>0</v>
      </c>
    </row>
    <row r="316" spans="1:9" x14ac:dyDescent="0.15">
      <c r="A316" s="2">
        <v>11</v>
      </c>
      <c r="B316" s="1" t="s">
        <v>46</v>
      </c>
      <c r="C316" s="4">
        <v>10</v>
      </c>
      <c r="D316" s="8">
        <v>2.75</v>
      </c>
      <c r="E316" s="4">
        <v>2</v>
      </c>
      <c r="F316" s="8">
        <v>0.91</v>
      </c>
      <c r="G316" s="4">
        <v>8</v>
      </c>
      <c r="H316" s="8">
        <v>5.52</v>
      </c>
      <c r="I316" s="4">
        <v>0</v>
      </c>
    </row>
    <row r="317" spans="1:9" x14ac:dyDescent="0.15">
      <c r="A317" s="2">
        <v>12</v>
      </c>
      <c r="B317" s="1" t="s">
        <v>60</v>
      </c>
      <c r="C317" s="4">
        <v>9</v>
      </c>
      <c r="D317" s="8">
        <v>2.4700000000000002</v>
      </c>
      <c r="E317" s="4">
        <v>8</v>
      </c>
      <c r="F317" s="8">
        <v>3.65</v>
      </c>
      <c r="G317" s="4">
        <v>1</v>
      </c>
      <c r="H317" s="8">
        <v>0.69</v>
      </c>
      <c r="I317" s="4">
        <v>0</v>
      </c>
    </row>
    <row r="318" spans="1:9" x14ac:dyDescent="0.15">
      <c r="A318" s="2">
        <v>13</v>
      </c>
      <c r="B318" s="1" t="s">
        <v>70</v>
      </c>
      <c r="C318" s="4">
        <v>8</v>
      </c>
      <c r="D318" s="8">
        <v>2.2000000000000002</v>
      </c>
      <c r="E318" s="4">
        <v>2</v>
      </c>
      <c r="F318" s="8">
        <v>0.91</v>
      </c>
      <c r="G318" s="4">
        <v>6</v>
      </c>
      <c r="H318" s="8">
        <v>4.1399999999999997</v>
      </c>
      <c r="I318" s="4">
        <v>0</v>
      </c>
    </row>
    <row r="319" spans="1:9" x14ac:dyDescent="0.15">
      <c r="A319" s="2">
        <v>13</v>
      </c>
      <c r="B319" s="1" t="s">
        <v>55</v>
      </c>
      <c r="C319" s="4">
        <v>8</v>
      </c>
      <c r="D319" s="8">
        <v>2.2000000000000002</v>
      </c>
      <c r="E319" s="4">
        <v>6</v>
      </c>
      <c r="F319" s="8">
        <v>2.74</v>
      </c>
      <c r="G319" s="4">
        <v>2</v>
      </c>
      <c r="H319" s="8">
        <v>1.38</v>
      </c>
      <c r="I319" s="4">
        <v>0</v>
      </c>
    </row>
    <row r="320" spans="1:9" x14ac:dyDescent="0.15">
      <c r="A320" s="2">
        <v>13</v>
      </c>
      <c r="B320" s="1" t="s">
        <v>62</v>
      </c>
      <c r="C320" s="4">
        <v>8</v>
      </c>
      <c r="D320" s="8">
        <v>2.2000000000000002</v>
      </c>
      <c r="E320" s="4">
        <v>6</v>
      </c>
      <c r="F320" s="8">
        <v>2.74</v>
      </c>
      <c r="G320" s="4">
        <v>2</v>
      </c>
      <c r="H320" s="8">
        <v>1.38</v>
      </c>
      <c r="I320" s="4">
        <v>0</v>
      </c>
    </row>
    <row r="321" spans="1:9" x14ac:dyDescent="0.15">
      <c r="A321" s="2">
        <v>16</v>
      </c>
      <c r="B321" s="1" t="s">
        <v>76</v>
      </c>
      <c r="C321" s="4">
        <v>7</v>
      </c>
      <c r="D321" s="8">
        <v>1.92</v>
      </c>
      <c r="E321" s="4">
        <v>2</v>
      </c>
      <c r="F321" s="8">
        <v>0.91</v>
      </c>
      <c r="G321" s="4">
        <v>5</v>
      </c>
      <c r="H321" s="8">
        <v>3.45</v>
      </c>
      <c r="I321" s="4">
        <v>0</v>
      </c>
    </row>
    <row r="322" spans="1:9" x14ac:dyDescent="0.15">
      <c r="A322" s="2">
        <v>17</v>
      </c>
      <c r="B322" s="1" t="s">
        <v>80</v>
      </c>
      <c r="C322" s="4">
        <v>6</v>
      </c>
      <c r="D322" s="8">
        <v>1.65</v>
      </c>
      <c r="E322" s="4">
        <v>6</v>
      </c>
      <c r="F322" s="8">
        <v>2.74</v>
      </c>
      <c r="G322" s="4">
        <v>0</v>
      </c>
      <c r="H322" s="8">
        <v>0</v>
      </c>
      <c r="I322" s="4">
        <v>0</v>
      </c>
    </row>
    <row r="323" spans="1:9" x14ac:dyDescent="0.15">
      <c r="A323" s="2">
        <v>17</v>
      </c>
      <c r="B323" s="1" t="s">
        <v>53</v>
      </c>
      <c r="C323" s="4">
        <v>6</v>
      </c>
      <c r="D323" s="8">
        <v>1.65</v>
      </c>
      <c r="E323" s="4">
        <v>3</v>
      </c>
      <c r="F323" s="8">
        <v>1.37</v>
      </c>
      <c r="G323" s="4">
        <v>3</v>
      </c>
      <c r="H323" s="8">
        <v>2.0699999999999998</v>
      </c>
      <c r="I323" s="4">
        <v>0</v>
      </c>
    </row>
    <row r="324" spans="1:9" x14ac:dyDescent="0.15">
      <c r="A324" s="2">
        <v>17</v>
      </c>
      <c r="B324" s="1" t="s">
        <v>90</v>
      </c>
      <c r="C324" s="4">
        <v>6</v>
      </c>
      <c r="D324" s="8">
        <v>1.65</v>
      </c>
      <c r="E324" s="4">
        <v>2</v>
      </c>
      <c r="F324" s="8">
        <v>0.91</v>
      </c>
      <c r="G324" s="4">
        <v>4</v>
      </c>
      <c r="H324" s="8">
        <v>2.76</v>
      </c>
      <c r="I324" s="4">
        <v>0</v>
      </c>
    </row>
    <row r="325" spans="1:9" x14ac:dyDescent="0.15">
      <c r="A325" s="2">
        <v>20</v>
      </c>
      <c r="B325" s="1" t="s">
        <v>66</v>
      </c>
      <c r="C325" s="4">
        <v>5</v>
      </c>
      <c r="D325" s="8">
        <v>1.37</v>
      </c>
      <c r="E325" s="4">
        <v>3</v>
      </c>
      <c r="F325" s="8">
        <v>1.37</v>
      </c>
      <c r="G325" s="4">
        <v>2</v>
      </c>
      <c r="H325" s="8">
        <v>1.38</v>
      </c>
      <c r="I325" s="4">
        <v>0</v>
      </c>
    </row>
    <row r="326" spans="1:9" x14ac:dyDescent="0.15">
      <c r="A326" s="2">
        <v>20</v>
      </c>
      <c r="B326" s="1" t="s">
        <v>54</v>
      </c>
      <c r="C326" s="4">
        <v>5</v>
      </c>
      <c r="D326" s="8">
        <v>1.37</v>
      </c>
      <c r="E326" s="4">
        <v>4</v>
      </c>
      <c r="F326" s="8">
        <v>1.83</v>
      </c>
      <c r="G326" s="4">
        <v>1</v>
      </c>
      <c r="H326" s="8">
        <v>0.69</v>
      </c>
      <c r="I326" s="4">
        <v>0</v>
      </c>
    </row>
    <row r="327" spans="1:9" x14ac:dyDescent="0.15">
      <c r="A327" s="1"/>
      <c r="C327" s="4"/>
      <c r="D327" s="8"/>
      <c r="E327" s="4"/>
      <c r="F327" s="8"/>
      <c r="G327" s="4"/>
      <c r="H327" s="8"/>
      <c r="I327" s="4"/>
    </row>
    <row r="328" spans="1:9" x14ac:dyDescent="0.15">
      <c r="A328" s="1" t="s">
        <v>13</v>
      </c>
      <c r="C328" s="4"/>
      <c r="D328" s="8"/>
      <c r="E328" s="4"/>
      <c r="F328" s="8"/>
      <c r="G328" s="4"/>
      <c r="H328" s="8"/>
      <c r="I328" s="4"/>
    </row>
    <row r="329" spans="1:9" x14ac:dyDescent="0.15">
      <c r="A329" s="2">
        <v>1</v>
      </c>
      <c r="B329" s="1" t="s">
        <v>49</v>
      </c>
      <c r="C329" s="4">
        <v>22</v>
      </c>
      <c r="D329" s="8">
        <v>16.3</v>
      </c>
      <c r="E329" s="4">
        <v>0</v>
      </c>
      <c r="F329" s="8">
        <v>0</v>
      </c>
      <c r="G329" s="4">
        <v>22</v>
      </c>
      <c r="H329" s="8">
        <v>28.21</v>
      </c>
      <c r="I329" s="4">
        <v>0</v>
      </c>
    </row>
    <row r="330" spans="1:9" x14ac:dyDescent="0.15">
      <c r="A330" s="2">
        <v>2</v>
      </c>
      <c r="B330" s="1" t="s">
        <v>52</v>
      </c>
      <c r="C330" s="4">
        <v>14</v>
      </c>
      <c r="D330" s="8">
        <v>10.37</v>
      </c>
      <c r="E330" s="4">
        <v>2</v>
      </c>
      <c r="F330" s="8">
        <v>3.51</v>
      </c>
      <c r="G330" s="4">
        <v>12</v>
      </c>
      <c r="H330" s="8">
        <v>15.38</v>
      </c>
      <c r="I330" s="4">
        <v>0</v>
      </c>
    </row>
    <row r="331" spans="1:9" x14ac:dyDescent="0.15">
      <c r="A331" s="2">
        <v>3</v>
      </c>
      <c r="B331" s="1" t="s">
        <v>43</v>
      </c>
      <c r="C331" s="4">
        <v>12</v>
      </c>
      <c r="D331" s="8">
        <v>8.89</v>
      </c>
      <c r="E331" s="4">
        <v>5</v>
      </c>
      <c r="F331" s="8">
        <v>8.77</v>
      </c>
      <c r="G331" s="4">
        <v>7</v>
      </c>
      <c r="H331" s="8">
        <v>8.9700000000000006</v>
      </c>
      <c r="I331" s="4">
        <v>0</v>
      </c>
    </row>
    <row r="332" spans="1:9" x14ac:dyDescent="0.15">
      <c r="A332" s="2">
        <v>4</v>
      </c>
      <c r="B332" s="1" t="s">
        <v>44</v>
      </c>
      <c r="C332" s="4">
        <v>9</v>
      </c>
      <c r="D332" s="8">
        <v>6.67</v>
      </c>
      <c r="E332" s="4">
        <v>4</v>
      </c>
      <c r="F332" s="8">
        <v>7.02</v>
      </c>
      <c r="G332" s="4">
        <v>5</v>
      </c>
      <c r="H332" s="8">
        <v>6.41</v>
      </c>
      <c r="I332" s="4">
        <v>0</v>
      </c>
    </row>
    <row r="333" spans="1:9" x14ac:dyDescent="0.15">
      <c r="A333" s="2">
        <v>4</v>
      </c>
      <c r="B333" s="1" t="s">
        <v>53</v>
      </c>
      <c r="C333" s="4">
        <v>9</v>
      </c>
      <c r="D333" s="8">
        <v>6.67</v>
      </c>
      <c r="E333" s="4">
        <v>7</v>
      </c>
      <c r="F333" s="8">
        <v>12.28</v>
      </c>
      <c r="G333" s="4">
        <v>2</v>
      </c>
      <c r="H333" s="8">
        <v>2.56</v>
      </c>
      <c r="I333" s="4">
        <v>0</v>
      </c>
    </row>
    <row r="334" spans="1:9" x14ac:dyDescent="0.15">
      <c r="A334" s="2">
        <v>6</v>
      </c>
      <c r="B334" s="1" t="s">
        <v>50</v>
      </c>
      <c r="C334" s="4">
        <v>8</v>
      </c>
      <c r="D334" s="8">
        <v>5.93</v>
      </c>
      <c r="E334" s="4">
        <v>5</v>
      </c>
      <c r="F334" s="8">
        <v>8.77</v>
      </c>
      <c r="G334" s="4">
        <v>3</v>
      </c>
      <c r="H334" s="8">
        <v>3.85</v>
      </c>
      <c r="I334" s="4">
        <v>0</v>
      </c>
    </row>
    <row r="335" spans="1:9" x14ac:dyDescent="0.15">
      <c r="A335" s="2">
        <v>6</v>
      </c>
      <c r="B335" s="1" t="s">
        <v>57</v>
      </c>
      <c r="C335" s="4">
        <v>8</v>
      </c>
      <c r="D335" s="8">
        <v>5.93</v>
      </c>
      <c r="E335" s="4">
        <v>5</v>
      </c>
      <c r="F335" s="8">
        <v>8.77</v>
      </c>
      <c r="G335" s="4">
        <v>3</v>
      </c>
      <c r="H335" s="8">
        <v>3.85</v>
      </c>
      <c r="I335" s="4">
        <v>0</v>
      </c>
    </row>
    <row r="336" spans="1:9" x14ac:dyDescent="0.15">
      <c r="A336" s="2">
        <v>8</v>
      </c>
      <c r="B336" s="1" t="s">
        <v>45</v>
      </c>
      <c r="C336" s="4">
        <v>6</v>
      </c>
      <c r="D336" s="8">
        <v>4.4400000000000004</v>
      </c>
      <c r="E336" s="4">
        <v>1</v>
      </c>
      <c r="F336" s="8">
        <v>1.75</v>
      </c>
      <c r="G336" s="4">
        <v>5</v>
      </c>
      <c r="H336" s="8">
        <v>6.41</v>
      </c>
      <c r="I336" s="4">
        <v>0</v>
      </c>
    </row>
    <row r="337" spans="1:9" x14ac:dyDescent="0.15">
      <c r="A337" s="2">
        <v>8</v>
      </c>
      <c r="B337" s="1" t="s">
        <v>51</v>
      </c>
      <c r="C337" s="4">
        <v>6</v>
      </c>
      <c r="D337" s="8">
        <v>4.4400000000000004</v>
      </c>
      <c r="E337" s="4">
        <v>3</v>
      </c>
      <c r="F337" s="8">
        <v>5.26</v>
      </c>
      <c r="G337" s="4">
        <v>3</v>
      </c>
      <c r="H337" s="8">
        <v>3.85</v>
      </c>
      <c r="I337" s="4">
        <v>0</v>
      </c>
    </row>
    <row r="338" spans="1:9" x14ac:dyDescent="0.15">
      <c r="A338" s="2">
        <v>8</v>
      </c>
      <c r="B338" s="1" t="s">
        <v>55</v>
      </c>
      <c r="C338" s="4">
        <v>6</v>
      </c>
      <c r="D338" s="8">
        <v>4.4400000000000004</v>
      </c>
      <c r="E338" s="4">
        <v>5</v>
      </c>
      <c r="F338" s="8">
        <v>8.77</v>
      </c>
      <c r="G338" s="4">
        <v>1</v>
      </c>
      <c r="H338" s="8">
        <v>1.28</v>
      </c>
      <c r="I338" s="4">
        <v>0</v>
      </c>
    </row>
    <row r="339" spans="1:9" x14ac:dyDescent="0.15">
      <c r="A339" s="2">
        <v>8</v>
      </c>
      <c r="B339" s="1" t="s">
        <v>56</v>
      </c>
      <c r="C339" s="4">
        <v>6</v>
      </c>
      <c r="D339" s="8">
        <v>4.4400000000000004</v>
      </c>
      <c r="E339" s="4">
        <v>4</v>
      </c>
      <c r="F339" s="8">
        <v>7.02</v>
      </c>
      <c r="G339" s="4">
        <v>2</v>
      </c>
      <c r="H339" s="8">
        <v>2.56</v>
      </c>
      <c r="I339" s="4">
        <v>0</v>
      </c>
    </row>
    <row r="340" spans="1:9" x14ac:dyDescent="0.15">
      <c r="A340" s="2">
        <v>12</v>
      </c>
      <c r="B340" s="1" t="s">
        <v>59</v>
      </c>
      <c r="C340" s="4">
        <v>5</v>
      </c>
      <c r="D340" s="8">
        <v>3.7</v>
      </c>
      <c r="E340" s="4">
        <v>3</v>
      </c>
      <c r="F340" s="8">
        <v>5.26</v>
      </c>
      <c r="G340" s="4">
        <v>2</v>
      </c>
      <c r="H340" s="8">
        <v>2.56</v>
      </c>
      <c r="I340" s="4">
        <v>0</v>
      </c>
    </row>
    <row r="341" spans="1:9" x14ac:dyDescent="0.15">
      <c r="A341" s="2">
        <v>13</v>
      </c>
      <c r="B341" s="1" t="s">
        <v>70</v>
      </c>
      <c r="C341" s="4">
        <v>3</v>
      </c>
      <c r="D341" s="8">
        <v>2.2200000000000002</v>
      </c>
      <c r="E341" s="4">
        <v>3</v>
      </c>
      <c r="F341" s="8">
        <v>5.26</v>
      </c>
      <c r="G341" s="4">
        <v>0</v>
      </c>
      <c r="H341" s="8">
        <v>0</v>
      </c>
      <c r="I341" s="4">
        <v>0</v>
      </c>
    </row>
    <row r="342" spans="1:9" x14ac:dyDescent="0.15">
      <c r="A342" s="2">
        <v>13</v>
      </c>
      <c r="B342" s="1" t="s">
        <v>46</v>
      </c>
      <c r="C342" s="4">
        <v>3</v>
      </c>
      <c r="D342" s="8">
        <v>2.2200000000000002</v>
      </c>
      <c r="E342" s="4">
        <v>0</v>
      </c>
      <c r="F342" s="8">
        <v>0</v>
      </c>
      <c r="G342" s="4">
        <v>3</v>
      </c>
      <c r="H342" s="8">
        <v>3.85</v>
      </c>
      <c r="I342" s="4">
        <v>0</v>
      </c>
    </row>
    <row r="343" spans="1:9" x14ac:dyDescent="0.15">
      <c r="A343" s="2">
        <v>13</v>
      </c>
      <c r="B343" s="1" t="s">
        <v>62</v>
      </c>
      <c r="C343" s="4">
        <v>3</v>
      </c>
      <c r="D343" s="8">
        <v>2.2200000000000002</v>
      </c>
      <c r="E343" s="4">
        <v>2</v>
      </c>
      <c r="F343" s="8">
        <v>3.51</v>
      </c>
      <c r="G343" s="4">
        <v>1</v>
      </c>
      <c r="H343" s="8">
        <v>1.28</v>
      </c>
      <c r="I343" s="4">
        <v>0</v>
      </c>
    </row>
    <row r="344" spans="1:9" x14ac:dyDescent="0.15">
      <c r="A344" s="2">
        <v>16</v>
      </c>
      <c r="B344" s="1" t="s">
        <v>65</v>
      </c>
      <c r="C344" s="4">
        <v>2</v>
      </c>
      <c r="D344" s="8">
        <v>1.48</v>
      </c>
      <c r="E344" s="4">
        <v>1</v>
      </c>
      <c r="F344" s="8">
        <v>1.75</v>
      </c>
      <c r="G344" s="4">
        <v>1</v>
      </c>
      <c r="H344" s="8">
        <v>1.28</v>
      </c>
      <c r="I344" s="4">
        <v>0</v>
      </c>
    </row>
    <row r="345" spans="1:9" x14ac:dyDescent="0.15">
      <c r="A345" s="2">
        <v>16</v>
      </c>
      <c r="B345" s="1" t="s">
        <v>93</v>
      </c>
      <c r="C345" s="4">
        <v>2</v>
      </c>
      <c r="D345" s="8">
        <v>1.48</v>
      </c>
      <c r="E345" s="4">
        <v>0</v>
      </c>
      <c r="F345" s="8">
        <v>0</v>
      </c>
      <c r="G345" s="4">
        <v>2</v>
      </c>
      <c r="H345" s="8">
        <v>2.56</v>
      </c>
      <c r="I345" s="4">
        <v>0</v>
      </c>
    </row>
    <row r="346" spans="1:9" x14ac:dyDescent="0.15">
      <c r="A346" s="2">
        <v>16</v>
      </c>
      <c r="B346" s="1" t="s">
        <v>58</v>
      </c>
      <c r="C346" s="4">
        <v>2</v>
      </c>
      <c r="D346" s="8">
        <v>1.48</v>
      </c>
      <c r="E346" s="4">
        <v>0</v>
      </c>
      <c r="F346" s="8">
        <v>0</v>
      </c>
      <c r="G346" s="4">
        <v>2</v>
      </c>
      <c r="H346" s="8">
        <v>2.56</v>
      </c>
      <c r="I346" s="4">
        <v>0</v>
      </c>
    </row>
    <row r="347" spans="1:9" x14ac:dyDescent="0.15">
      <c r="A347" s="2">
        <v>16</v>
      </c>
      <c r="B347" s="1" t="s">
        <v>60</v>
      </c>
      <c r="C347" s="4">
        <v>2</v>
      </c>
      <c r="D347" s="8">
        <v>1.48</v>
      </c>
      <c r="E347" s="4">
        <v>2</v>
      </c>
      <c r="F347" s="8">
        <v>3.51</v>
      </c>
      <c r="G347" s="4">
        <v>0</v>
      </c>
      <c r="H347" s="8">
        <v>0</v>
      </c>
      <c r="I347" s="4">
        <v>0</v>
      </c>
    </row>
    <row r="348" spans="1:9" x14ac:dyDescent="0.15">
      <c r="A348" s="2">
        <v>20</v>
      </c>
      <c r="B348" s="1" t="s">
        <v>82</v>
      </c>
      <c r="C348" s="4">
        <v>1</v>
      </c>
      <c r="D348" s="8">
        <v>0.74</v>
      </c>
      <c r="E348" s="4">
        <v>1</v>
      </c>
      <c r="F348" s="8">
        <v>1.75</v>
      </c>
      <c r="G348" s="4">
        <v>0</v>
      </c>
      <c r="H348" s="8">
        <v>0</v>
      </c>
      <c r="I348" s="4">
        <v>0</v>
      </c>
    </row>
    <row r="349" spans="1:9" x14ac:dyDescent="0.15">
      <c r="A349" s="2">
        <v>20</v>
      </c>
      <c r="B349" s="1" t="s">
        <v>91</v>
      </c>
      <c r="C349" s="4">
        <v>1</v>
      </c>
      <c r="D349" s="8">
        <v>0.74</v>
      </c>
      <c r="E349" s="4">
        <v>0</v>
      </c>
      <c r="F349" s="8">
        <v>0</v>
      </c>
      <c r="G349" s="4">
        <v>1</v>
      </c>
      <c r="H349" s="8">
        <v>1.28</v>
      </c>
      <c r="I349" s="4">
        <v>0</v>
      </c>
    </row>
    <row r="350" spans="1:9" x14ac:dyDescent="0.15">
      <c r="A350" s="2">
        <v>20</v>
      </c>
      <c r="B350" s="1" t="s">
        <v>92</v>
      </c>
      <c r="C350" s="4">
        <v>1</v>
      </c>
      <c r="D350" s="8">
        <v>0.74</v>
      </c>
      <c r="E350" s="4">
        <v>0</v>
      </c>
      <c r="F350" s="8">
        <v>0</v>
      </c>
      <c r="G350" s="4">
        <v>1</v>
      </c>
      <c r="H350" s="8">
        <v>1.28</v>
      </c>
      <c r="I350" s="4">
        <v>0</v>
      </c>
    </row>
    <row r="351" spans="1:9" x14ac:dyDescent="0.15">
      <c r="A351" s="2">
        <v>20</v>
      </c>
      <c r="B351" s="1" t="s">
        <v>47</v>
      </c>
      <c r="C351" s="4">
        <v>1</v>
      </c>
      <c r="D351" s="8">
        <v>0.74</v>
      </c>
      <c r="E351" s="4">
        <v>1</v>
      </c>
      <c r="F351" s="8">
        <v>1.75</v>
      </c>
      <c r="G351" s="4">
        <v>0</v>
      </c>
      <c r="H351" s="8">
        <v>0</v>
      </c>
      <c r="I351" s="4">
        <v>0</v>
      </c>
    </row>
    <row r="352" spans="1:9" x14ac:dyDescent="0.15">
      <c r="A352" s="2">
        <v>20</v>
      </c>
      <c r="B352" s="1" t="s">
        <v>54</v>
      </c>
      <c r="C352" s="4">
        <v>1</v>
      </c>
      <c r="D352" s="8">
        <v>0.74</v>
      </c>
      <c r="E352" s="4">
        <v>1</v>
      </c>
      <c r="F352" s="8">
        <v>1.75</v>
      </c>
      <c r="G352" s="4">
        <v>0</v>
      </c>
      <c r="H352" s="8">
        <v>0</v>
      </c>
      <c r="I352" s="4">
        <v>0</v>
      </c>
    </row>
    <row r="353" spans="1:9" x14ac:dyDescent="0.15">
      <c r="A353" s="2">
        <v>20</v>
      </c>
      <c r="B353" s="1" t="s">
        <v>75</v>
      </c>
      <c r="C353" s="4">
        <v>1</v>
      </c>
      <c r="D353" s="8">
        <v>0.74</v>
      </c>
      <c r="E353" s="4">
        <v>1</v>
      </c>
      <c r="F353" s="8">
        <v>1.75</v>
      </c>
      <c r="G353" s="4">
        <v>0</v>
      </c>
      <c r="H353" s="8">
        <v>0</v>
      </c>
      <c r="I353" s="4">
        <v>0</v>
      </c>
    </row>
    <row r="354" spans="1:9" x14ac:dyDescent="0.15">
      <c r="A354" s="2">
        <v>20</v>
      </c>
      <c r="B354" s="1" t="s">
        <v>77</v>
      </c>
      <c r="C354" s="4">
        <v>1</v>
      </c>
      <c r="D354" s="8">
        <v>0.74</v>
      </c>
      <c r="E354" s="4">
        <v>1</v>
      </c>
      <c r="F354" s="8">
        <v>1.75</v>
      </c>
      <c r="G354" s="4">
        <v>0</v>
      </c>
      <c r="H354" s="8">
        <v>0</v>
      </c>
      <c r="I354" s="4">
        <v>0</v>
      </c>
    </row>
    <row r="355" spans="1:9" x14ac:dyDescent="0.15">
      <c r="A355" s="1"/>
      <c r="C355" s="4"/>
      <c r="D355" s="8"/>
      <c r="E355" s="4"/>
      <c r="F355" s="8"/>
      <c r="G355" s="4"/>
      <c r="H355" s="8"/>
      <c r="I355" s="4"/>
    </row>
    <row r="356" spans="1:9" x14ac:dyDescent="0.15">
      <c r="A356" s="1" t="s">
        <v>14</v>
      </c>
      <c r="C356" s="4"/>
      <c r="D356" s="8"/>
      <c r="E356" s="4"/>
      <c r="F356" s="8"/>
      <c r="G356" s="4"/>
      <c r="H356" s="8"/>
      <c r="I356" s="4"/>
    </row>
    <row r="357" spans="1:9" x14ac:dyDescent="0.15">
      <c r="A357" s="2">
        <v>1</v>
      </c>
      <c r="B357" s="1" t="s">
        <v>52</v>
      </c>
      <c r="C357" s="4">
        <v>37</v>
      </c>
      <c r="D357" s="8">
        <v>13.45</v>
      </c>
      <c r="E357" s="4">
        <v>26</v>
      </c>
      <c r="F357" s="8">
        <v>14.21</v>
      </c>
      <c r="G357" s="4">
        <v>11</v>
      </c>
      <c r="H357" s="8">
        <v>12.09</v>
      </c>
      <c r="I357" s="4">
        <v>0</v>
      </c>
    </row>
    <row r="358" spans="1:9" x14ac:dyDescent="0.15">
      <c r="A358" s="2">
        <v>2</v>
      </c>
      <c r="B358" s="1" t="s">
        <v>57</v>
      </c>
      <c r="C358" s="4">
        <v>31</v>
      </c>
      <c r="D358" s="8">
        <v>11.27</v>
      </c>
      <c r="E358" s="4">
        <v>30</v>
      </c>
      <c r="F358" s="8">
        <v>16.39</v>
      </c>
      <c r="G358" s="4">
        <v>1</v>
      </c>
      <c r="H358" s="8">
        <v>1.1000000000000001</v>
      </c>
      <c r="I358" s="4">
        <v>0</v>
      </c>
    </row>
    <row r="359" spans="1:9" x14ac:dyDescent="0.15">
      <c r="A359" s="2">
        <v>3</v>
      </c>
      <c r="B359" s="1" t="s">
        <v>56</v>
      </c>
      <c r="C359" s="4">
        <v>23</v>
      </c>
      <c r="D359" s="8">
        <v>8.36</v>
      </c>
      <c r="E359" s="4">
        <v>20</v>
      </c>
      <c r="F359" s="8">
        <v>10.93</v>
      </c>
      <c r="G359" s="4">
        <v>3</v>
      </c>
      <c r="H359" s="8">
        <v>3.3</v>
      </c>
      <c r="I359" s="4">
        <v>0</v>
      </c>
    </row>
    <row r="360" spans="1:9" x14ac:dyDescent="0.15">
      <c r="A360" s="2">
        <v>4</v>
      </c>
      <c r="B360" s="1" t="s">
        <v>43</v>
      </c>
      <c r="C360" s="4">
        <v>22</v>
      </c>
      <c r="D360" s="8">
        <v>8</v>
      </c>
      <c r="E360" s="4">
        <v>5</v>
      </c>
      <c r="F360" s="8">
        <v>2.73</v>
      </c>
      <c r="G360" s="4">
        <v>17</v>
      </c>
      <c r="H360" s="8">
        <v>18.68</v>
      </c>
      <c r="I360" s="4">
        <v>0</v>
      </c>
    </row>
    <row r="361" spans="1:9" x14ac:dyDescent="0.15">
      <c r="A361" s="2">
        <v>5</v>
      </c>
      <c r="B361" s="1" t="s">
        <v>44</v>
      </c>
      <c r="C361" s="4">
        <v>21</v>
      </c>
      <c r="D361" s="8">
        <v>7.64</v>
      </c>
      <c r="E361" s="4">
        <v>18</v>
      </c>
      <c r="F361" s="8">
        <v>9.84</v>
      </c>
      <c r="G361" s="4">
        <v>3</v>
      </c>
      <c r="H361" s="8">
        <v>3.3</v>
      </c>
      <c r="I361" s="4">
        <v>0</v>
      </c>
    </row>
    <row r="362" spans="1:9" x14ac:dyDescent="0.15">
      <c r="A362" s="2">
        <v>5</v>
      </c>
      <c r="B362" s="1" t="s">
        <v>50</v>
      </c>
      <c r="C362" s="4">
        <v>21</v>
      </c>
      <c r="D362" s="8">
        <v>7.64</v>
      </c>
      <c r="E362" s="4">
        <v>15</v>
      </c>
      <c r="F362" s="8">
        <v>8.1999999999999993</v>
      </c>
      <c r="G362" s="4">
        <v>6</v>
      </c>
      <c r="H362" s="8">
        <v>6.59</v>
      </c>
      <c r="I362" s="4">
        <v>0</v>
      </c>
    </row>
    <row r="363" spans="1:9" x14ac:dyDescent="0.15">
      <c r="A363" s="2">
        <v>7</v>
      </c>
      <c r="B363" s="1" t="s">
        <v>75</v>
      </c>
      <c r="C363" s="4">
        <v>16</v>
      </c>
      <c r="D363" s="8">
        <v>5.82</v>
      </c>
      <c r="E363" s="4">
        <v>13</v>
      </c>
      <c r="F363" s="8">
        <v>7.1</v>
      </c>
      <c r="G363" s="4">
        <v>3</v>
      </c>
      <c r="H363" s="8">
        <v>3.3</v>
      </c>
      <c r="I363" s="4">
        <v>0</v>
      </c>
    </row>
    <row r="364" spans="1:9" x14ac:dyDescent="0.15">
      <c r="A364" s="2">
        <v>8</v>
      </c>
      <c r="B364" s="1" t="s">
        <v>51</v>
      </c>
      <c r="C364" s="4">
        <v>11</v>
      </c>
      <c r="D364" s="8">
        <v>4</v>
      </c>
      <c r="E364" s="4">
        <v>8</v>
      </c>
      <c r="F364" s="8">
        <v>4.37</v>
      </c>
      <c r="G364" s="4">
        <v>3</v>
      </c>
      <c r="H364" s="8">
        <v>3.3</v>
      </c>
      <c r="I364" s="4">
        <v>0</v>
      </c>
    </row>
    <row r="365" spans="1:9" x14ac:dyDescent="0.15">
      <c r="A365" s="2">
        <v>9</v>
      </c>
      <c r="B365" s="1" t="s">
        <v>49</v>
      </c>
      <c r="C365" s="4">
        <v>9</v>
      </c>
      <c r="D365" s="8">
        <v>3.27</v>
      </c>
      <c r="E365" s="4">
        <v>7</v>
      </c>
      <c r="F365" s="8">
        <v>3.83</v>
      </c>
      <c r="G365" s="4">
        <v>2</v>
      </c>
      <c r="H365" s="8">
        <v>2.2000000000000002</v>
      </c>
      <c r="I365" s="4">
        <v>0</v>
      </c>
    </row>
    <row r="366" spans="1:9" x14ac:dyDescent="0.15">
      <c r="A366" s="2">
        <v>10</v>
      </c>
      <c r="B366" s="1" t="s">
        <v>59</v>
      </c>
      <c r="C366" s="4">
        <v>8</v>
      </c>
      <c r="D366" s="8">
        <v>2.91</v>
      </c>
      <c r="E366" s="4">
        <v>7</v>
      </c>
      <c r="F366" s="8">
        <v>3.83</v>
      </c>
      <c r="G366" s="4">
        <v>1</v>
      </c>
      <c r="H366" s="8">
        <v>1.1000000000000001</v>
      </c>
      <c r="I366" s="4">
        <v>0</v>
      </c>
    </row>
    <row r="367" spans="1:9" x14ac:dyDescent="0.15">
      <c r="A367" s="2">
        <v>11</v>
      </c>
      <c r="B367" s="1" t="s">
        <v>45</v>
      </c>
      <c r="C367" s="4">
        <v>6</v>
      </c>
      <c r="D367" s="8">
        <v>2.1800000000000002</v>
      </c>
      <c r="E367" s="4">
        <v>4</v>
      </c>
      <c r="F367" s="8">
        <v>2.19</v>
      </c>
      <c r="G367" s="4">
        <v>2</v>
      </c>
      <c r="H367" s="8">
        <v>2.2000000000000002</v>
      </c>
      <c r="I367" s="4">
        <v>0</v>
      </c>
    </row>
    <row r="368" spans="1:9" x14ac:dyDescent="0.15">
      <c r="A368" s="2">
        <v>12</v>
      </c>
      <c r="B368" s="1" t="s">
        <v>66</v>
      </c>
      <c r="C368" s="4">
        <v>5</v>
      </c>
      <c r="D368" s="8">
        <v>1.82</v>
      </c>
      <c r="E368" s="4">
        <v>0</v>
      </c>
      <c r="F368" s="8">
        <v>0</v>
      </c>
      <c r="G368" s="4">
        <v>5</v>
      </c>
      <c r="H368" s="8">
        <v>5.49</v>
      </c>
      <c r="I368" s="4">
        <v>0</v>
      </c>
    </row>
    <row r="369" spans="1:9" x14ac:dyDescent="0.15">
      <c r="A369" s="2">
        <v>12</v>
      </c>
      <c r="B369" s="1" t="s">
        <v>90</v>
      </c>
      <c r="C369" s="4">
        <v>5</v>
      </c>
      <c r="D369" s="8">
        <v>1.82</v>
      </c>
      <c r="E369" s="4">
        <v>1</v>
      </c>
      <c r="F369" s="8">
        <v>0.55000000000000004</v>
      </c>
      <c r="G369" s="4">
        <v>4</v>
      </c>
      <c r="H369" s="8">
        <v>4.4000000000000004</v>
      </c>
      <c r="I369" s="4">
        <v>0</v>
      </c>
    </row>
    <row r="370" spans="1:9" x14ac:dyDescent="0.15">
      <c r="A370" s="2">
        <v>12</v>
      </c>
      <c r="B370" s="1" t="s">
        <v>55</v>
      </c>
      <c r="C370" s="4">
        <v>5</v>
      </c>
      <c r="D370" s="8">
        <v>1.82</v>
      </c>
      <c r="E370" s="4">
        <v>4</v>
      </c>
      <c r="F370" s="8">
        <v>2.19</v>
      </c>
      <c r="G370" s="4">
        <v>1</v>
      </c>
      <c r="H370" s="8">
        <v>1.1000000000000001</v>
      </c>
      <c r="I370" s="4">
        <v>0</v>
      </c>
    </row>
    <row r="371" spans="1:9" x14ac:dyDescent="0.15">
      <c r="A371" s="2">
        <v>12</v>
      </c>
      <c r="B371" s="1" t="s">
        <v>93</v>
      </c>
      <c r="C371" s="4">
        <v>5</v>
      </c>
      <c r="D371" s="8">
        <v>1.82</v>
      </c>
      <c r="E371" s="4">
        <v>2</v>
      </c>
      <c r="F371" s="8">
        <v>1.0900000000000001</v>
      </c>
      <c r="G371" s="4">
        <v>3</v>
      </c>
      <c r="H371" s="8">
        <v>3.3</v>
      </c>
      <c r="I371" s="4">
        <v>0</v>
      </c>
    </row>
    <row r="372" spans="1:9" x14ac:dyDescent="0.15">
      <c r="A372" s="2">
        <v>12</v>
      </c>
      <c r="B372" s="1" t="s">
        <v>60</v>
      </c>
      <c r="C372" s="4">
        <v>5</v>
      </c>
      <c r="D372" s="8">
        <v>1.82</v>
      </c>
      <c r="E372" s="4">
        <v>5</v>
      </c>
      <c r="F372" s="8">
        <v>2.73</v>
      </c>
      <c r="G372" s="4">
        <v>0</v>
      </c>
      <c r="H372" s="8">
        <v>0</v>
      </c>
      <c r="I372" s="4">
        <v>0</v>
      </c>
    </row>
    <row r="373" spans="1:9" x14ac:dyDescent="0.15">
      <c r="A373" s="2">
        <v>17</v>
      </c>
      <c r="B373" s="1" t="s">
        <v>94</v>
      </c>
      <c r="C373" s="4">
        <v>4</v>
      </c>
      <c r="D373" s="8">
        <v>1.45</v>
      </c>
      <c r="E373" s="4">
        <v>2</v>
      </c>
      <c r="F373" s="8">
        <v>1.0900000000000001</v>
      </c>
      <c r="G373" s="4">
        <v>2</v>
      </c>
      <c r="H373" s="8">
        <v>2.2000000000000002</v>
      </c>
      <c r="I373" s="4">
        <v>0</v>
      </c>
    </row>
    <row r="374" spans="1:9" x14ac:dyDescent="0.15">
      <c r="A374" s="2">
        <v>17</v>
      </c>
      <c r="B374" s="1" t="s">
        <v>64</v>
      </c>
      <c r="C374" s="4">
        <v>4</v>
      </c>
      <c r="D374" s="8">
        <v>1.45</v>
      </c>
      <c r="E374" s="4">
        <v>0</v>
      </c>
      <c r="F374" s="8">
        <v>0</v>
      </c>
      <c r="G374" s="4">
        <v>4</v>
      </c>
      <c r="H374" s="8">
        <v>4.4000000000000004</v>
      </c>
      <c r="I374" s="4">
        <v>0</v>
      </c>
    </row>
    <row r="375" spans="1:9" x14ac:dyDescent="0.15">
      <c r="A375" s="2">
        <v>19</v>
      </c>
      <c r="B375" s="1" t="s">
        <v>53</v>
      </c>
      <c r="C375" s="4">
        <v>3</v>
      </c>
      <c r="D375" s="8">
        <v>1.0900000000000001</v>
      </c>
      <c r="E375" s="4">
        <v>3</v>
      </c>
      <c r="F375" s="8">
        <v>1.64</v>
      </c>
      <c r="G375" s="4">
        <v>0</v>
      </c>
      <c r="H375" s="8">
        <v>0</v>
      </c>
      <c r="I375" s="4">
        <v>0</v>
      </c>
    </row>
    <row r="376" spans="1:9" x14ac:dyDescent="0.15">
      <c r="A376" s="2">
        <v>19</v>
      </c>
      <c r="B376" s="1" t="s">
        <v>76</v>
      </c>
      <c r="C376" s="4">
        <v>3</v>
      </c>
      <c r="D376" s="8">
        <v>1.0900000000000001</v>
      </c>
      <c r="E376" s="4">
        <v>2</v>
      </c>
      <c r="F376" s="8">
        <v>1.0900000000000001</v>
      </c>
      <c r="G376" s="4">
        <v>1</v>
      </c>
      <c r="H376" s="8">
        <v>1.1000000000000001</v>
      </c>
      <c r="I376" s="4">
        <v>0</v>
      </c>
    </row>
    <row r="377" spans="1:9" x14ac:dyDescent="0.15">
      <c r="A377" s="1"/>
      <c r="C377" s="4"/>
      <c r="D377" s="8"/>
      <c r="E377" s="4"/>
      <c r="F377" s="8"/>
      <c r="G377" s="4"/>
      <c r="H377" s="8"/>
      <c r="I377" s="4"/>
    </row>
    <row r="378" spans="1:9" x14ac:dyDescent="0.15">
      <c r="A378" s="1" t="s">
        <v>15</v>
      </c>
      <c r="C378" s="4"/>
      <c r="D378" s="8"/>
      <c r="E378" s="4"/>
      <c r="F378" s="8"/>
      <c r="G378" s="4"/>
      <c r="H378" s="8"/>
      <c r="I378" s="4"/>
    </row>
    <row r="379" spans="1:9" x14ac:dyDescent="0.15">
      <c r="A379" s="2">
        <v>1</v>
      </c>
      <c r="B379" s="1" t="s">
        <v>57</v>
      </c>
      <c r="C379" s="4">
        <v>19</v>
      </c>
      <c r="D379" s="8">
        <v>14.73</v>
      </c>
      <c r="E379" s="4">
        <v>18</v>
      </c>
      <c r="F379" s="8">
        <v>20.45</v>
      </c>
      <c r="G379" s="4">
        <v>1</v>
      </c>
      <c r="H379" s="8">
        <v>2.5</v>
      </c>
      <c r="I379" s="4">
        <v>0</v>
      </c>
    </row>
    <row r="380" spans="1:9" x14ac:dyDescent="0.15">
      <c r="A380" s="2">
        <v>2</v>
      </c>
      <c r="B380" s="1" t="s">
        <v>43</v>
      </c>
      <c r="C380" s="4">
        <v>14</v>
      </c>
      <c r="D380" s="8">
        <v>10.85</v>
      </c>
      <c r="E380" s="4">
        <v>5</v>
      </c>
      <c r="F380" s="8">
        <v>5.68</v>
      </c>
      <c r="G380" s="4">
        <v>9</v>
      </c>
      <c r="H380" s="8">
        <v>22.5</v>
      </c>
      <c r="I380" s="4">
        <v>0</v>
      </c>
    </row>
    <row r="381" spans="1:9" x14ac:dyDescent="0.15">
      <c r="A381" s="2">
        <v>2</v>
      </c>
      <c r="B381" s="1" t="s">
        <v>44</v>
      </c>
      <c r="C381" s="4">
        <v>14</v>
      </c>
      <c r="D381" s="8">
        <v>10.85</v>
      </c>
      <c r="E381" s="4">
        <v>11</v>
      </c>
      <c r="F381" s="8">
        <v>12.5</v>
      </c>
      <c r="G381" s="4">
        <v>3</v>
      </c>
      <c r="H381" s="8">
        <v>7.5</v>
      </c>
      <c r="I381" s="4">
        <v>0</v>
      </c>
    </row>
    <row r="382" spans="1:9" x14ac:dyDescent="0.15">
      <c r="A382" s="2">
        <v>4</v>
      </c>
      <c r="B382" s="1" t="s">
        <v>56</v>
      </c>
      <c r="C382" s="4">
        <v>9</v>
      </c>
      <c r="D382" s="8">
        <v>6.98</v>
      </c>
      <c r="E382" s="4">
        <v>8</v>
      </c>
      <c r="F382" s="8">
        <v>9.09</v>
      </c>
      <c r="G382" s="4">
        <v>1</v>
      </c>
      <c r="H382" s="8">
        <v>2.5</v>
      </c>
      <c r="I382" s="4">
        <v>0</v>
      </c>
    </row>
    <row r="383" spans="1:9" x14ac:dyDescent="0.15">
      <c r="A383" s="2">
        <v>5</v>
      </c>
      <c r="B383" s="1" t="s">
        <v>52</v>
      </c>
      <c r="C383" s="4">
        <v>8</v>
      </c>
      <c r="D383" s="8">
        <v>6.2</v>
      </c>
      <c r="E383" s="4">
        <v>6</v>
      </c>
      <c r="F383" s="8">
        <v>6.82</v>
      </c>
      <c r="G383" s="4">
        <v>2</v>
      </c>
      <c r="H383" s="8">
        <v>5</v>
      </c>
      <c r="I383" s="4">
        <v>0</v>
      </c>
    </row>
    <row r="384" spans="1:9" x14ac:dyDescent="0.15">
      <c r="A384" s="2">
        <v>6</v>
      </c>
      <c r="B384" s="1" t="s">
        <v>45</v>
      </c>
      <c r="C384" s="4">
        <v>6</v>
      </c>
      <c r="D384" s="8">
        <v>4.6500000000000004</v>
      </c>
      <c r="E384" s="4">
        <v>3</v>
      </c>
      <c r="F384" s="8">
        <v>3.41</v>
      </c>
      <c r="G384" s="4">
        <v>3</v>
      </c>
      <c r="H384" s="8">
        <v>7.5</v>
      </c>
      <c r="I384" s="4">
        <v>0</v>
      </c>
    </row>
    <row r="385" spans="1:9" x14ac:dyDescent="0.15">
      <c r="A385" s="2">
        <v>7</v>
      </c>
      <c r="B385" s="1" t="s">
        <v>49</v>
      </c>
      <c r="C385" s="4">
        <v>5</v>
      </c>
      <c r="D385" s="8">
        <v>3.88</v>
      </c>
      <c r="E385" s="4">
        <v>5</v>
      </c>
      <c r="F385" s="8">
        <v>5.68</v>
      </c>
      <c r="G385" s="4">
        <v>0</v>
      </c>
      <c r="H385" s="8">
        <v>0</v>
      </c>
      <c r="I385" s="4">
        <v>0</v>
      </c>
    </row>
    <row r="386" spans="1:9" x14ac:dyDescent="0.15">
      <c r="A386" s="2">
        <v>7</v>
      </c>
      <c r="B386" s="1" t="s">
        <v>55</v>
      </c>
      <c r="C386" s="4">
        <v>5</v>
      </c>
      <c r="D386" s="8">
        <v>3.88</v>
      </c>
      <c r="E386" s="4">
        <v>3</v>
      </c>
      <c r="F386" s="8">
        <v>3.41</v>
      </c>
      <c r="G386" s="4">
        <v>2</v>
      </c>
      <c r="H386" s="8">
        <v>5</v>
      </c>
      <c r="I386" s="4">
        <v>0</v>
      </c>
    </row>
    <row r="387" spans="1:9" x14ac:dyDescent="0.15">
      <c r="A387" s="2">
        <v>7</v>
      </c>
      <c r="B387" s="1" t="s">
        <v>59</v>
      </c>
      <c r="C387" s="4">
        <v>5</v>
      </c>
      <c r="D387" s="8">
        <v>3.88</v>
      </c>
      <c r="E387" s="4">
        <v>4</v>
      </c>
      <c r="F387" s="8">
        <v>4.55</v>
      </c>
      <c r="G387" s="4">
        <v>1</v>
      </c>
      <c r="H387" s="8">
        <v>2.5</v>
      </c>
      <c r="I387" s="4">
        <v>0</v>
      </c>
    </row>
    <row r="388" spans="1:9" x14ac:dyDescent="0.15">
      <c r="A388" s="2">
        <v>10</v>
      </c>
      <c r="B388" s="1" t="s">
        <v>50</v>
      </c>
      <c r="C388" s="4">
        <v>4</v>
      </c>
      <c r="D388" s="8">
        <v>3.1</v>
      </c>
      <c r="E388" s="4">
        <v>3</v>
      </c>
      <c r="F388" s="8">
        <v>3.41</v>
      </c>
      <c r="G388" s="4">
        <v>1</v>
      </c>
      <c r="H388" s="8">
        <v>2.5</v>
      </c>
      <c r="I388" s="4">
        <v>0</v>
      </c>
    </row>
    <row r="389" spans="1:9" x14ac:dyDescent="0.15">
      <c r="A389" s="2">
        <v>10</v>
      </c>
      <c r="B389" s="1" t="s">
        <v>51</v>
      </c>
      <c r="C389" s="4">
        <v>4</v>
      </c>
      <c r="D389" s="8">
        <v>3.1</v>
      </c>
      <c r="E389" s="4">
        <v>3</v>
      </c>
      <c r="F389" s="8">
        <v>3.41</v>
      </c>
      <c r="G389" s="4">
        <v>1</v>
      </c>
      <c r="H389" s="8">
        <v>2.5</v>
      </c>
      <c r="I389" s="4">
        <v>0</v>
      </c>
    </row>
    <row r="390" spans="1:9" x14ac:dyDescent="0.15">
      <c r="A390" s="2">
        <v>12</v>
      </c>
      <c r="B390" s="1" t="s">
        <v>66</v>
      </c>
      <c r="C390" s="4">
        <v>3</v>
      </c>
      <c r="D390" s="8">
        <v>2.33</v>
      </c>
      <c r="E390" s="4">
        <v>2</v>
      </c>
      <c r="F390" s="8">
        <v>2.27</v>
      </c>
      <c r="G390" s="4">
        <v>1</v>
      </c>
      <c r="H390" s="8">
        <v>2.5</v>
      </c>
      <c r="I390" s="4">
        <v>0</v>
      </c>
    </row>
    <row r="391" spans="1:9" x14ac:dyDescent="0.15">
      <c r="A391" s="2">
        <v>12</v>
      </c>
      <c r="B391" s="1" t="s">
        <v>58</v>
      </c>
      <c r="C391" s="4">
        <v>3</v>
      </c>
      <c r="D391" s="8">
        <v>2.33</v>
      </c>
      <c r="E391" s="4">
        <v>2</v>
      </c>
      <c r="F391" s="8">
        <v>2.27</v>
      </c>
      <c r="G391" s="4">
        <v>1</v>
      </c>
      <c r="H391" s="8">
        <v>2.5</v>
      </c>
      <c r="I391" s="4">
        <v>0</v>
      </c>
    </row>
    <row r="392" spans="1:9" x14ac:dyDescent="0.15">
      <c r="A392" s="2">
        <v>12</v>
      </c>
      <c r="B392" s="1" t="s">
        <v>61</v>
      </c>
      <c r="C392" s="4">
        <v>3</v>
      </c>
      <c r="D392" s="8">
        <v>2.33</v>
      </c>
      <c r="E392" s="4">
        <v>0</v>
      </c>
      <c r="F392" s="8">
        <v>0</v>
      </c>
      <c r="G392" s="4">
        <v>3</v>
      </c>
      <c r="H392" s="8">
        <v>7.5</v>
      </c>
      <c r="I392" s="4">
        <v>0</v>
      </c>
    </row>
    <row r="393" spans="1:9" x14ac:dyDescent="0.15">
      <c r="A393" s="2">
        <v>15</v>
      </c>
      <c r="B393" s="1" t="s">
        <v>81</v>
      </c>
      <c r="C393" s="4">
        <v>2</v>
      </c>
      <c r="D393" s="8">
        <v>1.55</v>
      </c>
      <c r="E393" s="4">
        <v>2</v>
      </c>
      <c r="F393" s="8">
        <v>2.27</v>
      </c>
      <c r="G393" s="4">
        <v>0</v>
      </c>
      <c r="H393" s="8">
        <v>0</v>
      </c>
      <c r="I393" s="4">
        <v>0</v>
      </c>
    </row>
    <row r="394" spans="1:9" x14ac:dyDescent="0.15">
      <c r="A394" s="2">
        <v>15</v>
      </c>
      <c r="B394" s="1" t="s">
        <v>71</v>
      </c>
      <c r="C394" s="4">
        <v>2</v>
      </c>
      <c r="D394" s="8">
        <v>1.55</v>
      </c>
      <c r="E394" s="4">
        <v>1</v>
      </c>
      <c r="F394" s="8">
        <v>1.1399999999999999</v>
      </c>
      <c r="G394" s="4">
        <v>1</v>
      </c>
      <c r="H394" s="8">
        <v>2.5</v>
      </c>
      <c r="I394" s="4">
        <v>0</v>
      </c>
    </row>
    <row r="395" spans="1:9" x14ac:dyDescent="0.15">
      <c r="A395" s="2">
        <v>15</v>
      </c>
      <c r="B395" s="1" t="s">
        <v>95</v>
      </c>
      <c r="C395" s="4">
        <v>2</v>
      </c>
      <c r="D395" s="8">
        <v>1.55</v>
      </c>
      <c r="E395" s="4">
        <v>1</v>
      </c>
      <c r="F395" s="8">
        <v>1.1399999999999999</v>
      </c>
      <c r="G395" s="4">
        <v>1</v>
      </c>
      <c r="H395" s="8">
        <v>2.5</v>
      </c>
      <c r="I395" s="4">
        <v>0</v>
      </c>
    </row>
    <row r="396" spans="1:9" x14ac:dyDescent="0.15">
      <c r="A396" s="2">
        <v>15</v>
      </c>
      <c r="B396" s="1" t="s">
        <v>68</v>
      </c>
      <c r="C396" s="4">
        <v>2</v>
      </c>
      <c r="D396" s="8">
        <v>1.55</v>
      </c>
      <c r="E396" s="4">
        <v>2</v>
      </c>
      <c r="F396" s="8">
        <v>2.27</v>
      </c>
      <c r="G396" s="4">
        <v>0</v>
      </c>
      <c r="H396" s="8">
        <v>0</v>
      </c>
      <c r="I396" s="4">
        <v>0</v>
      </c>
    </row>
    <row r="397" spans="1:9" x14ac:dyDescent="0.15">
      <c r="A397" s="2">
        <v>15</v>
      </c>
      <c r="B397" s="1" t="s">
        <v>54</v>
      </c>
      <c r="C397" s="4">
        <v>2</v>
      </c>
      <c r="D397" s="8">
        <v>1.55</v>
      </c>
      <c r="E397" s="4">
        <v>2</v>
      </c>
      <c r="F397" s="8">
        <v>2.27</v>
      </c>
      <c r="G397" s="4">
        <v>0</v>
      </c>
      <c r="H397" s="8">
        <v>0</v>
      </c>
      <c r="I397" s="4">
        <v>0</v>
      </c>
    </row>
    <row r="398" spans="1:9" x14ac:dyDescent="0.15">
      <c r="A398" s="2">
        <v>15</v>
      </c>
      <c r="B398" s="1" t="s">
        <v>60</v>
      </c>
      <c r="C398" s="4">
        <v>2</v>
      </c>
      <c r="D398" s="8">
        <v>1.55</v>
      </c>
      <c r="E398" s="4">
        <v>2</v>
      </c>
      <c r="F398" s="8">
        <v>2.27</v>
      </c>
      <c r="G398" s="4">
        <v>0</v>
      </c>
      <c r="H398" s="8">
        <v>0</v>
      </c>
      <c r="I398" s="4">
        <v>0</v>
      </c>
    </row>
    <row r="399" spans="1:9" x14ac:dyDescent="0.15">
      <c r="A399" s="1"/>
      <c r="C399" s="4"/>
      <c r="D399" s="8"/>
      <c r="E399" s="4"/>
      <c r="F399" s="8"/>
      <c r="G399" s="4"/>
      <c r="H399" s="8"/>
      <c r="I399" s="4"/>
    </row>
    <row r="400" spans="1:9" x14ac:dyDescent="0.15">
      <c r="A400" s="1" t="s">
        <v>16</v>
      </c>
      <c r="C400" s="4"/>
      <c r="D400" s="8"/>
      <c r="E400" s="4"/>
      <c r="F400" s="8"/>
      <c r="G400" s="4"/>
      <c r="H400" s="8"/>
      <c r="I400" s="4"/>
    </row>
    <row r="401" spans="1:9" x14ac:dyDescent="0.15">
      <c r="A401" s="2">
        <v>1</v>
      </c>
      <c r="B401" s="1" t="s">
        <v>75</v>
      </c>
      <c r="C401" s="4">
        <v>26</v>
      </c>
      <c r="D401" s="8">
        <v>14.69</v>
      </c>
      <c r="E401" s="4">
        <v>19</v>
      </c>
      <c r="F401" s="8">
        <v>18.63</v>
      </c>
      <c r="G401" s="4">
        <v>7</v>
      </c>
      <c r="H401" s="8">
        <v>9.4600000000000009</v>
      </c>
      <c r="I401" s="4">
        <v>0</v>
      </c>
    </row>
    <row r="402" spans="1:9" x14ac:dyDescent="0.15">
      <c r="A402" s="2">
        <v>2</v>
      </c>
      <c r="B402" s="1" t="s">
        <v>52</v>
      </c>
      <c r="C402" s="4">
        <v>24</v>
      </c>
      <c r="D402" s="8">
        <v>13.56</v>
      </c>
      <c r="E402" s="4">
        <v>13</v>
      </c>
      <c r="F402" s="8">
        <v>12.75</v>
      </c>
      <c r="G402" s="4">
        <v>11</v>
      </c>
      <c r="H402" s="8">
        <v>14.86</v>
      </c>
      <c r="I402" s="4">
        <v>0</v>
      </c>
    </row>
    <row r="403" spans="1:9" x14ac:dyDescent="0.15">
      <c r="A403" s="2">
        <v>3</v>
      </c>
      <c r="B403" s="1" t="s">
        <v>57</v>
      </c>
      <c r="C403" s="4">
        <v>17</v>
      </c>
      <c r="D403" s="8">
        <v>9.6</v>
      </c>
      <c r="E403" s="4">
        <v>15</v>
      </c>
      <c r="F403" s="8">
        <v>14.71</v>
      </c>
      <c r="G403" s="4">
        <v>2</v>
      </c>
      <c r="H403" s="8">
        <v>2.7</v>
      </c>
      <c r="I403" s="4">
        <v>0</v>
      </c>
    </row>
    <row r="404" spans="1:9" x14ac:dyDescent="0.15">
      <c r="A404" s="2">
        <v>4</v>
      </c>
      <c r="B404" s="1" t="s">
        <v>43</v>
      </c>
      <c r="C404" s="4">
        <v>14</v>
      </c>
      <c r="D404" s="8">
        <v>7.91</v>
      </c>
      <c r="E404" s="4">
        <v>7</v>
      </c>
      <c r="F404" s="8">
        <v>6.86</v>
      </c>
      <c r="G404" s="4">
        <v>7</v>
      </c>
      <c r="H404" s="8">
        <v>9.4600000000000009</v>
      </c>
      <c r="I404" s="4">
        <v>0</v>
      </c>
    </row>
    <row r="405" spans="1:9" x14ac:dyDescent="0.15">
      <c r="A405" s="2">
        <v>5</v>
      </c>
      <c r="B405" s="1" t="s">
        <v>50</v>
      </c>
      <c r="C405" s="4">
        <v>10</v>
      </c>
      <c r="D405" s="8">
        <v>5.65</v>
      </c>
      <c r="E405" s="4">
        <v>6</v>
      </c>
      <c r="F405" s="8">
        <v>5.88</v>
      </c>
      <c r="G405" s="4">
        <v>4</v>
      </c>
      <c r="H405" s="8">
        <v>5.41</v>
      </c>
      <c r="I405" s="4">
        <v>0</v>
      </c>
    </row>
    <row r="406" spans="1:9" x14ac:dyDescent="0.15">
      <c r="A406" s="2">
        <v>6</v>
      </c>
      <c r="B406" s="1" t="s">
        <v>44</v>
      </c>
      <c r="C406" s="4">
        <v>9</v>
      </c>
      <c r="D406" s="8">
        <v>5.08</v>
      </c>
      <c r="E406" s="4">
        <v>6</v>
      </c>
      <c r="F406" s="8">
        <v>5.88</v>
      </c>
      <c r="G406" s="4">
        <v>3</v>
      </c>
      <c r="H406" s="8">
        <v>4.05</v>
      </c>
      <c r="I406" s="4">
        <v>0</v>
      </c>
    </row>
    <row r="407" spans="1:9" x14ac:dyDescent="0.15">
      <c r="A407" s="2">
        <v>7</v>
      </c>
      <c r="B407" s="1" t="s">
        <v>56</v>
      </c>
      <c r="C407" s="4">
        <v>8</v>
      </c>
      <c r="D407" s="8">
        <v>4.5199999999999996</v>
      </c>
      <c r="E407" s="4">
        <v>8</v>
      </c>
      <c r="F407" s="8">
        <v>7.84</v>
      </c>
      <c r="G407" s="4">
        <v>0</v>
      </c>
      <c r="H407" s="8">
        <v>0</v>
      </c>
      <c r="I407" s="4">
        <v>0</v>
      </c>
    </row>
    <row r="408" spans="1:9" x14ac:dyDescent="0.15">
      <c r="A408" s="2">
        <v>8</v>
      </c>
      <c r="B408" s="1" t="s">
        <v>45</v>
      </c>
      <c r="C408" s="4">
        <v>6</v>
      </c>
      <c r="D408" s="8">
        <v>3.39</v>
      </c>
      <c r="E408" s="4">
        <v>2</v>
      </c>
      <c r="F408" s="8">
        <v>1.96</v>
      </c>
      <c r="G408" s="4">
        <v>4</v>
      </c>
      <c r="H408" s="8">
        <v>5.41</v>
      </c>
      <c r="I408" s="4">
        <v>0</v>
      </c>
    </row>
    <row r="409" spans="1:9" x14ac:dyDescent="0.15">
      <c r="A409" s="2">
        <v>9</v>
      </c>
      <c r="B409" s="1" t="s">
        <v>51</v>
      </c>
      <c r="C409" s="4">
        <v>5</v>
      </c>
      <c r="D409" s="8">
        <v>2.82</v>
      </c>
      <c r="E409" s="4">
        <v>4</v>
      </c>
      <c r="F409" s="8">
        <v>3.92</v>
      </c>
      <c r="G409" s="4">
        <v>1</v>
      </c>
      <c r="H409" s="8">
        <v>1.35</v>
      </c>
      <c r="I409" s="4">
        <v>0</v>
      </c>
    </row>
    <row r="410" spans="1:9" x14ac:dyDescent="0.15">
      <c r="A410" s="2">
        <v>9</v>
      </c>
      <c r="B410" s="1" t="s">
        <v>55</v>
      </c>
      <c r="C410" s="4">
        <v>5</v>
      </c>
      <c r="D410" s="8">
        <v>2.82</v>
      </c>
      <c r="E410" s="4">
        <v>3</v>
      </c>
      <c r="F410" s="8">
        <v>2.94</v>
      </c>
      <c r="G410" s="4">
        <v>2</v>
      </c>
      <c r="H410" s="8">
        <v>2.7</v>
      </c>
      <c r="I410" s="4">
        <v>0</v>
      </c>
    </row>
    <row r="411" spans="1:9" x14ac:dyDescent="0.15">
      <c r="A411" s="2">
        <v>9</v>
      </c>
      <c r="B411" s="1" t="s">
        <v>59</v>
      </c>
      <c r="C411" s="4">
        <v>5</v>
      </c>
      <c r="D411" s="8">
        <v>2.82</v>
      </c>
      <c r="E411" s="4">
        <v>3</v>
      </c>
      <c r="F411" s="8">
        <v>2.94</v>
      </c>
      <c r="G411" s="4">
        <v>2</v>
      </c>
      <c r="H411" s="8">
        <v>2.7</v>
      </c>
      <c r="I411" s="4">
        <v>0</v>
      </c>
    </row>
    <row r="412" spans="1:9" x14ac:dyDescent="0.15">
      <c r="A412" s="2">
        <v>12</v>
      </c>
      <c r="B412" s="1" t="s">
        <v>49</v>
      </c>
      <c r="C412" s="4">
        <v>4</v>
      </c>
      <c r="D412" s="8">
        <v>2.2599999999999998</v>
      </c>
      <c r="E412" s="4">
        <v>3</v>
      </c>
      <c r="F412" s="8">
        <v>2.94</v>
      </c>
      <c r="G412" s="4">
        <v>1</v>
      </c>
      <c r="H412" s="8">
        <v>1.35</v>
      </c>
      <c r="I412" s="4">
        <v>0</v>
      </c>
    </row>
    <row r="413" spans="1:9" x14ac:dyDescent="0.15">
      <c r="A413" s="2">
        <v>12</v>
      </c>
      <c r="B413" s="1" t="s">
        <v>93</v>
      </c>
      <c r="C413" s="4">
        <v>4</v>
      </c>
      <c r="D413" s="8">
        <v>2.2599999999999998</v>
      </c>
      <c r="E413" s="4">
        <v>0</v>
      </c>
      <c r="F413" s="8">
        <v>0</v>
      </c>
      <c r="G413" s="4">
        <v>4</v>
      </c>
      <c r="H413" s="8">
        <v>5.41</v>
      </c>
      <c r="I413" s="4">
        <v>0</v>
      </c>
    </row>
    <row r="414" spans="1:9" x14ac:dyDescent="0.15">
      <c r="A414" s="2">
        <v>14</v>
      </c>
      <c r="B414" s="1" t="s">
        <v>66</v>
      </c>
      <c r="C414" s="4">
        <v>3</v>
      </c>
      <c r="D414" s="8">
        <v>1.69</v>
      </c>
      <c r="E414" s="4">
        <v>2</v>
      </c>
      <c r="F414" s="8">
        <v>1.96</v>
      </c>
      <c r="G414" s="4">
        <v>1</v>
      </c>
      <c r="H414" s="8">
        <v>1.35</v>
      </c>
      <c r="I414" s="4">
        <v>0</v>
      </c>
    </row>
    <row r="415" spans="1:9" x14ac:dyDescent="0.15">
      <c r="A415" s="2">
        <v>14</v>
      </c>
      <c r="B415" s="1" t="s">
        <v>69</v>
      </c>
      <c r="C415" s="4">
        <v>3</v>
      </c>
      <c r="D415" s="8">
        <v>1.69</v>
      </c>
      <c r="E415" s="4">
        <v>1</v>
      </c>
      <c r="F415" s="8">
        <v>0.98</v>
      </c>
      <c r="G415" s="4">
        <v>2</v>
      </c>
      <c r="H415" s="8">
        <v>2.7</v>
      </c>
      <c r="I415" s="4">
        <v>0</v>
      </c>
    </row>
    <row r="416" spans="1:9" x14ac:dyDescent="0.15">
      <c r="A416" s="2">
        <v>14</v>
      </c>
      <c r="B416" s="1" t="s">
        <v>58</v>
      </c>
      <c r="C416" s="4">
        <v>3</v>
      </c>
      <c r="D416" s="8">
        <v>1.69</v>
      </c>
      <c r="E416" s="4">
        <v>1</v>
      </c>
      <c r="F416" s="8">
        <v>0.98</v>
      </c>
      <c r="G416" s="4">
        <v>2</v>
      </c>
      <c r="H416" s="8">
        <v>2.7</v>
      </c>
      <c r="I416" s="4">
        <v>0</v>
      </c>
    </row>
    <row r="417" spans="1:9" x14ac:dyDescent="0.15">
      <c r="A417" s="2">
        <v>14</v>
      </c>
      <c r="B417" s="1" t="s">
        <v>61</v>
      </c>
      <c r="C417" s="4">
        <v>3</v>
      </c>
      <c r="D417" s="8">
        <v>1.69</v>
      </c>
      <c r="E417" s="4">
        <v>0</v>
      </c>
      <c r="F417" s="8">
        <v>0</v>
      </c>
      <c r="G417" s="4">
        <v>3</v>
      </c>
      <c r="H417" s="8">
        <v>4.05</v>
      </c>
      <c r="I417" s="4">
        <v>0</v>
      </c>
    </row>
    <row r="418" spans="1:9" x14ac:dyDescent="0.15">
      <c r="A418" s="2">
        <v>18</v>
      </c>
      <c r="B418" s="1" t="s">
        <v>79</v>
      </c>
      <c r="C418" s="4">
        <v>2</v>
      </c>
      <c r="D418" s="8">
        <v>1.1299999999999999</v>
      </c>
      <c r="E418" s="4">
        <v>0</v>
      </c>
      <c r="F418" s="8">
        <v>0</v>
      </c>
      <c r="G418" s="4">
        <v>1</v>
      </c>
      <c r="H418" s="8">
        <v>1.35</v>
      </c>
      <c r="I418" s="4">
        <v>1</v>
      </c>
    </row>
    <row r="419" spans="1:9" x14ac:dyDescent="0.15">
      <c r="A419" s="2">
        <v>18</v>
      </c>
      <c r="B419" s="1" t="s">
        <v>94</v>
      </c>
      <c r="C419" s="4">
        <v>2</v>
      </c>
      <c r="D419" s="8">
        <v>1.1299999999999999</v>
      </c>
      <c r="E419" s="4">
        <v>1</v>
      </c>
      <c r="F419" s="8">
        <v>0.98</v>
      </c>
      <c r="G419" s="4">
        <v>1</v>
      </c>
      <c r="H419" s="8">
        <v>1.35</v>
      </c>
      <c r="I419" s="4">
        <v>0</v>
      </c>
    </row>
    <row r="420" spans="1:9" x14ac:dyDescent="0.15">
      <c r="A420" s="2">
        <v>18</v>
      </c>
      <c r="B420" s="1" t="s">
        <v>64</v>
      </c>
      <c r="C420" s="4">
        <v>2</v>
      </c>
      <c r="D420" s="8">
        <v>1.1299999999999999</v>
      </c>
      <c r="E420" s="4">
        <v>0</v>
      </c>
      <c r="F420" s="8">
        <v>0</v>
      </c>
      <c r="G420" s="4">
        <v>2</v>
      </c>
      <c r="H420" s="8">
        <v>2.7</v>
      </c>
      <c r="I420" s="4">
        <v>0</v>
      </c>
    </row>
    <row r="421" spans="1:9" x14ac:dyDescent="0.15">
      <c r="A421" s="2">
        <v>18</v>
      </c>
      <c r="B421" s="1" t="s">
        <v>54</v>
      </c>
      <c r="C421" s="4">
        <v>2</v>
      </c>
      <c r="D421" s="8">
        <v>1.1299999999999999</v>
      </c>
      <c r="E421" s="4">
        <v>2</v>
      </c>
      <c r="F421" s="8">
        <v>1.96</v>
      </c>
      <c r="G421" s="4">
        <v>0</v>
      </c>
      <c r="H421" s="8">
        <v>0</v>
      </c>
      <c r="I421" s="4">
        <v>0</v>
      </c>
    </row>
    <row r="422" spans="1:9" x14ac:dyDescent="0.15">
      <c r="A422" s="2">
        <v>18</v>
      </c>
      <c r="B422" s="1" t="s">
        <v>76</v>
      </c>
      <c r="C422" s="4">
        <v>2</v>
      </c>
      <c r="D422" s="8">
        <v>1.1299999999999999</v>
      </c>
      <c r="E422" s="4">
        <v>0</v>
      </c>
      <c r="F422" s="8">
        <v>0</v>
      </c>
      <c r="G422" s="4">
        <v>2</v>
      </c>
      <c r="H422" s="8">
        <v>2.7</v>
      </c>
      <c r="I422" s="4">
        <v>0</v>
      </c>
    </row>
    <row r="423" spans="1:9" x14ac:dyDescent="0.15">
      <c r="A423" s="2">
        <v>18</v>
      </c>
      <c r="B423" s="1" t="s">
        <v>60</v>
      </c>
      <c r="C423" s="4">
        <v>2</v>
      </c>
      <c r="D423" s="8">
        <v>1.1299999999999999</v>
      </c>
      <c r="E423" s="4">
        <v>1</v>
      </c>
      <c r="F423" s="8">
        <v>0.98</v>
      </c>
      <c r="G423" s="4">
        <v>1</v>
      </c>
      <c r="H423" s="8">
        <v>1.35</v>
      </c>
      <c r="I423" s="4">
        <v>0</v>
      </c>
    </row>
    <row r="424" spans="1:9" x14ac:dyDescent="0.15">
      <c r="A424" s="2">
        <v>18</v>
      </c>
      <c r="B424" s="1" t="s">
        <v>62</v>
      </c>
      <c r="C424" s="4">
        <v>2</v>
      </c>
      <c r="D424" s="8">
        <v>1.1299999999999999</v>
      </c>
      <c r="E424" s="4">
        <v>2</v>
      </c>
      <c r="F424" s="8">
        <v>1.96</v>
      </c>
      <c r="G424" s="4">
        <v>0</v>
      </c>
      <c r="H424" s="8">
        <v>0</v>
      </c>
      <c r="I424" s="4">
        <v>0</v>
      </c>
    </row>
    <row r="425" spans="1:9" x14ac:dyDescent="0.15">
      <c r="A425" s="2">
        <v>18</v>
      </c>
      <c r="B425" s="1" t="s">
        <v>67</v>
      </c>
      <c r="C425" s="4">
        <v>2</v>
      </c>
      <c r="D425" s="8">
        <v>1.1299999999999999</v>
      </c>
      <c r="E425" s="4">
        <v>0</v>
      </c>
      <c r="F425" s="8">
        <v>0</v>
      </c>
      <c r="G425" s="4">
        <v>2</v>
      </c>
      <c r="H425" s="8">
        <v>2.7</v>
      </c>
      <c r="I425" s="4">
        <v>0</v>
      </c>
    </row>
    <row r="426" spans="1:9" x14ac:dyDescent="0.15">
      <c r="A426" s="1"/>
      <c r="C426" s="4"/>
      <c r="D426" s="8"/>
      <c r="E426" s="4"/>
      <c r="F426" s="8"/>
      <c r="G426" s="4"/>
      <c r="H426" s="8"/>
      <c r="I426" s="4"/>
    </row>
    <row r="427" spans="1:9" x14ac:dyDescent="0.15">
      <c r="A427" s="1" t="s">
        <v>17</v>
      </c>
      <c r="C427" s="4"/>
      <c r="D427" s="8"/>
      <c r="E427" s="4"/>
      <c r="F427" s="8"/>
      <c r="G427" s="4"/>
      <c r="H427" s="8"/>
      <c r="I427" s="4"/>
    </row>
    <row r="428" spans="1:9" x14ac:dyDescent="0.15">
      <c r="A428" s="2">
        <v>1</v>
      </c>
      <c r="B428" s="1" t="s">
        <v>52</v>
      </c>
      <c r="C428" s="4">
        <v>23</v>
      </c>
      <c r="D428" s="8">
        <v>16.670000000000002</v>
      </c>
      <c r="E428" s="4">
        <v>11</v>
      </c>
      <c r="F428" s="8">
        <v>12.5</v>
      </c>
      <c r="G428" s="4">
        <v>12</v>
      </c>
      <c r="H428" s="8">
        <v>25</v>
      </c>
      <c r="I428" s="4">
        <v>0</v>
      </c>
    </row>
    <row r="429" spans="1:9" x14ac:dyDescent="0.15">
      <c r="A429" s="2">
        <v>1</v>
      </c>
      <c r="B429" s="1" t="s">
        <v>57</v>
      </c>
      <c r="C429" s="4">
        <v>23</v>
      </c>
      <c r="D429" s="8">
        <v>16.670000000000002</v>
      </c>
      <c r="E429" s="4">
        <v>23</v>
      </c>
      <c r="F429" s="8">
        <v>26.14</v>
      </c>
      <c r="G429" s="4">
        <v>0</v>
      </c>
      <c r="H429" s="8">
        <v>0</v>
      </c>
      <c r="I429" s="4">
        <v>0</v>
      </c>
    </row>
    <row r="430" spans="1:9" x14ac:dyDescent="0.15">
      <c r="A430" s="2">
        <v>3</v>
      </c>
      <c r="B430" s="1" t="s">
        <v>50</v>
      </c>
      <c r="C430" s="4">
        <v>15</v>
      </c>
      <c r="D430" s="8">
        <v>10.87</v>
      </c>
      <c r="E430" s="4">
        <v>11</v>
      </c>
      <c r="F430" s="8">
        <v>12.5</v>
      </c>
      <c r="G430" s="4">
        <v>4</v>
      </c>
      <c r="H430" s="8">
        <v>8.33</v>
      </c>
      <c r="I430" s="4">
        <v>0</v>
      </c>
    </row>
    <row r="431" spans="1:9" x14ac:dyDescent="0.15">
      <c r="A431" s="2">
        <v>4</v>
      </c>
      <c r="B431" s="1" t="s">
        <v>43</v>
      </c>
      <c r="C431" s="4">
        <v>12</v>
      </c>
      <c r="D431" s="8">
        <v>8.6999999999999993</v>
      </c>
      <c r="E431" s="4">
        <v>6</v>
      </c>
      <c r="F431" s="8">
        <v>6.82</v>
      </c>
      <c r="G431" s="4">
        <v>6</v>
      </c>
      <c r="H431" s="8">
        <v>12.5</v>
      </c>
      <c r="I431" s="4">
        <v>0</v>
      </c>
    </row>
    <row r="432" spans="1:9" x14ac:dyDescent="0.15">
      <c r="A432" s="2">
        <v>5</v>
      </c>
      <c r="B432" s="1" t="s">
        <v>44</v>
      </c>
      <c r="C432" s="4">
        <v>10</v>
      </c>
      <c r="D432" s="8">
        <v>7.25</v>
      </c>
      <c r="E432" s="4">
        <v>10</v>
      </c>
      <c r="F432" s="8">
        <v>11.36</v>
      </c>
      <c r="G432" s="4">
        <v>0</v>
      </c>
      <c r="H432" s="8">
        <v>0</v>
      </c>
      <c r="I432" s="4">
        <v>0</v>
      </c>
    </row>
    <row r="433" spans="1:9" x14ac:dyDescent="0.15">
      <c r="A433" s="2">
        <v>6</v>
      </c>
      <c r="B433" s="1" t="s">
        <v>51</v>
      </c>
      <c r="C433" s="4">
        <v>7</v>
      </c>
      <c r="D433" s="8">
        <v>5.07</v>
      </c>
      <c r="E433" s="4">
        <v>5</v>
      </c>
      <c r="F433" s="8">
        <v>5.68</v>
      </c>
      <c r="G433" s="4">
        <v>2</v>
      </c>
      <c r="H433" s="8">
        <v>4.17</v>
      </c>
      <c r="I433" s="4">
        <v>0</v>
      </c>
    </row>
    <row r="434" spans="1:9" x14ac:dyDescent="0.15">
      <c r="A434" s="2">
        <v>7</v>
      </c>
      <c r="B434" s="1" t="s">
        <v>56</v>
      </c>
      <c r="C434" s="4">
        <v>6</v>
      </c>
      <c r="D434" s="8">
        <v>4.3499999999999996</v>
      </c>
      <c r="E434" s="4">
        <v>6</v>
      </c>
      <c r="F434" s="8">
        <v>6.82</v>
      </c>
      <c r="G434" s="4">
        <v>0</v>
      </c>
      <c r="H434" s="8">
        <v>0</v>
      </c>
      <c r="I434" s="4">
        <v>0</v>
      </c>
    </row>
    <row r="435" spans="1:9" x14ac:dyDescent="0.15">
      <c r="A435" s="2">
        <v>8</v>
      </c>
      <c r="B435" s="1" t="s">
        <v>45</v>
      </c>
      <c r="C435" s="4">
        <v>5</v>
      </c>
      <c r="D435" s="8">
        <v>3.62</v>
      </c>
      <c r="E435" s="4">
        <v>2</v>
      </c>
      <c r="F435" s="8">
        <v>2.27</v>
      </c>
      <c r="G435" s="4">
        <v>3</v>
      </c>
      <c r="H435" s="8">
        <v>6.25</v>
      </c>
      <c r="I435" s="4">
        <v>0</v>
      </c>
    </row>
    <row r="436" spans="1:9" x14ac:dyDescent="0.15">
      <c r="A436" s="2">
        <v>9</v>
      </c>
      <c r="B436" s="1" t="s">
        <v>81</v>
      </c>
      <c r="C436" s="4">
        <v>4</v>
      </c>
      <c r="D436" s="8">
        <v>2.9</v>
      </c>
      <c r="E436" s="4">
        <v>2</v>
      </c>
      <c r="F436" s="8">
        <v>2.27</v>
      </c>
      <c r="G436" s="4">
        <v>2</v>
      </c>
      <c r="H436" s="8">
        <v>4.17</v>
      </c>
      <c r="I436" s="4">
        <v>0</v>
      </c>
    </row>
    <row r="437" spans="1:9" x14ac:dyDescent="0.15">
      <c r="A437" s="2">
        <v>10</v>
      </c>
      <c r="B437" s="1" t="s">
        <v>46</v>
      </c>
      <c r="C437" s="4">
        <v>3</v>
      </c>
      <c r="D437" s="8">
        <v>2.17</v>
      </c>
      <c r="E437" s="4">
        <v>1</v>
      </c>
      <c r="F437" s="8">
        <v>1.1399999999999999</v>
      </c>
      <c r="G437" s="4">
        <v>2</v>
      </c>
      <c r="H437" s="8">
        <v>4.17</v>
      </c>
      <c r="I437" s="4">
        <v>0</v>
      </c>
    </row>
    <row r="438" spans="1:9" x14ac:dyDescent="0.15">
      <c r="A438" s="2">
        <v>10</v>
      </c>
      <c r="B438" s="1" t="s">
        <v>49</v>
      </c>
      <c r="C438" s="4">
        <v>3</v>
      </c>
      <c r="D438" s="8">
        <v>2.17</v>
      </c>
      <c r="E438" s="4">
        <v>2</v>
      </c>
      <c r="F438" s="8">
        <v>2.27</v>
      </c>
      <c r="G438" s="4">
        <v>1</v>
      </c>
      <c r="H438" s="8">
        <v>2.08</v>
      </c>
      <c r="I438" s="4">
        <v>0</v>
      </c>
    </row>
    <row r="439" spans="1:9" x14ac:dyDescent="0.15">
      <c r="A439" s="2">
        <v>10</v>
      </c>
      <c r="B439" s="1" t="s">
        <v>61</v>
      </c>
      <c r="C439" s="4">
        <v>3</v>
      </c>
      <c r="D439" s="8">
        <v>2.17</v>
      </c>
      <c r="E439" s="4">
        <v>0</v>
      </c>
      <c r="F439" s="8">
        <v>0</v>
      </c>
      <c r="G439" s="4">
        <v>3</v>
      </c>
      <c r="H439" s="8">
        <v>6.25</v>
      </c>
      <c r="I439" s="4">
        <v>0</v>
      </c>
    </row>
    <row r="440" spans="1:9" x14ac:dyDescent="0.15">
      <c r="A440" s="2">
        <v>13</v>
      </c>
      <c r="B440" s="1" t="s">
        <v>64</v>
      </c>
      <c r="C440" s="4">
        <v>2</v>
      </c>
      <c r="D440" s="8">
        <v>1.45</v>
      </c>
      <c r="E440" s="4">
        <v>0</v>
      </c>
      <c r="F440" s="8">
        <v>0</v>
      </c>
      <c r="G440" s="4">
        <v>1</v>
      </c>
      <c r="H440" s="8">
        <v>2.08</v>
      </c>
      <c r="I440" s="4">
        <v>1</v>
      </c>
    </row>
    <row r="441" spans="1:9" x14ac:dyDescent="0.15">
      <c r="A441" s="2">
        <v>13</v>
      </c>
      <c r="B441" s="1" t="s">
        <v>53</v>
      </c>
      <c r="C441" s="4">
        <v>2</v>
      </c>
      <c r="D441" s="8">
        <v>1.45</v>
      </c>
      <c r="E441" s="4">
        <v>0</v>
      </c>
      <c r="F441" s="8">
        <v>0</v>
      </c>
      <c r="G441" s="4">
        <v>2</v>
      </c>
      <c r="H441" s="8">
        <v>4.17</v>
      </c>
      <c r="I441" s="4">
        <v>0</v>
      </c>
    </row>
    <row r="442" spans="1:9" x14ac:dyDescent="0.15">
      <c r="A442" s="2">
        <v>13</v>
      </c>
      <c r="B442" s="1" t="s">
        <v>54</v>
      </c>
      <c r="C442" s="4">
        <v>2</v>
      </c>
      <c r="D442" s="8">
        <v>1.45</v>
      </c>
      <c r="E442" s="4">
        <v>2</v>
      </c>
      <c r="F442" s="8">
        <v>2.27</v>
      </c>
      <c r="G442" s="4">
        <v>0</v>
      </c>
      <c r="H442" s="8">
        <v>0</v>
      </c>
      <c r="I442" s="4">
        <v>0</v>
      </c>
    </row>
    <row r="443" spans="1:9" x14ac:dyDescent="0.15">
      <c r="A443" s="2">
        <v>13</v>
      </c>
      <c r="B443" s="1" t="s">
        <v>55</v>
      </c>
      <c r="C443" s="4">
        <v>2</v>
      </c>
      <c r="D443" s="8">
        <v>1.45</v>
      </c>
      <c r="E443" s="4">
        <v>2</v>
      </c>
      <c r="F443" s="8">
        <v>2.27</v>
      </c>
      <c r="G443" s="4">
        <v>0</v>
      </c>
      <c r="H443" s="8">
        <v>0</v>
      </c>
      <c r="I443" s="4">
        <v>0</v>
      </c>
    </row>
    <row r="444" spans="1:9" x14ac:dyDescent="0.15">
      <c r="A444" s="2">
        <v>13</v>
      </c>
      <c r="B444" s="1" t="s">
        <v>75</v>
      </c>
      <c r="C444" s="4">
        <v>2</v>
      </c>
      <c r="D444" s="8">
        <v>1.45</v>
      </c>
      <c r="E444" s="4">
        <v>1</v>
      </c>
      <c r="F444" s="8">
        <v>1.1399999999999999</v>
      </c>
      <c r="G444" s="4">
        <v>1</v>
      </c>
      <c r="H444" s="8">
        <v>2.08</v>
      </c>
      <c r="I444" s="4">
        <v>0</v>
      </c>
    </row>
    <row r="445" spans="1:9" x14ac:dyDescent="0.15">
      <c r="A445" s="2">
        <v>18</v>
      </c>
      <c r="B445" s="1" t="s">
        <v>66</v>
      </c>
      <c r="C445" s="4">
        <v>1</v>
      </c>
      <c r="D445" s="8">
        <v>0.72</v>
      </c>
      <c r="E445" s="4">
        <v>0</v>
      </c>
      <c r="F445" s="8">
        <v>0</v>
      </c>
      <c r="G445" s="4">
        <v>1</v>
      </c>
      <c r="H445" s="8">
        <v>2.08</v>
      </c>
      <c r="I445" s="4">
        <v>0</v>
      </c>
    </row>
    <row r="446" spans="1:9" x14ac:dyDescent="0.15">
      <c r="A446" s="2">
        <v>18</v>
      </c>
      <c r="B446" s="1" t="s">
        <v>69</v>
      </c>
      <c r="C446" s="4">
        <v>1</v>
      </c>
      <c r="D446" s="8">
        <v>0.72</v>
      </c>
      <c r="E446" s="4">
        <v>0</v>
      </c>
      <c r="F446" s="8">
        <v>0</v>
      </c>
      <c r="G446" s="4">
        <v>1</v>
      </c>
      <c r="H446" s="8">
        <v>2.08</v>
      </c>
      <c r="I446" s="4">
        <v>0</v>
      </c>
    </row>
    <row r="447" spans="1:9" x14ac:dyDescent="0.15">
      <c r="A447" s="2">
        <v>18</v>
      </c>
      <c r="B447" s="1" t="s">
        <v>70</v>
      </c>
      <c r="C447" s="4">
        <v>1</v>
      </c>
      <c r="D447" s="8">
        <v>0.72</v>
      </c>
      <c r="E447" s="4">
        <v>1</v>
      </c>
      <c r="F447" s="8">
        <v>1.1399999999999999</v>
      </c>
      <c r="G447" s="4">
        <v>0</v>
      </c>
      <c r="H447" s="8">
        <v>0</v>
      </c>
      <c r="I447" s="4">
        <v>0</v>
      </c>
    </row>
    <row r="448" spans="1:9" x14ac:dyDescent="0.15">
      <c r="A448" s="2">
        <v>18</v>
      </c>
      <c r="B448" s="1" t="s">
        <v>72</v>
      </c>
      <c r="C448" s="4">
        <v>1</v>
      </c>
      <c r="D448" s="8">
        <v>0.72</v>
      </c>
      <c r="E448" s="4">
        <v>0</v>
      </c>
      <c r="F448" s="8">
        <v>0</v>
      </c>
      <c r="G448" s="4">
        <v>1</v>
      </c>
      <c r="H448" s="8">
        <v>2.08</v>
      </c>
      <c r="I448" s="4">
        <v>0</v>
      </c>
    </row>
    <row r="449" spans="1:9" x14ac:dyDescent="0.15">
      <c r="A449" s="2">
        <v>18</v>
      </c>
      <c r="B449" s="1" t="s">
        <v>96</v>
      </c>
      <c r="C449" s="4">
        <v>1</v>
      </c>
      <c r="D449" s="8">
        <v>0.72</v>
      </c>
      <c r="E449" s="4">
        <v>0</v>
      </c>
      <c r="F449" s="8">
        <v>0</v>
      </c>
      <c r="G449" s="4">
        <v>1</v>
      </c>
      <c r="H449" s="8">
        <v>2.08</v>
      </c>
      <c r="I449" s="4">
        <v>0</v>
      </c>
    </row>
    <row r="450" spans="1:9" x14ac:dyDescent="0.15">
      <c r="A450" s="2">
        <v>18</v>
      </c>
      <c r="B450" s="1" t="s">
        <v>74</v>
      </c>
      <c r="C450" s="4">
        <v>1</v>
      </c>
      <c r="D450" s="8">
        <v>0.72</v>
      </c>
      <c r="E450" s="4">
        <v>0</v>
      </c>
      <c r="F450" s="8">
        <v>0</v>
      </c>
      <c r="G450" s="4">
        <v>1</v>
      </c>
      <c r="H450" s="8">
        <v>2.08</v>
      </c>
      <c r="I450" s="4">
        <v>0</v>
      </c>
    </row>
    <row r="451" spans="1:9" x14ac:dyDescent="0.15">
      <c r="A451" s="2">
        <v>18</v>
      </c>
      <c r="B451" s="1" t="s">
        <v>84</v>
      </c>
      <c r="C451" s="4">
        <v>1</v>
      </c>
      <c r="D451" s="8">
        <v>0.72</v>
      </c>
      <c r="E451" s="4">
        <v>0</v>
      </c>
      <c r="F451" s="8">
        <v>0</v>
      </c>
      <c r="G451" s="4">
        <v>1</v>
      </c>
      <c r="H451" s="8">
        <v>2.08</v>
      </c>
      <c r="I451" s="4">
        <v>0</v>
      </c>
    </row>
    <row r="452" spans="1:9" x14ac:dyDescent="0.15">
      <c r="A452" s="2">
        <v>18</v>
      </c>
      <c r="B452" s="1" t="s">
        <v>97</v>
      </c>
      <c r="C452" s="4">
        <v>1</v>
      </c>
      <c r="D452" s="8">
        <v>0.72</v>
      </c>
      <c r="E452" s="4">
        <v>1</v>
      </c>
      <c r="F452" s="8">
        <v>1.1399999999999999</v>
      </c>
      <c r="G452" s="4">
        <v>0</v>
      </c>
      <c r="H452" s="8">
        <v>0</v>
      </c>
      <c r="I452" s="4">
        <v>0</v>
      </c>
    </row>
    <row r="453" spans="1:9" x14ac:dyDescent="0.15">
      <c r="A453" s="2">
        <v>18</v>
      </c>
      <c r="B453" s="1" t="s">
        <v>98</v>
      </c>
      <c r="C453" s="4">
        <v>1</v>
      </c>
      <c r="D453" s="8">
        <v>0.72</v>
      </c>
      <c r="E453" s="4">
        <v>0</v>
      </c>
      <c r="F453" s="8">
        <v>0</v>
      </c>
      <c r="G453" s="4">
        <v>1</v>
      </c>
      <c r="H453" s="8">
        <v>2.08</v>
      </c>
      <c r="I453" s="4">
        <v>0</v>
      </c>
    </row>
    <row r="454" spans="1:9" x14ac:dyDescent="0.15">
      <c r="A454" s="2">
        <v>18</v>
      </c>
      <c r="B454" s="1" t="s">
        <v>68</v>
      </c>
      <c r="C454" s="4">
        <v>1</v>
      </c>
      <c r="D454" s="8">
        <v>0.72</v>
      </c>
      <c r="E454" s="4">
        <v>1</v>
      </c>
      <c r="F454" s="8">
        <v>1.1399999999999999</v>
      </c>
      <c r="G454" s="4">
        <v>0</v>
      </c>
      <c r="H454" s="8">
        <v>0</v>
      </c>
      <c r="I454" s="4">
        <v>0</v>
      </c>
    </row>
    <row r="455" spans="1:9" x14ac:dyDescent="0.15">
      <c r="A455" s="2">
        <v>18</v>
      </c>
      <c r="B455" s="1" t="s">
        <v>90</v>
      </c>
      <c r="C455" s="4">
        <v>1</v>
      </c>
      <c r="D455" s="8">
        <v>0.72</v>
      </c>
      <c r="E455" s="4">
        <v>0</v>
      </c>
      <c r="F455" s="8">
        <v>0</v>
      </c>
      <c r="G455" s="4">
        <v>1</v>
      </c>
      <c r="H455" s="8">
        <v>2.08</v>
      </c>
      <c r="I455" s="4">
        <v>0</v>
      </c>
    </row>
    <row r="456" spans="1:9" x14ac:dyDescent="0.15">
      <c r="A456" s="2">
        <v>18</v>
      </c>
      <c r="B456" s="1" t="s">
        <v>58</v>
      </c>
      <c r="C456" s="4">
        <v>1</v>
      </c>
      <c r="D456" s="8">
        <v>0.72</v>
      </c>
      <c r="E456" s="4">
        <v>1</v>
      </c>
      <c r="F456" s="8">
        <v>1.1399999999999999</v>
      </c>
      <c r="G456" s="4">
        <v>0</v>
      </c>
      <c r="H456" s="8">
        <v>0</v>
      </c>
      <c r="I456" s="4">
        <v>0</v>
      </c>
    </row>
    <row r="457" spans="1:9" x14ac:dyDescent="0.15">
      <c r="A457" s="2">
        <v>18</v>
      </c>
      <c r="B457" s="1" t="s">
        <v>77</v>
      </c>
      <c r="C457" s="4">
        <v>1</v>
      </c>
      <c r="D457" s="8">
        <v>0.72</v>
      </c>
      <c r="E457" s="4">
        <v>0</v>
      </c>
      <c r="F457" s="8">
        <v>0</v>
      </c>
      <c r="G457" s="4">
        <v>1</v>
      </c>
      <c r="H457" s="8">
        <v>2.08</v>
      </c>
      <c r="I457" s="4">
        <v>0</v>
      </c>
    </row>
    <row r="458" spans="1:9" x14ac:dyDescent="0.15">
      <c r="A458" s="2">
        <v>18</v>
      </c>
      <c r="B458" s="1" t="s">
        <v>89</v>
      </c>
      <c r="C458" s="4">
        <v>1</v>
      </c>
      <c r="D458" s="8">
        <v>0.72</v>
      </c>
      <c r="E458" s="4">
        <v>0</v>
      </c>
      <c r="F458" s="8">
        <v>0</v>
      </c>
      <c r="G458" s="4">
        <v>0</v>
      </c>
      <c r="H458" s="8">
        <v>0</v>
      </c>
      <c r="I458" s="4">
        <v>1</v>
      </c>
    </row>
    <row r="459" spans="1:9" x14ac:dyDescent="0.15">
      <c r="A459" s="1"/>
      <c r="C459" s="4"/>
      <c r="D459" s="8"/>
      <c r="E459" s="4"/>
      <c r="F459" s="8"/>
      <c r="G459" s="4"/>
      <c r="H459" s="8"/>
      <c r="I459" s="4"/>
    </row>
    <row r="460" spans="1:9" x14ac:dyDescent="0.15">
      <c r="A460" s="1" t="s">
        <v>18</v>
      </c>
      <c r="C460" s="4"/>
      <c r="D460" s="8"/>
      <c r="E460" s="4"/>
      <c r="F460" s="8"/>
      <c r="G460" s="4"/>
      <c r="H460" s="8"/>
      <c r="I460" s="4"/>
    </row>
    <row r="461" spans="1:9" x14ac:dyDescent="0.15">
      <c r="A461" s="2">
        <v>1</v>
      </c>
      <c r="B461" s="1" t="s">
        <v>57</v>
      </c>
      <c r="C461" s="4">
        <v>15</v>
      </c>
      <c r="D461" s="8">
        <v>14.85</v>
      </c>
      <c r="E461" s="4">
        <v>15</v>
      </c>
      <c r="F461" s="8">
        <v>21.74</v>
      </c>
      <c r="G461" s="4">
        <v>0</v>
      </c>
      <c r="H461" s="8">
        <v>0</v>
      </c>
      <c r="I461" s="4">
        <v>0</v>
      </c>
    </row>
    <row r="462" spans="1:9" x14ac:dyDescent="0.15">
      <c r="A462" s="2">
        <v>2</v>
      </c>
      <c r="B462" s="1" t="s">
        <v>52</v>
      </c>
      <c r="C462" s="4">
        <v>11</v>
      </c>
      <c r="D462" s="8">
        <v>10.89</v>
      </c>
      <c r="E462" s="4">
        <v>8</v>
      </c>
      <c r="F462" s="8">
        <v>11.59</v>
      </c>
      <c r="G462" s="4">
        <v>3</v>
      </c>
      <c r="H462" s="8">
        <v>9.3800000000000008</v>
      </c>
      <c r="I462" s="4">
        <v>0</v>
      </c>
    </row>
    <row r="463" spans="1:9" x14ac:dyDescent="0.15">
      <c r="A463" s="2">
        <v>3</v>
      </c>
      <c r="B463" s="1" t="s">
        <v>56</v>
      </c>
      <c r="C463" s="4">
        <v>9</v>
      </c>
      <c r="D463" s="8">
        <v>8.91</v>
      </c>
      <c r="E463" s="4">
        <v>8</v>
      </c>
      <c r="F463" s="8">
        <v>11.59</v>
      </c>
      <c r="G463" s="4">
        <v>1</v>
      </c>
      <c r="H463" s="8">
        <v>3.13</v>
      </c>
      <c r="I463" s="4">
        <v>0</v>
      </c>
    </row>
    <row r="464" spans="1:9" x14ac:dyDescent="0.15">
      <c r="A464" s="2">
        <v>4</v>
      </c>
      <c r="B464" s="1" t="s">
        <v>43</v>
      </c>
      <c r="C464" s="4">
        <v>8</v>
      </c>
      <c r="D464" s="8">
        <v>7.92</v>
      </c>
      <c r="E464" s="4">
        <v>4</v>
      </c>
      <c r="F464" s="8">
        <v>5.8</v>
      </c>
      <c r="G464" s="4">
        <v>4</v>
      </c>
      <c r="H464" s="8">
        <v>12.5</v>
      </c>
      <c r="I464" s="4">
        <v>0</v>
      </c>
    </row>
    <row r="465" spans="1:9" x14ac:dyDescent="0.15">
      <c r="A465" s="2">
        <v>5</v>
      </c>
      <c r="B465" s="1" t="s">
        <v>50</v>
      </c>
      <c r="C465" s="4">
        <v>7</v>
      </c>
      <c r="D465" s="8">
        <v>6.93</v>
      </c>
      <c r="E465" s="4">
        <v>5</v>
      </c>
      <c r="F465" s="8">
        <v>7.25</v>
      </c>
      <c r="G465" s="4">
        <v>2</v>
      </c>
      <c r="H465" s="8">
        <v>6.25</v>
      </c>
      <c r="I465" s="4">
        <v>0</v>
      </c>
    </row>
    <row r="466" spans="1:9" x14ac:dyDescent="0.15">
      <c r="A466" s="2">
        <v>6</v>
      </c>
      <c r="B466" s="1" t="s">
        <v>51</v>
      </c>
      <c r="C466" s="4">
        <v>6</v>
      </c>
      <c r="D466" s="8">
        <v>5.94</v>
      </c>
      <c r="E466" s="4">
        <v>5</v>
      </c>
      <c r="F466" s="8">
        <v>7.25</v>
      </c>
      <c r="G466" s="4">
        <v>1</v>
      </c>
      <c r="H466" s="8">
        <v>3.13</v>
      </c>
      <c r="I466" s="4">
        <v>0</v>
      </c>
    </row>
    <row r="467" spans="1:9" x14ac:dyDescent="0.15">
      <c r="A467" s="2">
        <v>7</v>
      </c>
      <c r="B467" s="1" t="s">
        <v>49</v>
      </c>
      <c r="C467" s="4">
        <v>5</v>
      </c>
      <c r="D467" s="8">
        <v>4.95</v>
      </c>
      <c r="E467" s="4">
        <v>3</v>
      </c>
      <c r="F467" s="8">
        <v>4.3499999999999996</v>
      </c>
      <c r="G467" s="4">
        <v>2</v>
      </c>
      <c r="H467" s="8">
        <v>6.25</v>
      </c>
      <c r="I467" s="4">
        <v>0</v>
      </c>
    </row>
    <row r="468" spans="1:9" x14ac:dyDescent="0.15">
      <c r="A468" s="2">
        <v>8</v>
      </c>
      <c r="B468" s="1" t="s">
        <v>44</v>
      </c>
      <c r="C468" s="4">
        <v>3</v>
      </c>
      <c r="D468" s="8">
        <v>2.97</v>
      </c>
      <c r="E468" s="4">
        <v>3</v>
      </c>
      <c r="F468" s="8">
        <v>4.3499999999999996</v>
      </c>
      <c r="G468" s="4">
        <v>0</v>
      </c>
      <c r="H468" s="8">
        <v>0</v>
      </c>
      <c r="I468" s="4">
        <v>0</v>
      </c>
    </row>
    <row r="469" spans="1:9" x14ac:dyDescent="0.15">
      <c r="A469" s="2">
        <v>8</v>
      </c>
      <c r="B469" s="1" t="s">
        <v>66</v>
      </c>
      <c r="C469" s="4">
        <v>3</v>
      </c>
      <c r="D469" s="8">
        <v>2.97</v>
      </c>
      <c r="E469" s="4">
        <v>1</v>
      </c>
      <c r="F469" s="8">
        <v>1.45</v>
      </c>
      <c r="G469" s="4">
        <v>2</v>
      </c>
      <c r="H469" s="8">
        <v>6.25</v>
      </c>
      <c r="I469" s="4">
        <v>0</v>
      </c>
    </row>
    <row r="470" spans="1:9" x14ac:dyDescent="0.15">
      <c r="A470" s="2">
        <v>8</v>
      </c>
      <c r="B470" s="1" t="s">
        <v>59</v>
      </c>
      <c r="C470" s="4">
        <v>3</v>
      </c>
      <c r="D470" s="8">
        <v>2.97</v>
      </c>
      <c r="E470" s="4">
        <v>3</v>
      </c>
      <c r="F470" s="8">
        <v>4.3499999999999996</v>
      </c>
      <c r="G470" s="4">
        <v>0</v>
      </c>
      <c r="H470" s="8">
        <v>0</v>
      </c>
      <c r="I470" s="4">
        <v>0</v>
      </c>
    </row>
    <row r="471" spans="1:9" x14ac:dyDescent="0.15">
      <c r="A471" s="2">
        <v>11</v>
      </c>
      <c r="B471" s="1" t="s">
        <v>84</v>
      </c>
      <c r="C471" s="4">
        <v>2</v>
      </c>
      <c r="D471" s="8">
        <v>1.98</v>
      </c>
      <c r="E471" s="4">
        <v>2</v>
      </c>
      <c r="F471" s="8">
        <v>2.9</v>
      </c>
      <c r="G471" s="4">
        <v>0</v>
      </c>
      <c r="H471" s="8">
        <v>0</v>
      </c>
      <c r="I471" s="4">
        <v>0</v>
      </c>
    </row>
    <row r="472" spans="1:9" x14ac:dyDescent="0.15">
      <c r="A472" s="2">
        <v>11</v>
      </c>
      <c r="B472" s="1" t="s">
        <v>68</v>
      </c>
      <c r="C472" s="4">
        <v>2</v>
      </c>
      <c r="D472" s="8">
        <v>1.98</v>
      </c>
      <c r="E472" s="4">
        <v>0</v>
      </c>
      <c r="F472" s="8">
        <v>0</v>
      </c>
      <c r="G472" s="4">
        <v>2</v>
      </c>
      <c r="H472" s="8">
        <v>6.25</v>
      </c>
      <c r="I472" s="4">
        <v>0</v>
      </c>
    </row>
    <row r="473" spans="1:9" x14ac:dyDescent="0.15">
      <c r="A473" s="2">
        <v>11</v>
      </c>
      <c r="B473" s="1" t="s">
        <v>53</v>
      </c>
      <c r="C473" s="4">
        <v>2</v>
      </c>
      <c r="D473" s="8">
        <v>1.98</v>
      </c>
      <c r="E473" s="4">
        <v>1</v>
      </c>
      <c r="F473" s="8">
        <v>1.45</v>
      </c>
      <c r="G473" s="4">
        <v>1</v>
      </c>
      <c r="H473" s="8">
        <v>3.13</v>
      </c>
      <c r="I473" s="4">
        <v>0</v>
      </c>
    </row>
    <row r="474" spans="1:9" x14ac:dyDescent="0.15">
      <c r="A474" s="2">
        <v>11</v>
      </c>
      <c r="B474" s="1" t="s">
        <v>54</v>
      </c>
      <c r="C474" s="4">
        <v>2</v>
      </c>
      <c r="D474" s="8">
        <v>1.98</v>
      </c>
      <c r="E474" s="4">
        <v>2</v>
      </c>
      <c r="F474" s="8">
        <v>2.9</v>
      </c>
      <c r="G474" s="4">
        <v>0</v>
      </c>
      <c r="H474" s="8">
        <v>0</v>
      </c>
      <c r="I474" s="4">
        <v>0</v>
      </c>
    </row>
    <row r="475" spans="1:9" x14ac:dyDescent="0.15">
      <c r="A475" s="2">
        <v>11</v>
      </c>
      <c r="B475" s="1" t="s">
        <v>60</v>
      </c>
      <c r="C475" s="4">
        <v>2</v>
      </c>
      <c r="D475" s="8">
        <v>1.98</v>
      </c>
      <c r="E475" s="4">
        <v>2</v>
      </c>
      <c r="F475" s="8">
        <v>2.9</v>
      </c>
      <c r="G475" s="4">
        <v>0</v>
      </c>
      <c r="H475" s="8">
        <v>0</v>
      </c>
      <c r="I475" s="4">
        <v>0</v>
      </c>
    </row>
    <row r="476" spans="1:9" x14ac:dyDescent="0.15">
      <c r="A476" s="2">
        <v>16</v>
      </c>
      <c r="B476" s="1" t="s">
        <v>45</v>
      </c>
      <c r="C476" s="4">
        <v>1</v>
      </c>
      <c r="D476" s="8">
        <v>0.99</v>
      </c>
      <c r="E476" s="4">
        <v>1</v>
      </c>
      <c r="F476" s="8">
        <v>1.45</v>
      </c>
      <c r="G476" s="4">
        <v>0</v>
      </c>
      <c r="H476" s="8">
        <v>0</v>
      </c>
      <c r="I476" s="4">
        <v>0</v>
      </c>
    </row>
    <row r="477" spans="1:9" x14ac:dyDescent="0.15">
      <c r="A477" s="2">
        <v>16</v>
      </c>
      <c r="B477" s="1" t="s">
        <v>81</v>
      </c>
      <c r="C477" s="4">
        <v>1</v>
      </c>
      <c r="D477" s="8">
        <v>0.99</v>
      </c>
      <c r="E477" s="4">
        <v>0</v>
      </c>
      <c r="F477" s="8">
        <v>0</v>
      </c>
      <c r="G477" s="4">
        <v>1</v>
      </c>
      <c r="H477" s="8">
        <v>3.13</v>
      </c>
      <c r="I477" s="4">
        <v>0</v>
      </c>
    </row>
    <row r="478" spans="1:9" x14ac:dyDescent="0.15">
      <c r="A478" s="2">
        <v>16</v>
      </c>
      <c r="B478" s="1" t="s">
        <v>82</v>
      </c>
      <c r="C478" s="4">
        <v>1</v>
      </c>
      <c r="D478" s="8">
        <v>0.99</v>
      </c>
      <c r="E478" s="4">
        <v>0</v>
      </c>
      <c r="F478" s="8">
        <v>0</v>
      </c>
      <c r="G478" s="4">
        <v>1</v>
      </c>
      <c r="H478" s="8">
        <v>3.13</v>
      </c>
      <c r="I478" s="4">
        <v>0</v>
      </c>
    </row>
    <row r="479" spans="1:9" x14ac:dyDescent="0.15">
      <c r="A479" s="2">
        <v>16</v>
      </c>
      <c r="B479" s="1" t="s">
        <v>91</v>
      </c>
      <c r="C479" s="4">
        <v>1</v>
      </c>
      <c r="D479" s="8">
        <v>0.99</v>
      </c>
      <c r="E479" s="4">
        <v>0</v>
      </c>
      <c r="F479" s="8">
        <v>0</v>
      </c>
      <c r="G479" s="4">
        <v>1</v>
      </c>
      <c r="H479" s="8">
        <v>3.13</v>
      </c>
      <c r="I479" s="4">
        <v>0</v>
      </c>
    </row>
    <row r="480" spans="1:9" x14ac:dyDescent="0.15">
      <c r="A480" s="2">
        <v>16</v>
      </c>
      <c r="B480" s="1" t="s">
        <v>99</v>
      </c>
      <c r="C480" s="4">
        <v>1</v>
      </c>
      <c r="D480" s="8">
        <v>0.99</v>
      </c>
      <c r="E480" s="4">
        <v>0</v>
      </c>
      <c r="F480" s="8">
        <v>0</v>
      </c>
      <c r="G480" s="4">
        <v>1</v>
      </c>
      <c r="H480" s="8">
        <v>3.13</v>
      </c>
      <c r="I480" s="4">
        <v>0</v>
      </c>
    </row>
    <row r="481" spans="1:9" x14ac:dyDescent="0.15">
      <c r="A481" s="2">
        <v>16</v>
      </c>
      <c r="B481" s="1" t="s">
        <v>69</v>
      </c>
      <c r="C481" s="4">
        <v>1</v>
      </c>
      <c r="D481" s="8">
        <v>0.99</v>
      </c>
      <c r="E481" s="4">
        <v>0</v>
      </c>
      <c r="F481" s="8">
        <v>0</v>
      </c>
      <c r="G481" s="4">
        <v>1</v>
      </c>
      <c r="H481" s="8">
        <v>3.13</v>
      </c>
      <c r="I481" s="4">
        <v>0</v>
      </c>
    </row>
    <row r="482" spans="1:9" x14ac:dyDescent="0.15">
      <c r="A482" s="2">
        <v>16</v>
      </c>
      <c r="B482" s="1" t="s">
        <v>70</v>
      </c>
      <c r="C482" s="4">
        <v>1</v>
      </c>
      <c r="D482" s="8">
        <v>0.99</v>
      </c>
      <c r="E482" s="4">
        <v>0</v>
      </c>
      <c r="F482" s="8">
        <v>0</v>
      </c>
      <c r="G482" s="4">
        <v>1</v>
      </c>
      <c r="H482" s="8">
        <v>3.13</v>
      </c>
      <c r="I482" s="4">
        <v>0</v>
      </c>
    </row>
    <row r="483" spans="1:9" x14ac:dyDescent="0.15">
      <c r="A483" s="2">
        <v>16</v>
      </c>
      <c r="B483" s="1" t="s">
        <v>72</v>
      </c>
      <c r="C483" s="4">
        <v>1</v>
      </c>
      <c r="D483" s="8">
        <v>0.99</v>
      </c>
      <c r="E483" s="4">
        <v>0</v>
      </c>
      <c r="F483" s="8">
        <v>0</v>
      </c>
      <c r="G483" s="4">
        <v>1</v>
      </c>
      <c r="H483" s="8">
        <v>3.13</v>
      </c>
      <c r="I483" s="4">
        <v>0</v>
      </c>
    </row>
    <row r="484" spans="1:9" x14ac:dyDescent="0.15">
      <c r="A484" s="2">
        <v>16</v>
      </c>
      <c r="B484" s="1" t="s">
        <v>94</v>
      </c>
      <c r="C484" s="4">
        <v>1</v>
      </c>
      <c r="D484" s="8">
        <v>0.99</v>
      </c>
      <c r="E484" s="4">
        <v>1</v>
      </c>
      <c r="F484" s="8">
        <v>1.45</v>
      </c>
      <c r="G484" s="4">
        <v>0</v>
      </c>
      <c r="H484" s="8">
        <v>0</v>
      </c>
      <c r="I484" s="4">
        <v>0</v>
      </c>
    </row>
    <row r="485" spans="1:9" x14ac:dyDescent="0.15">
      <c r="A485" s="2">
        <v>16</v>
      </c>
      <c r="B485" s="1" t="s">
        <v>100</v>
      </c>
      <c r="C485" s="4">
        <v>1</v>
      </c>
      <c r="D485" s="8">
        <v>0.99</v>
      </c>
      <c r="E485" s="4">
        <v>0</v>
      </c>
      <c r="F485" s="8">
        <v>0</v>
      </c>
      <c r="G485" s="4">
        <v>1</v>
      </c>
      <c r="H485" s="8">
        <v>3.13</v>
      </c>
      <c r="I485" s="4">
        <v>0</v>
      </c>
    </row>
    <row r="486" spans="1:9" x14ac:dyDescent="0.15">
      <c r="A486" s="2">
        <v>16</v>
      </c>
      <c r="B486" s="1" t="s">
        <v>74</v>
      </c>
      <c r="C486" s="4">
        <v>1</v>
      </c>
      <c r="D486" s="8">
        <v>0.99</v>
      </c>
      <c r="E486" s="4">
        <v>0</v>
      </c>
      <c r="F486" s="8">
        <v>0</v>
      </c>
      <c r="G486" s="4">
        <v>1</v>
      </c>
      <c r="H486" s="8">
        <v>3.13</v>
      </c>
      <c r="I486" s="4">
        <v>0</v>
      </c>
    </row>
    <row r="487" spans="1:9" x14ac:dyDescent="0.15">
      <c r="A487" s="2">
        <v>16</v>
      </c>
      <c r="B487" s="1" t="s">
        <v>101</v>
      </c>
      <c r="C487" s="4">
        <v>1</v>
      </c>
      <c r="D487" s="8">
        <v>0.99</v>
      </c>
      <c r="E487" s="4">
        <v>0</v>
      </c>
      <c r="F487" s="8">
        <v>0</v>
      </c>
      <c r="G487" s="4">
        <v>1</v>
      </c>
      <c r="H487" s="8">
        <v>3.13</v>
      </c>
      <c r="I487" s="4">
        <v>0</v>
      </c>
    </row>
    <row r="488" spans="1:9" x14ac:dyDescent="0.15">
      <c r="A488" s="2">
        <v>16</v>
      </c>
      <c r="B488" s="1" t="s">
        <v>102</v>
      </c>
      <c r="C488" s="4">
        <v>1</v>
      </c>
      <c r="D488" s="8">
        <v>0.99</v>
      </c>
      <c r="E488" s="4">
        <v>1</v>
      </c>
      <c r="F488" s="8">
        <v>1.45</v>
      </c>
      <c r="G488" s="4">
        <v>0</v>
      </c>
      <c r="H488" s="8">
        <v>0</v>
      </c>
      <c r="I488" s="4">
        <v>0</v>
      </c>
    </row>
    <row r="489" spans="1:9" x14ac:dyDescent="0.15">
      <c r="A489" s="2">
        <v>16</v>
      </c>
      <c r="B489" s="1" t="s">
        <v>64</v>
      </c>
      <c r="C489" s="4">
        <v>1</v>
      </c>
      <c r="D489" s="8">
        <v>0.99</v>
      </c>
      <c r="E489" s="4">
        <v>1</v>
      </c>
      <c r="F489" s="8">
        <v>1.45</v>
      </c>
      <c r="G489" s="4">
        <v>0</v>
      </c>
      <c r="H489" s="8">
        <v>0</v>
      </c>
      <c r="I489" s="4">
        <v>0</v>
      </c>
    </row>
    <row r="490" spans="1:9" x14ac:dyDescent="0.15">
      <c r="A490" s="2">
        <v>16</v>
      </c>
      <c r="B490" s="1" t="s">
        <v>46</v>
      </c>
      <c r="C490" s="4">
        <v>1</v>
      </c>
      <c r="D490" s="8">
        <v>0.99</v>
      </c>
      <c r="E490" s="4">
        <v>1</v>
      </c>
      <c r="F490" s="8">
        <v>1.45</v>
      </c>
      <c r="G490" s="4">
        <v>0</v>
      </c>
      <c r="H490" s="8">
        <v>0</v>
      </c>
      <c r="I490" s="4">
        <v>0</v>
      </c>
    </row>
    <row r="491" spans="1:9" x14ac:dyDescent="0.15">
      <c r="A491" s="2">
        <v>16</v>
      </c>
      <c r="B491" s="1" t="s">
        <v>47</v>
      </c>
      <c r="C491" s="4">
        <v>1</v>
      </c>
      <c r="D491" s="8">
        <v>0.99</v>
      </c>
      <c r="E491" s="4">
        <v>0</v>
      </c>
      <c r="F491" s="8">
        <v>0</v>
      </c>
      <c r="G491" s="4">
        <v>1</v>
      </c>
      <c r="H491" s="8">
        <v>3.13</v>
      </c>
      <c r="I491" s="4">
        <v>0</v>
      </c>
    </row>
    <row r="492" spans="1:9" x14ac:dyDescent="0.15">
      <c r="A492" s="2">
        <v>16</v>
      </c>
      <c r="B492" s="1" t="s">
        <v>48</v>
      </c>
      <c r="C492" s="4">
        <v>1</v>
      </c>
      <c r="D492" s="8">
        <v>0.99</v>
      </c>
      <c r="E492" s="4">
        <v>0</v>
      </c>
      <c r="F492" s="8">
        <v>0</v>
      </c>
      <c r="G492" s="4">
        <v>1</v>
      </c>
      <c r="H492" s="8">
        <v>3.13</v>
      </c>
      <c r="I492" s="4">
        <v>0</v>
      </c>
    </row>
    <row r="493" spans="1:9" x14ac:dyDescent="0.15">
      <c r="A493" s="2">
        <v>16</v>
      </c>
      <c r="B493" s="1" t="s">
        <v>90</v>
      </c>
      <c r="C493" s="4">
        <v>1</v>
      </c>
      <c r="D493" s="8">
        <v>0.99</v>
      </c>
      <c r="E493" s="4">
        <v>0</v>
      </c>
      <c r="F493" s="8">
        <v>0</v>
      </c>
      <c r="G493" s="4">
        <v>1</v>
      </c>
      <c r="H493" s="8">
        <v>3.13</v>
      </c>
      <c r="I493" s="4">
        <v>0</v>
      </c>
    </row>
    <row r="494" spans="1:9" x14ac:dyDescent="0.15">
      <c r="A494" s="2">
        <v>16</v>
      </c>
      <c r="B494" s="1" t="s">
        <v>75</v>
      </c>
      <c r="C494" s="4">
        <v>1</v>
      </c>
      <c r="D494" s="8">
        <v>0.99</v>
      </c>
      <c r="E494" s="4">
        <v>0</v>
      </c>
      <c r="F494" s="8">
        <v>0</v>
      </c>
      <c r="G494" s="4">
        <v>1</v>
      </c>
      <c r="H494" s="8">
        <v>3.13</v>
      </c>
      <c r="I494" s="4">
        <v>0</v>
      </c>
    </row>
    <row r="495" spans="1:9" x14ac:dyDescent="0.15">
      <c r="A495" s="2">
        <v>16</v>
      </c>
      <c r="B495" s="1" t="s">
        <v>58</v>
      </c>
      <c r="C495" s="4">
        <v>1</v>
      </c>
      <c r="D495" s="8">
        <v>0.99</v>
      </c>
      <c r="E495" s="4">
        <v>1</v>
      </c>
      <c r="F495" s="8">
        <v>1.45</v>
      </c>
      <c r="G495" s="4">
        <v>0</v>
      </c>
      <c r="H495" s="8">
        <v>0</v>
      </c>
      <c r="I495" s="4">
        <v>0</v>
      </c>
    </row>
    <row r="496" spans="1:9" x14ac:dyDescent="0.15">
      <c r="A496" s="2">
        <v>16</v>
      </c>
      <c r="B496" s="1" t="s">
        <v>78</v>
      </c>
      <c r="C496" s="4">
        <v>1</v>
      </c>
      <c r="D496" s="8">
        <v>0.99</v>
      </c>
      <c r="E496" s="4">
        <v>1</v>
      </c>
      <c r="F496" s="8">
        <v>1.45</v>
      </c>
      <c r="G496" s="4">
        <v>0</v>
      </c>
      <c r="H496" s="8">
        <v>0</v>
      </c>
      <c r="I496" s="4">
        <v>0</v>
      </c>
    </row>
    <row r="497" spans="1:9" x14ac:dyDescent="0.15">
      <c r="A497" s="1"/>
      <c r="C497" s="4"/>
      <c r="D497" s="8"/>
      <c r="E497" s="4"/>
      <c r="F497" s="8"/>
      <c r="G497" s="4"/>
      <c r="H497" s="8"/>
      <c r="I497" s="4"/>
    </row>
    <row r="498" spans="1:9" x14ac:dyDescent="0.15">
      <c r="A498" s="1" t="s">
        <v>19</v>
      </c>
      <c r="C498" s="4"/>
      <c r="D498" s="8"/>
      <c r="E498" s="4"/>
      <c r="F498" s="8"/>
      <c r="G498" s="4"/>
      <c r="H498" s="8"/>
      <c r="I498" s="4"/>
    </row>
    <row r="499" spans="1:9" x14ac:dyDescent="0.15">
      <c r="A499" s="2">
        <v>1</v>
      </c>
      <c r="B499" s="1" t="s">
        <v>44</v>
      </c>
      <c r="C499" s="4">
        <v>11</v>
      </c>
      <c r="D499" s="8">
        <v>16.420000000000002</v>
      </c>
      <c r="E499" s="4">
        <v>10</v>
      </c>
      <c r="F499" s="8">
        <v>23.26</v>
      </c>
      <c r="G499" s="4">
        <v>1</v>
      </c>
      <c r="H499" s="8">
        <v>4.3499999999999996</v>
      </c>
      <c r="I499" s="4">
        <v>0</v>
      </c>
    </row>
    <row r="500" spans="1:9" x14ac:dyDescent="0.15">
      <c r="A500" s="2">
        <v>2</v>
      </c>
      <c r="B500" s="1" t="s">
        <v>57</v>
      </c>
      <c r="C500" s="4">
        <v>8</v>
      </c>
      <c r="D500" s="8">
        <v>11.94</v>
      </c>
      <c r="E500" s="4">
        <v>7</v>
      </c>
      <c r="F500" s="8">
        <v>16.28</v>
      </c>
      <c r="G500" s="4">
        <v>1</v>
      </c>
      <c r="H500" s="8">
        <v>4.3499999999999996</v>
      </c>
      <c r="I500" s="4">
        <v>0</v>
      </c>
    </row>
    <row r="501" spans="1:9" x14ac:dyDescent="0.15">
      <c r="A501" s="2">
        <v>3</v>
      </c>
      <c r="B501" s="1" t="s">
        <v>50</v>
      </c>
      <c r="C501" s="4">
        <v>7</v>
      </c>
      <c r="D501" s="8">
        <v>10.45</v>
      </c>
      <c r="E501" s="4">
        <v>5</v>
      </c>
      <c r="F501" s="8">
        <v>11.63</v>
      </c>
      <c r="G501" s="4">
        <v>1</v>
      </c>
      <c r="H501" s="8">
        <v>4.3499999999999996</v>
      </c>
      <c r="I501" s="4">
        <v>1</v>
      </c>
    </row>
    <row r="502" spans="1:9" x14ac:dyDescent="0.15">
      <c r="A502" s="2">
        <v>3</v>
      </c>
      <c r="B502" s="1" t="s">
        <v>52</v>
      </c>
      <c r="C502" s="4">
        <v>7</v>
      </c>
      <c r="D502" s="8">
        <v>10.45</v>
      </c>
      <c r="E502" s="4">
        <v>3</v>
      </c>
      <c r="F502" s="8">
        <v>6.98</v>
      </c>
      <c r="G502" s="4">
        <v>4</v>
      </c>
      <c r="H502" s="8">
        <v>17.39</v>
      </c>
      <c r="I502" s="4">
        <v>0</v>
      </c>
    </row>
    <row r="503" spans="1:9" x14ac:dyDescent="0.15">
      <c r="A503" s="2">
        <v>5</v>
      </c>
      <c r="B503" s="1" t="s">
        <v>43</v>
      </c>
      <c r="C503" s="4">
        <v>6</v>
      </c>
      <c r="D503" s="8">
        <v>8.9600000000000009</v>
      </c>
      <c r="E503" s="4">
        <v>6</v>
      </c>
      <c r="F503" s="8">
        <v>13.95</v>
      </c>
      <c r="G503" s="4">
        <v>0</v>
      </c>
      <c r="H503" s="8">
        <v>0</v>
      </c>
      <c r="I503" s="4">
        <v>0</v>
      </c>
    </row>
    <row r="504" spans="1:9" x14ac:dyDescent="0.15">
      <c r="A504" s="2">
        <v>6</v>
      </c>
      <c r="B504" s="1" t="s">
        <v>79</v>
      </c>
      <c r="C504" s="4">
        <v>4</v>
      </c>
      <c r="D504" s="8">
        <v>5.97</v>
      </c>
      <c r="E504" s="4">
        <v>0</v>
      </c>
      <c r="F504" s="8">
        <v>0</v>
      </c>
      <c r="G504" s="4">
        <v>4</v>
      </c>
      <c r="H504" s="8">
        <v>17.39</v>
      </c>
      <c r="I504" s="4">
        <v>0</v>
      </c>
    </row>
    <row r="505" spans="1:9" x14ac:dyDescent="0.15">
      <c r="A505" s="2">
        <v>7</v>
      </c>
      <c r="B505" s="1" t="s">
        <v>69</v>
      </c>
      <c r="C505" s="4">
        <v>3</v>
      </c>
      <c r="D505" s="8">
        <v>4.4800000000000004</v>
      </c>
      <c r="E505" s="4">
        <v>0</v>
      </c>
      <c r="F505" s="8">
        <v>0</v>
      </c>
      <c r="G505" s="4">
        <v>3</v>
      </c>
      <c r="H505" s="8">
        <v>13.04</v>
      </c>
      <c r="I505" s="4">
        <v>0</v>
      </c>
    </row>
    <row r="506" spans="1:9" x14ac:dyDescent="0.15">
      <c r="A506" s="2">
        <v>7</v>
      </c>
      <c r="B506" s="1" t="s">
        <v>51</v>
      </c>
      <c r="C506" s="4">
        <v>3</v>
      </c>
      <c r="D506" s="8">
        <v>4.4800000000000004</v>
      </c>
      <c r="E506" s="4">
        <v>1</v>
      </c>
      <c r="F506" s="8">
        <v>2.33</v>
      </c>
      <c r="G506" s="4">
        <v>2</v>
      </c>
      <c r="H506" s="8">
        <v>8.6999999999999993</v>
      </c>
      <c r="I506" s="4">
        <v>0</v>
      </c>
    </row>
    <row r="507" spans="1:9" x14ac:dyDescent="0.15">
      <c r="A507" s="2">
        <v>7</v>
      </c>
      <c r="B507" s="1" t="s">
        <v>56</v>
      </c>
      <c r="C507" s="4">
        <v>3</v>
      </c>
      <c r="D507" s="8">
        <v>4.4800000000000004</v>
      </c>
      <c r="E507" s="4">
        <v>2</v>
      </c>
      <c r="F507" s="8">
        <v>4.6500000000000004</v>
      </c>
      <c r="G507" s="4">
        <v>1</v>
      </c>
      <c r="H507" s="8">
        <v>4.3499999999999996</v>
      </c>
      <c r="I507" s="4">
        <v>0</v>
      </c>
    </row>
    <row r="508" spans="1:9" x14ac:dyDescent="0.15">
      <c r="A508" s="2">
        <v>10</v>
      </c>
      <c r="B508" s="1" t="s">
        <v>45</v>
      </c>
      <c r="C508" s="4">
        <v>2</v>
      </c>
      <c r="D508" s="8">
        <v>2.99</v>
      </c>
      <c r="E508" s="4">
        <v>1</v>
      </c>
      <c r="F508" s="8">
        <v>2.33</v>
      </c>
      <c r="G508" s="4">
        <v>1</v>
      </c>
      <c r="H508" s="8">
        <v>4.3499999999999996</v>
      </c>
      <c r="I508" s="4">
        <v>0</v>
      </c>
    </row>
    <row r="509" spans="1:9" x14ac:dyDescent="0.15">
      <c r="A509" s="2">
        <v>10</v>
      </c>
      <c r="B509" s="1" t="s">
        <v>75</v>
      </c>
      <c r="C509" s="4">
        <v>2</v>
      </c>
      <c r="D509" s="8">
        <v>2.99</v>
      </c>
      <c r="E509" s="4">
        <v>1</v>
      </c>
      <c r="F509" s="8">
        <v>2.33</v>
      </c>
      <c r="G509" s="4">
        <v>1</v>
      </c>
      <c r="H509" s="8">
        <v>4.3499999999999996</v>
      </c>
      <c r="I509" s="4">
        <v>0</v>
      </c>
    </row>
    <row r="510" spans="1:9" x14ac:dyDescent="0.15">
      <c r="A510" s="2">
        <v>12</v>
      </c>
      <c r="B510" s="1" t="s">
        <v>81</v>
      </c>
      <c r="C510" s="4">
        <v>1</v>
      </c>
      <c r="D510" s="8">
        <v>1.49</v>
      </c>
      <c r="E510" s="4">
        <v>0</v>
      </c>
      <c r="F510" s="8">
        <v>0</v>
      </c>
      <c r="G510" s="4">
        <v>1</v>
      </c>
      <c r="H510" s="8">
        <v>4.3499999999999996</v>
      </c>
      <c r="I510" s="4">
        <v>0</v>
      </c>
    </row>
    <row r="511" spans="1:9" x14ac:dyDescent="0.15">
      <c r="A511" s="2">
        <v>12</v>
      </c>
      <c r="B511" s="1" t="s">
        <v>103</v>
      </c>
      <c r="C511" s="4">
        <v>1</v>
      </c>
      <c r="D511" s="8">
        <v>1.49</v>
      </c>
      <c r="E511" s="4">
        <v>0</v>
      </c>
      <c r="F511" s="8">
        <v>0</v>
      </c>
      <c r="G511" s="4">
        <v>1</v>
      </c>
      <c r="H511" s="8">
        <v>4.3499999999999996</v>
      </c>
      <c r="I511" s="4">
        <v>0</v>
      </c>
    </row>
    <row r="512" spans="1:9" x14ac:dyDescent="0.15">
      <c r="A512" s="2">
        <v>12</v>
      </c>
      <c r="B512" s="1" t="s">
        <v>86</v>
      </c>
      <c r="C512" s="4">
        <v>1</v>
      </c>
      <c r="D512" s="8">
        <v>1.49</v>
      </c>
      <c r="E512" s="4">
        <v>1</v>
      </c>
      <c r="F512" s="8">
        <v>2.33</v>
      </c>
      <c r="G512" s="4">
        <v>0</v>
      </c>
      <c r="H512" s="8">
        <v>0</v>
      </c>
      <c r="I512" s="4">
        <v>0</v>
      </c>
    </row>
    <row r="513" spans="1:9" x14ac:dyDescent="0.15">
      <c r="A513" s="2">
        <v>12</v>
      </c>
      <c r="B513" s="1" t="s">
        <v>49</v>
      </c>
      <c r="C513" s="4">
        <v>1</v>
      </c>
      <c r="D513" s="8">
        <v>1.49</v>
      </c>
      <c r="E513" s="4">
        <v>1</v>
      </c>
      <c r="F513" s="8">
        <v>2.33</v>
      </c>
      <c r="G513" s="4">
        <v>0</v>
      </c>
      <c r="H513" s="8">
        <v>0</v>
      </c>
      <c r="I513" s="4">
        <v>0</v>
      </c>
    </row>
    <row r="514" spans="1:9" x14ac:dyDescent="0.15">
      <c r="A514" s="2">
        <v>12</v>
      </c>
      <c r="B514" s="1" t="s">
        <v>53</v>
      </c>
      <c r="C514" s="4">
        <v>1</v>
      </c>
      <c r="D514" s="8">
        <v>1.49</v>
      </c>
      <c r="E514" s="4">
        <v>0</v>
      </c>
      <c r="F514" s="8">
        <v>0</v>
      </c>
      <c r="G514" s="4">
        <v>1</v>
      </c>
      <c r="H514" s="8">
        <v>4.3499999999999996</v>
      </c>
      <c r="I514" s="4">
        <v>0</v>
      </c>
    </row>
    <row r="515" spans="1:9" x14ac:dyDescent="0.15">
      <c r="A515" s="2">
        <v>12</v>
      </c>
      <c r="B515" s="1" t="s">
        <v>90</v>
      </c>
      <c r="C515" s="4">
        <v>1</v>
      </c>
      <c r="D515" s="8">
        <v>1.49</v>
      </c>
      <c r="E515" s="4">
        <v>0</v>
      </c>
      <c r="F515" s="8">
        <v>0</v>
      </c>
      <c r="G515" s="4">
        <v>1</v>
      </c>
      <c r="H515" s="8">
        <v>4.3499999999999996</v>
      </c>
      <c r="I515" s="4">
        <v>0</v>
      </c>
    </row>
    <row r="516" spans="1:9" x14ac:dyDescent="0.15">
      <c r="A516" s="2">
        <v>12</v>
      </c>
      <c r="B516" s="1" t="s">
        <v>54</v>
      </c>
      <c r="C516" s="4">
        <v>1</v>
      </c>
      <c r="D516" s="8">
        <v>1.49</v>
      </c>
      <c r="E516" s="4">
        <v>1</v>
      </c>
      <c r="F516" s="8">
        <v>2.33</v>
      </c>
      <c r="G516" s="4">
        <v>0</v>
      </c>
      <c r="H516" s="8">
        <v>0</v>
      </c>
      <c r="I516" s="4">
        <v>0</v>
      </c>
    </row>
    <row r="517" spans="1:9" x14ac:dyDescent="0.15">
      <c r="A517" s="2">
        <v>12</v>
      </c>
      <c r="B517" s="1" t="s">
        <v>55</v>
      </c>
      <c r="C517" s="4">
        <v>1</v>
      </c>
      <c r="D517" s="8">
        <v>1.49</v>
      </c>
      <c r="E517" s="4">
        <v>1</v>
      </c>
      <c r="F517" s="8">
        <v>2.33</v>
      </c>
      <c r="G517" s="4">
        <v>0</v>
      </c>
      <c r="H517" s="8">
        <v>0</v>
      </c>
      <c r="I517" s="4">
        <v>0</v>
      </c>
    </row>
    <row r="518" spans="1:9" x14ac:dyDescent="0.15">
      <c r="A518" s="2">
        <v>12</v>
      </c>
      <c r="B518" s="1" t="s">
        <v>58</v>
      </c>
      <c r="C518" s="4">
        <v>1</v>
      </c>
      <c r="D518" s="8">
        <v>1.49</v>
      </c>
      <c r="E518" s="4">
        <v>1</v>
      </c>
      <c r="F518" s="8">
        <v>2.33</v>
      </c>
      <c r="G518" s="4">
        <v>0</v>
      </c>
      <c r="H518" s="8">
        <v>0</v>
      </c>
      <c r="I518" s="4">
        <v>0</v>
      </c>
    </row>
    <row r="519" spans="1:9" x14ac:dyDescent="0.15">
      <c r="A519" s="2">
        <v>12</v>
      </c>
      <c r="B519" s="1" t="s">
        <v>62</v>
      </c>
      <c r="C519" s="4">
        <v>1</v>
      </c>
      <c r="D519" s="8">
        <v>1.49</v>
      </c>
      <c r="E519" s="4">
        <v>1</v>
      </c>
      <c r="F519" s="8">
        <v>2.33</v>
      </c>
      <c r="G519" s="4">
        <v>0</v>
      </c>
      <c r="H519" s="8">
        <v>0</v>
      </c>
      <c r="I519" s="4">
        <v>0</v>
      </c>
    </row>
    <row r="520" spans="1:9" x14ac:dyDescent="0.15">
      <c r="A520" s="2">
        <v>12</v>
      </c>
      <c r="B520" s="1" t="s">
        <v>78</v>
      </c>
      <c r="C520" s="4">
        <v>1</v>
      </c>
      <c r="D520" s="8">
        <v>1.49</v>
      </c>
      <c r="E520" s="4">
        <v>1</v>
      </c>
      <c r="F520" s="8">
        <v>2.33</v>
      </c>
      <c r="G520" s="4">
        <v>0</v>
      </c>
      <c r="H520" s="8">
        <v>0</v>
      </c>
      <c r="I520" s="4">
        <v>0</v>
      </c>
    </row>
    <row r="521" spans="1:9" x14ac:dyDescent="0.15">
      <c r="A521" s="1"/>
      <c r="C521" s="4"/>
      <c r="D521" s="8"/>
      <c r="E521" s="4"/>
      <c r="F521" s="8"/>
      <c r="G521" s="4"/>
      <c r="H521" s="8"/>
      <c r="I521" s="4"/>
    </row>
  </sheetData>
  <phoneticPr fontId="1"/>
  <pageMargins left="0.70866141732283505" right="0.70866141732283505" top="0.74803149606299202" bottom="0.74803149606299202" header="0.31496062992126" footer="0.31496062992126"/>
  <pageSetup paperSize="12" scale="87" fitToHeight="0" orientation="portrait" cellComments="atEnd" r:id="rId2"/>
  <headerFooter>
    <oddHeader>&amp;C自治体別 事業所数 産業中分類トップ２０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558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104</v>
      </c>
      <c r="B1" s="3" t="s">
        <v>212</v>
      </c>
      <c r="C1" s="7" t="s">
        <v>36</v>
      </c>
      <c r="D1" s="7" t="s">
        <v>37</v>
      </c>
      <c r="E1" s="7" t="s">
        <v>38</v>
      </c>
      <c r="F1" s="7" t="s">
        <v>39</v>
      </c>
      <c r="G1" s="7" t="s">
        <v>40</v>
      </c>
      <c r="H1" s="7" t="s">
        <v>41</v>
      </c>
      <c r="I1" s="7" t="s">
        <v>42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122</v>
      </c>
      <c r="C3" s="4">
        <v>998</v>
      </c>
      <c r="D3" s="8">
        <v>6.92</v>
      </c>
      <c r="E3" s="4">
        <v>923</v>
      </c>
      <c r="F3" s="8">
        <v>11.1</v>
      </c>
      <c r="G3" s="4">
        <v>75</v>
      </c>
      <c r="H3" s="8">
        <v>1.24</v>
      </c>
      <c r="I3" s="4">
        <v>0</v>
      </c>
    </row>
    <row r="4" spans="1:9" x14ac:dyDescent="0.15">
      <c r="A4" s="2">
        <v>2</v>
      </c>
      <c r="B4" s="1" t="s">
        <v>121</v>
      </c>
      <c r="C4" s="4">
        <v>537</v>
      </c>
      <c r="D4" s="8">
        <v>3.72</v>
      </c>
      <c r="E4" s="4">
        <v>523</v>
      </c>
      <c r="F4" s="8">
        <v>6.29</v>
      </c>
      <c r="G4" s="4">
        <v>14</v>
      </c>
      <c r="H4" s="8">
        <v>0.23</v>
      </c>
      <c r="I4" s="4">
        <v>0</v>
      </c>
    </row>
    <row r="5" spans="1:9" x14ac:dyDescent="0.15">
      <c r="A5" s="2">
        <v>3</v>
      </c>
      <c r="B5" s="1" t="s">
        <v>118</v>
      </c>
      <c r="C5" s="4">
        <v>493</v>
      </c>
      <c r="D5" s="8">
        <v>3.42</v>
      </c>
      <c r="E5" s="4">
        <v>467</v>
      </c>
      <c r="F5" s="8">
        <v>5.62</v>
      </c>
      <c r="G5" s="4">
        <v>26</v>
      </c>
      <c r="H5" s="8">
        <v>0.43</v>
      </c>
      <c r="I5" s="4">
        <v>0</v>
      </c>
    </row>
    <row r="6" spans="1:9" x14ac:dyDescent="0.15">
      <c r="A6" s="2">
        <v>4</v>
      </c>
      <c r="B6" s="1" t="s">
        <v>114</v>
      </c>
      <c r="C6" s="4">
        <v>424</v>
      </c>
      <c r="D6" s="8">
        <v>2.94</v>
      </c>
      <c r="E6" s="4">
        <v>274</v>
      </c>
      <c r="F6" s="8">
        <v>3.3</v>
      </c>
      <c r="G6" s="4">
        <v>148</v>
      </c>
      <c r="H6" s="8">
        <v>2.44</v>
      </c>
      <c r="I6" s="4">
        <v>2</v>
      </c>
    </row>
    <row r="7" spans="1:9" x14ac:dyDescent="0.15">
      <c r="A7" s="2">
        <v>4</v>
      </c>
      <c r="B7" s="1" t="s">
        <v>115</v>
      </c>
      <c r="C7" s="4">
        <v>424</v>
      </c>
      <c r="D7" s="8">
        <v>2.94</v>
      </c>
      <c r="E7" s="4">
        <v>293</v>
      </c>
      <c r="F7" s="8">
        <v>3.52</v>
      </c>
      <c r="G7" s="4">
        <v>131</v>
      </c>
      <c r="H7" s="8">
        <v>2.16</v>
      </c>
      <c r="I7" s="4">
        <v>0</v>
      </c>
    </row>
    <row r="8" spans="1:9" x14ac:dyDescent="0.15">
      <c r="A8" s="2">
        <v>6</v>
      </c>
      <c r="B8" s="1" t="s">
        <v>116</v>
      </c>
      <c r="C8" s="4">
        <v>344</v>
      </c>
      <c r="D8" s="8">
        <v>2.38</v>
      </c>
      <c r="E8" s="4">
        <v>291</v>
      </c>
      <c r="F8" s="8">
        <v>3.5</v>
      </c>
      <c r="G8" s="4">
        <v>53</v>
      </c>
      <c r="H8" s="8">
        <v>0.87</v>
      </c>
      <c r="I8" s="4">
        <v>0</v>
      </c>
    </row>
    <row r="9" spans="1:9" x14ac:dyDescent="0.15">
      <c r="A9" s="2">
        <v>7</v>
      </c>
      <c r="B9" s="1" t="s">
        <v>119</v>
      </c>
      <c r="C9" s="4">
        <v>311</v>
      </c>
      <c r="D9" s="8">
        <v>2.16</v>
      </c>
      <c r="E9" s="4">
        <v>285</v>
      </c>
      <c r="F9" s="8">
        <v>3.43</v>
      </c>
      <c r="G9" s="4">
        <v>26</v>
      </c>
      <c r="H9" s="8">
        <v>0.43</v>
      </c>
      <c r="I9" s="4">
        <v>0</v>
      </c>
    </row>
    <row r="10" spans="1:9" x14ac:dyDescent="0.15">
      <c r="A10" s="2">
        <v>8</v>
      </c>
      <c r="B10" s="1" t="s">
        <v>111</v>
      </c>
      <c r="C10" s="4">
        <v>272</v>
      </c>
      <c r="D10" s="8">
        <v>1.88</v>
      </c>
      <c r="E10" s="4">
        <v>167</v>
      </c>
      <c r="F10" s="8">
        <v>2.0099999999999998</v>
      </c>
      <c r="G10" s="4">
        <v>105</v>
      </c>
      <c r="H10" s="8">
        <v>1.73</v>
      </c>
      <c r="I10" s="4">
        <v>0</v>
      </c>
    </row>
    <row r="11" spans="1:9" x14ac:dyDescent="0.15">
      <c r="A11" s="2">
        <v>9</v>
      </c>
      <c r="B11" s="1" t="s">
        <v>113</v>
      </c>
      <c r="C11" s="4">
        <v>271</v>
      </c>
      <c r="D11" s="8">
        <v>1.88</v>
      </c>
      <c r="E11" s="4">
        <v>137</v>
      </c>
      <c r="F11" s="8">
        <v>1.65</v>
      </c>
      <c r="G11" s="4">
        <v>134</v>
      </c>
      <c r="H11" s="8">
        <v>2.21</v>
      </c>
      <c r="I11" s="4">
        <v>0</v>
      </c>
    </row>
    <row r="12" spans="1:9" x14ac:dyDescent="0.15">
      <c r="A12" s="2">
        <v>10</v>
      </c>
      <c r="B12" s="1" t="s">
        <v>125</v>
      </c>
      <c r="C12" s="4">
        <v>260</v>
      </c>
      <c r="D12" s="8">
        <v>1.8</v>
      </c>
      <c r="E12" s="4">
        <v>244</v>
      </c>
      <c r="F12" s="8">
        <v>2.94</v>
      </c>
      <c r="G12" s="4">
        <v>16</v>
      </c>
      <c r="H12" s="8">
        <v>0.26</v>
      </c>
      <c r="I12" s="4">
        <v>0</v>
      </c>
    </row>
    <row r="13" spans="1:9" x14ac:dyDescent="0.15">
      <c r="A13" s="2">
        <v>11</v>
      </c>
      <c r="B13" s="1" t="s">
        <v>108</v>
      </c>
      <c r="C13" s="4">
        <v>255</v>
      </c>
      <c r="D13" s="8">
        <v>1.77</v>
      </c>
      <c r="E13" s="4">
        <v>126</v>
      </c>
      <c r="F13" s="8">
        <v>1.52</v>
      </c>
      <c r="G13" s="4">
        <v>129</v>
      </c>
      <c r="H13" s="8">
        <v>2.13</v>
      </c>
      <c r="I13" s="4">
        <v>0</v>
      </c>
    </row>
    <row r="14" spans="1:9" x14ac:dyDescent="0.15">
      <c r="A14" s="2">
        <v>12</v>
      </c>
      <c r="B14" s="1" t="s">
        <v>106</v>
      </c>
      <c r="C14" s="4">
        <v>242</v>
      </c>
      <c r="D14" s="8">
        <v>1.68</v>
      </c>
      <c r="E14" s="4">
        <v>38</v>
      </c>
      <c r="F14" s="8">
        <v>0.46</v>
      </c>
      <c r="G14" s="4">
        <v>204</v>
      </c>
      <c r="H14" s="8">
        <v>3.36</v>
      </c>
      <c r="I14" s="4">
        <v>0</v>
      </c>
    </row>
    <row r="15" spans="1:9" x14ac:dyDescent="0.15">
      <c r="A15" s="2">
        <v>13</v>
      </c>
      <c r="B15" s="1" t="s">
        <v>117</v>
      </c>
      <c r="C15" s="4">
        <v>230</v>
      </c>
      <c r="D15" s="8">
        <v>1.59</v>
      </c>
      <c r="E15" s="4">
        <v>203</v>
      </c>
      <c r="F15" s="8">
        <v>2.44</v>
      </c>
      <c r="G15" s="4">
        <v>27</v>
      </c>
      <c r="H15" s="8">
        <v>0.45</v>
      </c>
      <c r="I15" s="4">
        <v>0</v>
      </c>
    </row>
    <row r="16" spans="1:9" x14ac:dyDescent="0.15">
      <c r="A16" s="2">
        <v>14</v>
      </c>
      <c r="B16" s="1" t="s">
        <v>120</v>
      </c>
      <c r="C16" s="4">
        <v>221</v>
      </c>
      <c r="D16" s="8">
        <v>1.53</v>
      </c>
      <c r="E16" s="4">
        <v>120</v>
      </c>
      <c r="F16" s="8">
        <v>1.44</v>
      </c>
      <c r="G16" s="4">
        <v>101</v>
      </c>
      <c r="H16" s="8">
        <v>1.67</v>
      </c>
      <c r="I16" s="4">
        <v>0</v>
      </c>
    </row>
    <row r="17" spans="1:9" x14ac:dyDescent="0.15">
      <c r="A17" s="2">
        <v>15</v>
      </c>
      <c r="B17" s="1" t="s">
        <v>124</v>
      </c>
      <c r="C17" s="4">
        <v>218</v>
      </c>
      <c r="D17" s="8">
        <v>1.51</v>
      </c>
      <c r="E17" s="4">
        <v>183</v>
      </c>
      <c r="F17" s="8">
        <v>2.2000000000000002</v>
      </c>
      <c r="G17" s="4">
        <v>34</v>
      </c>
      <c r="H17" s="8">
        <v>0.56000000000000005</v>
      </c>
      <c r="I17" s="4">
        <v>1</v>
      </c>
    </row>
    <row r="18" spans="1:9" x14ac:dyDescent="0.15">
      <c r="A18" s="2">
        <v>16</v>
      </c>
      <c r="B18" s="1" t="s">
        <v>107</v>
      </c>
      <c r="C18" s="4">
        <v>215</v>
      </c>
      <c r="D18" s="8">
        <v>1.49</v>
      </c>
      <c r="E18" s="4">
        <v>102</v>
      </c>
      <c r="F18" s="8">
        <v>1.23</v>
      </c>
      <c r="G18" s="4">
        <v>113</v>
      </c>
      <c r="H18" s="8">
        <v>1.86</v>
      </c>
      <c r="I18" s="4">
        <v>0</v>
      </c>
    </row>
    <row r="19" spans="1:9" x14ac:dyDescent="0.15">
      <c r="A19" s="2">
        <v>17</v>
      </c>
      <c r="B19" s="1" t="s">
        <v>110</v>
      </c>
      <c r="C19" s="4">
        <v>209</v>
      </c>
      <c r="D19" s="8">
        <v>1.45</v>
      </c>
      <c r="E19" s="4">
        <v>125</v>
      </c>
      <c r="F19" s="8">
        <v>1.5</v>
      </c>
      <c r="G19" s="4">
        <v>84</v>
      </c>
      <c r="H19" s="8">
        <v>1.39</v>
      </c>
      <c r="I19" s="4">
        <v>0</v>
      </c>
    </row>
    <row r="20" spans="1:9" x14ac:dyDescent="0.15">
      <c r="A20" s="2">
        <v>18</v>
      </c>
      <c r="B20" s="1" t="s">
        <v>109</v>
      </c>
      <c r="C20" s="4">
        <v>208</v>
      </c>
      <c r="D20" s="8">
        <v>1.44</v>
      </c>
      <c r="E20" s="4">
        <v>160</v>
      </c>
      <c r="F20" s="8">
        <v>1.92</v>
      </c>
      <c r="G20" s="4">
        <v>48</v>
      </c>
      <c r="H20" s="8">
        <v>0.79</v>
      </c>
      <c r="I20" s="4">
        <v>0</v>
      </c>
    </row>
    <row r="21" spans="1:9" x14ac:dyDescent="0.15">
      <c r="A21" s="2">
        <v>19</v>
      </c>
      <c r="B21" s="1" t="s">
        <v>123</v>
      </c>
      <c r="C21" s="4">
        <v>201</v>
      </c>
      <c r="D21" s="8">
        <v>1.39</v>
      </c>
      <c r="E21" s="4">
        <v>145</v>
      </c>
      <c r="F21" s="8">
        <v>1.74</v>
      </c>
      <c r="G21" s="4">
        <v>56</v>
      </c>
      <c r="H21" s="8">
        <v>0.92</v>
      </c>
      <c r="I21" s="4">
        <v>0</v>
      </c>
    </row>
    <row r="22" spans="1:9" x14ac:dyDescent="0.15">
      <c r="A22" s="2">
        <v>20</v>
      </c>
      <c r="B22" s="1" t="s">
        <v>112</v>
      </c>
      <c r="C22" s="4">
        <v>200</v>
      </c>
      <c r="D22" s="8">
        <v>1.39</v>
      </c>
      <c r="E22" s="4">
        <v>106</v>
      </c>
      <c r="F22" s="8">
        <v>1.28</v>
      </c>
      <c r="G22" s="4">
        <v>94</v>
      </c>
      <c r="H22" s="8">
        <v>1.55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122</v>
      </c>
      <c r="C25" s="4">
        <v>337</v>
      </c>
      <c r="D25" s="8">
        <v>6.67</v>
      </c>
      <c r="E25" s="4">
        <v>313</v>
      </c>
      <c r="F25" s="8">
        <v>11.07</v>
      </c>
      <c r="G25" s="4">
        <v>24</v>
      </c>
      <c r="H25" s="8">
        <v>1.0900000000000001</v>
      </c>
      <c r="I25" s="4">
        <v>0</v>
      </c>
    </row>
    <row r="26" spans="1:9" x14ac:dyDescent="0.15">
      <c r="A26" s="2">
        <v>2</v>
      </c>
      <c r="B26" s="1" t="s">
        <v>118</v>
      </c>
      <c r="C26" s="4">
        <v>223</v>
      </c>
      <c r="D26" s="8">
        <v>4.41</v>
      </c>
      <c r="E26" s="4">
        <v>207</v>
      </c>
      <c r="F26" s="8">
        <v>7.32</v>
      </c>
      <c r="G26" s="4">
        <v>16</v>
      </c>
      <c r="H26" s="8">
        <v>0.73</v>
      </c>
      <c r="I26" s="4">
        <v>0</v>
      </c>
    </row>
    <row r="27" spans="1:9" x14ac:dyDescent="0.15">
      <c r="A27" s="2">
        <v>3</v>
      </c>
      <c r="B27" s="1" t="s">
        <v>115</v>
      </c>
      <c r="C27" s="4">
        <v>219</v>
      </c>
      <c r="D27" s="8">
        <v>4.34</v>
      </c>
      <c r="E27" s="4">
        <v>163</v>
      </c>
      <c r="F27" s="8">
        <v>5.76</v>
      </c>
      <c r="G27" s="4">
        <v>56</v>
      </c>
      <c r="H27" s="8">
        <v>2.54</v>
      </c>
      <c r="I27" s="4">
        <v>0</v>
      </c>
    </row>
    <row r="28" spans="1:9" x14ac:dyDescent="0.15">
      <c r="A28" s="2">
        <v>4</v>
      </c>
      <c r="B28" s="1" t="s">
        <v>121</v>
      </c>
      <c r="C28" s="4">
        <v>173</v>
      </c>
      <c r="D28" s="8">
        <v>3.43</v>
      </c>
      <c r="E28" s="4">
        <v>165</v>
      </c>
      <c r="F28" s="8">
        <v>5.83</v>
      </c>
      <c r="G28" s="4">
        <v>8</v>
      </c>
      <c r="H28" s="8">
        <v>0.36</v>
      </c>
      <c r="I28" s="4">
        <v>0</v>
      </c>
    </row>
    <row r="29" spans="1:9" x14ac:dyDescent="0.15">
      <c r="A29" s="2">
        <v>5</v>
      </c>
      <c r="B29" s="1" t="s">
        <v>114</v>
      </c>
      <c r="C29" s="4">
        <v>143</v>
      </c>
      <c r="D29" s="8">
        <v>2.83</v>
      </c>
      <c r="E29" s="4">
        <v>92</v>
      </c>
      <c r="F29" s="8">
        <v>3.25</v>
      </c>
      <c r="G29" s="4">
        <v>50</v>
      </c>
      <c r="H29" s="8">
        <v>2.27</v>
      </c>
      <c r="I29" s="4">
        <v>1</v>
      </c>
    </row>
    <row r="30" spans="1:9" x14ac:dyDescent="0.15">
      <c r="A30" s="2">
        <v>6</v>
      </c>
      <c r="B30" s="1" t="s">
        <v>119</v>
      </c>
      <c r="C30" s="4">
        <v>118</v>
      </c>
      <c r="D30" s="8">
        <v>2.34</v>
      </c>
      <c r="E30" s="4">
        <v>110</v>
      </c>
      <c r="F30" s="8">
        <v>3.89</v>
      </c>
      <c r="G30" s="4">
        <v>8</v>
      </c>
      <c r="H30" s="8">
        <v>0.36</v>
      </c>
      <c r="I30" s="4">
        <v>0</v>
      </c>
    </row>
    <row r="31" spans="1:9" x14ac:dyDescent="0.15">
      <c r="A31" s="2">
        <v>7</v>
      </c>
      <c r="B31" s="1" t="s">
        <v>116</v>
      </c>
      <c r="C31" s="4">
        <v>106</v>
      </c>
      <c r="D31" s="8">
        <v>2.1</v>
      </c>
      <c r="E31" s="4">
        <v>85</v>
      </c>
      <c r="F31" s="8">
        <v>3.01</v>
      </c>
      <c r="G31" s="4">
        <v>21</v>
      </c>
      <c r="H31" s="8">
        <v>0.95</v>
      </c>
      <c r="I31" s="4">
        <v>0</v>
      </c>
    </row>
    <row r="32" spans="1:9" x14ac:dyDescent="0.15">
      <c r="A32" s="2">
        <v>8</v>
      </c>
      <c r="B32" s="1" t="s">
        <v>113</v>
      </c>
      <c r="C32" s="4">
        <v>99</v>
      </c>
      <c r="D32" s="8">
        <v>1.96</v>
      </c>
      <c r="E32" s="4">
        <v>49</v>
      </c>
      <c r="F32" s="8">
        <v>1.73</v>
      </c>
      <c r="G32" s="4">
        <v>50</v>
      </c>
      <c r="H32" s="8">
        <v>2.27</v>
      </c>
      <c r="I32" s="4">
        <v>0</v>
      </c>
    </row>
    <row r="33" spans="1:9" x14ac:dyDescent="0.15">
      <c r="A33" s="2">
        <v>9</v>
      </c>
      <c r="B33" s="1" t="s">
        <v>106</v>
      </c>
      <c r="C33" s="4">
        <v>98</v>
      </c>
      <c r="D33" s="8">
        <v>1.94</v>
      </c>
      <c r="E33" s="4">
        <v>9</v>
      </c>
      <c r="F33" s="8">
        <v>0.32</v>
      </c>
      <c r="G33" s="4">
        <v>89</v>
      </c>
      <c r="H33" s="8">
        <v>4.04</v>
      </c>
      <c r="I33" s="4">
        <v>0</v>
      </c>
    </row>
    <row r="34" spans="1:9" x14ac:dyDescent="0.15">
      <c r="A34" s="2">
        <v>10</v>
      </c>
      <c r="B34" s="1" t="s">
        <v>111</v>
      </c>
      <c r="C34" s="4">
        <v>90</v>
      </c>
      <c r="D34" s="8">
        <v>1.78</v>
      </c>
      <c r="E34" s="4">
        <v>53</v>
      </c>
      <c r="F34" s="8">
        <v>1.87</v>
      </c>
      <c r="G34" s="4">
        <v>37</v>
      </c>
      <c r="H34" s="8">
        <v>1.68</v>
      </c>
      <c r="I34" s="4">
        <v>0</v>
      </c>
    </row>
    <row r="35" spans="1:9" x14ac:dyDescent="0.15">
      <c r="A35" s="2">
        <v>10</v>
      </c>
      <c r="B35" s="1" t="s">
        <v>125</v>
      </c>
      <c r="C35" s="4">
        <v>90</v>
      </c>
      <c r="D35" s="8">
        <v>1.78</v>
      </c>
      <c r="E35" s="4">
        <v>85</v>
      </c>
      <c r="F35" s="8">
        <v>3.01</v>
      </c>
      <c r="G35" s="4">
        <v>5</v>
      </c>
      <c r="H35" s="8">
        <v>0.23</v>
      </c>
      <c r="I35" s="4">
        <v>0</v>
      </c>
    </row>
    <row r="36" spans="1:9" x14ac:dyDescent="0.15">
      <c r="A36" s="2">
        <v>12</v>
      </c>
      <c r="B36" s="1" t="s">
        <v>117</v>
      </c>
      <c r="C36" s="4">
        <v>83</v>
      </c>
      <c r="D36" s="8">
        <v>1.64</v>
      </c>
      <c r="E36" s="4">
        <v>72</v>
      </c>
      <c r="F36" s="8">
        <v>2.5499999999999998</v>
      </c>
      <c r="G36" s="4">
        <v>11</v>
      </c>
      <c r="H36" s="8">
        <v>0.5</v>
      </c>
      <c r="I36" s="4">
        <v>0</v>
      </c>
    </row>
    <row r="37" spans="1:9" x14ac:dyDescent="0.15">
      <c r="A37" s="2">
        <v>13</v>
      </c>
      <c r="B37" s="1" t="s">
        <v>126</v>
      </c>
      <c r="C37" s="4">
        <v>82</v>
      </c>
      <c r="D37" s="8">
        <v>1.62</v>
      </c>
      <c r="E37" s="4">
        <v>71</v>
      </c>
      <c r="F37" s="8">
        <v>2.5099999999999998</v>
      </c>
      <c r="G37" s="4">
        <v>11</v>
      </c>
      <c r="H37" s="8">
        <v>0.5</v>
      </c>
      <c r="I37" s="4">
        <v>0</v>
      </c>
    </row>
    <row r="38" spans="1:9" x14ac:dyDescent="0.15">
      <c r="A38" s="2">
        <v>14</v>
      </c>
      <c r="B38" s="1" t="s">
        <v>123</v>
      </c>
      <c r="C38" s="4">
        <v>80</v>
      </c>
      <c r="D38" s="8">
        <v>1.58</v>
      </c>
      <c r="E38" s="4">
        <v>57</v>
      </c>
      <c r="F38" s="8">
        <v>2.02</v>
      </c>
      <c r="G38" s="4">
        <v>23</v>
      </c>
      <c r="H38" s="8">
        <v>1.04</v>
      </c>
      <c r="I38" s="4">
        <v>0</v>
      </c>
    </row>
    <row r="39" spans="1:9" x14ac:dyDescent="0.15">
      <c r="A39" s="2">
        <v>15</v>
      </c>
      <c r="B39" s="1" t="s">
        <v>120</v>
      </c>
      <c r="C39" s="4">
        <v>78</v>
      </c>
      <c r="D39" s="8">
        <v>1.54</v>
      </c>
      <c r="E39" s="4">
        <v>42</v>
      </c>
      <c r="F39" s="8">
        <v>1.49</v>
      </c>
      <c r="G39" s="4">
        <v>36</v>
      </c>
      <c r="H39" s="8">
        <v>1.63</v>
      </c>
      <c r="I39" s="4">
        <v>0</v>
      </c>
    </row>
    <row r="40" spans="1:9" x14ac:dyDescent="0.15">
      <c r="A40" s="2">
        <v>16</v>
      </c>
      <c r="B40" s="1" t="s">
        <v>108</v>
      </c>
      <c r="C40" s="4">
        <v>74</v>
      </c>
      <c r="D40" s="8">
        <v>1.47</v>
      </c>
      <c r="E40" s="4">
        <v>29</v>
      </c>
      <c r="F40" s="8">
        <v>1.03</v>
      </c>
      <c r="G40" s="4">
        <v>45</v>
      </c>
      <c r="H40" s="8">
        <v>2.04</v>
      </c>
      <c r="I40" s="4">
        <v>0</v>
      </c>
    </row>
    <row r="41" spans="1:9" x14ac:dyDescent="0.15">
      <c r="A41" s="2">
        <v>16</v>
      </c>
      <c r="B41" s="1" t="s">
        <v>110</v>
      </c>
      <c r="C41" s="4">
        <v>74</v>
      </c>
      <c r="D41" s="8">
        <v>1.47</v>
      </c>
      <c r="E41" s="4">
        <v>43</v>
      </c>
      <c r="F41" s="8">
        <v>1.52</v>
      </c>
      <c r="G41" s="4">
        <v>31</v>
      </c>
      <c r="H41" s="8">
        <v>1.41</v>
      </c>
      <c r="I41" s="4">
        <v>0</v>
      </c>
    </row>
    <row r="42" spans="1:9" x14ac:dyDescent="0.15">
      <c r="A42" s="2">
        <v>18</v>
      </c>
      <c r="B42" s="1" t="s">
        <v>124</v>
      </c>
      <c r="C42" s="4">
        <v>73</v>
      </c>
      <c r="D42" s="8">
        <v>1.45</v>
      </c>
      <c r="E42" s="4">
        <v>61</v>
      </c>
      <c r="F42" s="8">
        <v>2.16</v>
      </c>
      <c r="G42" s="4">
        <v>12</v>
      </c>
      <c r="H42" s="8">
        <v>0.54</v>
      </c>
      <c r="I42" s="4">
        <v>0</v>
      </c>
    </row>
    <row r="43" spans="1:9" x14ac:dyDescent="0.15">
      <c r="A43" s="2">
        <v>19</v>
      </c>
      <c r="B43" s="1" t="s">
        <v>112</v>
      </c>
      <c r="C43" s="4">
        <v>69</v>
      </c>
      <c r="D43" s="8">
        <v>1.37</v>
      </c>
      <c r="E43" s="4">
        <v>30</v>
      </c>
      <c r="F43" s="8">
        <v>1.06</v>
      </c>
      <c r="G43" s="4">
        <v>39</v>
      </c>
      <c r="H43" s="8">
        <v>1.77</v>
      </c>
      <c r="I43" s="4">
        <v>0</v>
      </c>
    </row>
    <row r="44" spans="1:9" x14ac:dyDescent="0.15">
      <c r="A44" s="2">
        <v>20</v>
      </c>
      <c r="B44" s="1" t="s">
        <v>127</v>
      </c>
      <c r="C44" s="4">
        <v>66</v>
      </c>
      <c r="D44" s="8">
        <v>1.31</v>
      </c>
      <c r="E44" s="4">
        <v>15</v>
      </c>
      <c r="F44" s="8">
        <v>0.53</v>
      </c>
      <c r="G44" s="4">
        <v>51</v>
      </c>
      <c r="H44" s="8">
        <v>2.3199999999999998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122</v>
      </c>
      <c r="C47" s="4">
        <v>286</v>
      </c>
      <c r="D47" s="8">
        <v>7.6</v>
      </c>
      <c r="E47" s="4">
        <v>261</v>
      </c>
      <c r="F47" s="8">
        <v>13.22</v>
      </c>
      <c r="G47" s="4">
        <v>25</v>
      </c>
      <c r="H47" s="8">
        <v>1.4</v>
      </c>
      <c r="I47" s="4">
        <v>0</v>
      </c>
    </row>
    <row r="48" spans="1:9" x14ac:dyDescent="0.15">
      <c r="A48" s="2">
        <v>2</v>
      </c>
      <c r="B48" s="1" t="s">
        <v>118</v>
      </c>
      <c r="C48" s="4">
        <v>123</v>
      </c>
      <c r="D48" s="8">
        <v>3.27</v>
      </c>
      <c r="E48" s="4">
        <v>117</v>
      </c>
      <c r="F48" s="8">
        <v>5.93</v>
      </c>
      <c r="G48" s="4">
        <v>6</v>
      </c>
      <c r="H48" s="8">
        <v>0.34</v>
      </c>
      <c r="I48" s="4">
        <v>0</v>
      </c>
    </row>
    <row r="49" spans="1:9" x14ac:dyDescent="0.15">
      <c r="A49" s="2">
        <v>3</v>
      </c>
      <c r="B49" s="1" t="s">
        <v>121</v>
      </c>
      <c r="C49" s="4">
        <v>120</v>
      </c>
      <c r="D49" s="8">
        <v>3.19</v>
      </c>
      <c r="E49" s="4">
        <v>118</v>
      </c>
      <c r="F49" s="8">
        <v>5.98</v>
      </c>
      <c r="G49" s="4">
        <v>2</v>
      </c>
      <c r="H49" s="8">
        <v>0.11</v>
      </c>
      <c r="I49" s="4">
        <v>0</v>
      </c>
    </row>
    <row r="50" spans="1:9" x14ac:dyDescent="0.15">
      <c r="A50" s="2">
        <v>4</v>
      </c>
      <c r="B50" s="1" t="s">
        <v>116</v>
      </c>
      <c r="C50" s="4">
        <v>114</v>
      </c>
      <c r="D50" s="8">
        <v>3.03</v>
      </c>
      <c r="E50" s="4">
        <v>99</v>
      </c>
      <c r="F50" s="8">
        <v>5.0199999999999996</v>
      </c>
      <c r="G50" s="4">
        <v>15</v>
      </c>
      <c r="H50" s="8">
        <v>0.84</v>
      </c>
      <c r="I50" s="4">
        <v>0</v>
      </c>
    </row>
    <row r="51" spans="1:9" x14ac:dyDescent="0.15">
      <c r="A51" s="2">
        <v>5</v>
      </c>
      <c r="B51" s="1" t="s">
        <v>114</v>
      </c>
      <c r="C51" s="4">
        <v>98</v>
      </c>
      <c r="D51" s="8">
        <v>2.61</v>
      </c>
      <c r="E51" s="4">
        <v>57</v>
      </c>
      <c r="F51" s="8">
        <v>2.89</v>
      </c>
      <c r="G51" s="4">
        <v>41</v>
      </c>
      <c r="H51" s="8">
        <v>2.2999999999999998</v>
      </c>
      <c r="I51" s="4">
        <v>0</v>
      </c>
    </row>
    <row r="52" spans="1:9" x14ac:dyDescent="0.15">
      <c r="A52" s="2">
        <v>6</v>
      </c>
      <c r="B52" s="1" t="s">
        <v>119</v>
      </c>
      <c r="C52" s="4">
        <v>89</v>
      </c>
      <c r="D52" s="8">
        <v>2.37</v>
      </c>
      <c r="E52" s="4">
        <v>79</v>
      </c>
      <c r="F52" s="8">
        <v>4</v>
      </c>
      <c r="G52" s="4">
        <v>10</v>
      </c>
      <c r="H52" s="8">
        <v>0.56000000000000005</v>
      </c>
      <c r="I52" s="4">
        <v>0</v>
      </c>
    </row>
    <row r="53" spans="1:9" x14ac:dyDescent="0.15">
      <c r="A53" s="2">
        <v>7</v>
      </c>
      <c r="B53" s="1" t="s">
        <v>125</v>
      </c>
      <c r="C53" s="4">
        <v>86</v>
      </c>
      <c r="D53" s="8">
        <v>2.29</v>
      </c>
      <c r="E53" s="4">
        <v>76</v>
      </c>
      <c r="F53" s="8">
        <v>3.85</v>
      </c>
      <c r="G53" s="4">
        <v>10</v>
      </c>
      <c r="H53" s="8">
        <v>0.56000000000000005</v>
      </c>
      <c r="I53" s="4">
        <v>0</v>
      </c>
    </row>
    <row r="54" spans="1:9" x14ac:dyDescent="0.15">
      <c r="A54" s="2">
        <v>8</v>
      </c>
      <c r="B54" s="1" t="s">
        <v>117</v>
      </c>
      <c r="C54" s="4">
        <v>83</v>
      </c>
      <c r="D54" s="8">
        <v>2.21</v>
      </c>
      <c r="E54" s="4">
        <v>75</v>
      </c>
      <c r="F54" s="8">
        <v>3.8</v>
      </c>
      <c r="G54" s="4">
        <v>8</v>
      </c>
      <c r="H54" s="8">
        <v>0.45</v>
      </c>
      <c r="I54" s="4">
        <v>0</v>
      </c>
    </row>
    <row r="55" spans="1:9" x14ac:dyDescent="0.15">
      <c r="A55" s="2">
        <v>9</v>
      </c>
      <c r="B55" s="1" t="s">
        <v>115</v>
      </c>
      <c r="C55" s="4">
        <v>76</v>
      </c>
      <c r="D55" s="8">
        <v>2.02</v>
      </c>
      <c r="E55" s="4">
        <v>28</v>
      </c>
      <c r="F55" s="8">
        <v>1.42</v>
      </c>
      <c r="G55" s="4">
        <v>48</v>
      </c>
      <c r="H55" s="8">
        <v>2.7</v>
      </c>
      <c r="I55" s="4">
        <v>0</v>
      </c>
    </row>
    <row r="56" spans="1:9" x14ac:dyDescent="0.15">
      <c r="A56" s="2">
        <v>10</v>
      </c>
      <c r="B56" s="1" t="s">
        <v>108</v>
      </c>
      <c r="C56" s="4">
        <v>71</v>
      </c>
      <c r="D56" s="8">
        <v>1.89</v>
      </c>
      <c r="E56" s="4">
        <v>33</v>
      </c>
      <c r="F56" s="8">
        <v>1.67</v>
      </c>
      <c r="G56" s="4">
        <v>38</v>
      </c>
      <c r="H56" s="8">
        <v>2.13</v>
      </c>
      <c r="I56" s="4">
        <v>0</v>
      </c>
    </row>
    <row r="57" spans="1:9" x14ac:dyDescent="0.15">
      <c r="A57" s="2">
        <v>10</v>
      </c>
      <c r="B57" s="1" t="s">
        <v>111</v>
      </c>
      <c r="C57" s="4">
        <v>71</v>
      </c>
      <c r="D57" s="8">
        <v>1.89</v>
      </c>
      <c r="E57" s="4">
        <v>48</v>
      </c>
      <c r="F57" s="8">
        <v>2.4300000000000002</v>
      </c>
      <c r="G57" s="4">
        <v>23</v>
      </c>
      <c r="H57" s="8">
        <v>1.29</v>
      </c>
      <c r="I57" s="4">
        <v>0</v>
      </c>
    </row>
    <row r="58" spans="1:9" x14ac:dyDescent="0.15">
      <c r="A58" s="2">
        <v>10</v>
      </c>
      <c r="B58" s="1" t="s">
        <v>130</v>
      </c>
      <c r="C58" s="4">
        <v>71</v>
      </c>
      <c r="D58" s="8">
        <v>1.89</v>
      </c>
      <c r="E58" s="4">
        <v>7</v>
      </c>
      <c r="F58" s="8">
        <v>0.35</v>
      </c>
      <c r="G58" s="4">
        <v>64</v>
      </c>
      <c r="H58" s="8">
        <v>3.59</v>
      </c>
      <c r="I58" s="4">
        <v>0</v>
      </c>
    </row>
    <row r="59" spans="1:9" x14ac:dyDescent="0.15">
      <c r="A59" s="2">
        <v>13</v>
      </c>
      <c r="B59" s="1" t="s">
        <v>113</v>
      </c>
      <c r="C59" s="4">
        <v>67</v>
      </c>
      <c r="D59" s="8">
        <v>1.78</v>
      </c>
      <c r="E59" s="4">
        <v>31</v>
      </c>
      <c r="F59" s="8">
        <v>1.57</v>
      </c>
      <c r="G59" s="4">
        <v>36</v>
      </c>
      <c r="H59" s="8">
        <v>2.02</v>
      </c>
      <c r="I59" s="4">
        <v>0</v>
      </c>
    </row>
    <row r="60" spans="1:9" x14ac:dyDescent="0.15">
      <c r="A60" s="2">
        <v>14</v>
      </c>
      <c r="B60" s="1" t="s">
        <v>120</v>
      </c>
      <c r="C60" s="4">
        <v>62</v>
      </c>
      <c r="D60" s="8">
        <v>1.65</v>
      </c>
      <c r="E60" s="4">
        <v>30</v>
      </c>
      <c r="F60" s="8">
        <v>1.52</v>
      </c>
      <c r="G60" s="4">
        <v>32</v>
      </c>
      <c r="H60" s="8">
        <v>1.8</v>
      </c>
      <c r="I60" s="4">
        <v>0</v>
      </c>
    </row>
    <row r="61" spans="1:9" x14ac:dyDescent="0.15">
      <c r="A61" s="2">
        <v>15</v>
      </c>
      <c r="B61" s="1" t="s">
        <v>124</v>
      </c>
      <c r="C61" s="4">
        <v>55</v>
      </c>
      <c r="D61" s="8">
        <v>1.46</v>
      </c>
      <c r="E61" s="4">
        <v>45</v>
      </c>
      <c r="F61" s="8">
        <v>2.2799999999999998</v>
      </c>
      <c r="G61" s="4">
        <v>10</v>
      </c>
      <c r="H61" s="8">
        <v>0.56000000000000005</v>
      </c>
      <c r="I61" s="4">
        <v>0</v>
      </c>
    </row>
    <row r="62" spans="1:9" x14ac:dyDescent="0.15">
      <c r="A62" s="2">
        <v>15</v>
      </c>
      <c r="B62" s="1" t="s">
        <v>131</v>
      </c>
      <c r="C62" s="4">
        <v>55</v>
      </c>
      <c r="D62" s="8">
        <v>1.46</v>
      </c>
      <c r="E62" s="4">
        <v>41</v>
      </c>
      <c r="F62" s="8">
        <v>2.08</v>
      </c>
      <c r="G62" s="4">
        <v>14</v>
      </c>
      <c r="H62" s="8">
        <v>0.79</v>
      </c>
      <c r="I62" s="4">
        <v>0</v>
      </c>
    </row>
    <row r="63" spans="1:9" x14ac:dyDescent="0.15">
      <c r="A63" s="2">
        <v>17</v>
      </c>
      <c r="B63" s="1" t="s">
        <v>112</v>
      </c>
      <c r="C63" s="4">
        <v>51</v>
      </c>
      <c r="D63" s="8">
        <v>1.36</v>
      </c>
      <c r="E63" s="4">
        <v>24</v>
      </c>
      <c r="F63" s="8">
        <v>1.22</v>
      </c>
      <c r="G63" s="4">
        <v>27</v>
      </c>
      <c r="H63" s="8">
        <v>1.52</v>
      </c>
      <c r="I63" s="4">
        <v>0</v>
      </c>
    </row>
    <row r="64" spans="1:9" x14ac:dyDescent="0.15">
      <c r="A64" s="2">
        <v>18</v>
      </c>
      <c r="B64" s="1" t="s">
        <v>129</v>
      </c>
      <c r="C64" s="4">
        <v>49</v>
      </c>
      <c r="D64" s="8">
        <v>1.3</v>
      </c>
      <c r="E64" s="4">
        <v>10</v>
      </c>
      <c r="F64" s="8">
        <v>0.51</v>
      </c>
      <c r="G64" s="4">
        <v>39</v>
      </c>
      <c r="H64" s="8">
        <v>2.19</v>
      </c>
      <c r="I64" s="4">
        <v>0</v>
      </c>
    </row>
    <row r="65" spans="1:9" x14ac:dyDescent="0.15">
      <c r="A65" s="2">
        <v>19</v>
      </c>
      <c r="B65" s="1" t="s">
        <v>127</v>
      </c>
      <c r="C65" s="4">
        <v>46</v>
      </c>
      <c r="D65" s="8">
        <v>1.22</v>
      </c>
      <c r="E65" s="4">
        <v>22</v>
      </c>
      <c r="F65" s="8">
        <v>1.1100000000000001</v>
      </c>
      <c r="G65" s="4">
        <v>24</v>
      </c>
      <c r="H65" s="8">
        <v>1.35</v>
      </c>
      <c r="I65" s="4">
        <v>0</v>
      </c>
    </row>
    <row r="66" spans="1:9" x14ac:dyDescent="0.15">
      <c r="A66" s="2">
        <v>20</v>
      </c>
      <c r="B66" s="1" t="s">
        <v>128</v>
      </c>
      <c r="C66" s="4">
        <v>45</v>
      </c>
      <c r="D66" s="8">
        <v>1.2</v>
      </c>
      <c r="E66" s="4">
        <v>13</v>
      </c>
      <c r="F66" s="8">
        <v>0.66</v>
      </c>
      <c r="G66" s="4">
        <v>32</v>
      </c>
      <c r="H66" s="8">
        <v>1.8</v>
      </c>
      <c r="I66" s="4">
        <v>0</v>
      </c>
    </row>
    <row r="67" spans="1:9" x14ac:dyDescent="0.15">
      <c r="A67" s="2">
        <v>20</v>
      </c>
      <c r="B67" s="1" t="s">
        <v>123</v>
      </c>
      <c r="C67" s="4">
        <v>45</v>
      </c>
      <c r="D67" s="8">
        <v>1.2</v>
      </c>
      <c r="E67" s="4">
        <v>31</v>
      </c>
      <c r="F67" s="8">
        <v>1.57</v>
      </c>
      <c r="G67" s="4">
        <v>14</v>
      </c>
      <c r="H67" s="8">
        <v>0.79</v>
      </c>
      <c r="I67" s="4">
        <v>0</v>
      </c>
    </row>
    <row r="68" spans="1:9" x14ac:dyDescent="0.15">
      <c r="A68" s="1"/>
      <c r="C68" s="4"/>
      <c r="D68" s="8"/>
      <c r="E68" s="4"/>
      <c r="F68" s="8"/>
      <c r="G68" s="4"/>
      <c r="H68" s="8"/>
      <c r="I68" s="4"/>
    </row>
    <row r="69" spans="1:9" x14ac:dyDescent="0.15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15">
      <c r="A70" s="2">
        <v>1</v>
      </c>
      <c r="B70" s="1" t="s">
        <v>122</v>
      </c>
      <c r="C70" s="4">
        <v>111</v>
      </c>
      <c r="D70" s="8">
        <v>6.46</v>
      </c>
      <c r="E70" s="4">
        <v>99</v>
      </c>
      <c r="F70" s="8">
        <v>9.51</v>
      </c>
      <c r="G70" s="4">
        <v>12</v>
      </c>
      <c r="H70" s="8">
        <v>1.79</v>
      </c>
      <c r="I70" s="4">
        <v>0</v>
      </c>
    </row>
    <row r="71" spans="1:9" x14ac:dyDescent="0.15">
      <c r="A71" s="2">
        <v>2</v>
      </c>
      <c r="B71" s="1" t="s">
        <v>118</v>
      </c>
      <c r="C71" s="4">
        <v>93</v>
      </c>
      <c r="D71" s="8">
        <v>5.42</v>
      </c>
      <c r="E71" s="4">
        <v>90</v>
      </c>
      <c r="F71" s="8">
        <v>8.65</v>
      </c>
      <c r="G71" s="4">
        <v>3</v>
      </c>
      <c r="H71" s="8">
        <v>0.45</v>
      </c>
      <c r="I71" s="4">
        <v>0</v>
      </c>
    </row>
    <row r="72" spans="1:9" x14ac:dyDescent="0.15">
      <c r="A72" s="2">
        <v>3</v>
      </c>
      <c r="B72" s="1" t="s">
        <v>121</v>
      </c>
      <c r="C72" s="4">
        <v>67</v>
      </c>
      <c r="D72" s="8">
        <v>3.9</v>
      </c>
      <c r="E72" s="4">
        <v>64</v>
      </c>
      <c r="F72" s="8">
        <v>6.15</v>
      </c>
      <c r="G72" s="4">
        <v>3</v>
      </c>
      <c r="H72" s="8">
        <v>0.45</v>
      </c>
      <c r="I72" s="4">
        <v>0</v>
      </c>
    </row>
    <row r="73" spans="1:9" x14ac:dyDescent="0.15">
      <c r="A73" s="2">
        <v>4</v>
      </c>
      <c r="B73" s="1" t="s">
        <v>114</v>
      </c>
      <c r="C73" s="4">
        <v>56</v>
      </c>
      <c r="D73" s="8">
        <v>3.26</v>
      </c>
      <c r="E73" s="4">
        <v>39</v>
      </c>
      <c r="F73" s="8">
        <v>3.75</v>
      </c>
      <c r="G73" s="4">
        <v>16</v>
      </c>
      <c r="H73" s="8">
        <v>2.39</v>
      </c>
      <c r="I73" s="4">
        <v>1</v>
      </c>
    </row>
    <row r="74" spans="1:9" x14ac:dyDescent="0.15">
      <c r="A74" s="2">
        <v>5</v>
      </c>
      <c r="B74" s="1" t="s">
        <v>115</v>
      </c>
      <c r="C74" s="4">
        <v>50</v>
      </c>
      <c r="D74" s="8">
        <v>2.91</v>
      </c>
      <c r="E74" s="4">
        <v>38</v>
      </c>
      <c r="F74" s="8">
        <v>3.65</v>
      </c>
      <c r="G74" s="4">
        <v>12</v>
      </c>
      <c r="H74" s="8">
        <v>1.79</v>
      </c>
      <c r="I74" s="4">
        <v>0</v>
      </c>
    </row>
    <row r="75" spans="1:9" x14ac:dyDescent="0.15">
      <c r="A75" s="2">
        <v>6</v>
      </c>
      <c r="B75" s="1" t="s">
        <v>116</v>
      </c>
      <c r="C75" s="4">
        <v>48</v>
      </c>
      <c r="D75" s="8">
        <v>2.8</v>
      </c>
      <c r="E75" s="4">
        <v>38</v>
      </c>
      <c r="F75" s="8">
        <v>3.65</v>
      </c>
      <c r="G75" s="4">
        <v>10</v>
      </c>
      <c r="H75" s="8">
        <v>1.49</v>
      </c>
      <c r="I75" s="4">
        <v>0</v>
      </c>
    </row>
    <row r="76" spans="1:9" x14ac:dyDescent="0.15">
      <c r="A76" s="2">
        <v>7</v>
      </c>
      <c r="B76" s="1" t="s">
        <v>119</v>
      </c>
      <c r="C76" s="4">
        <v>42</v>
      </c>
      <c r="D76" s="8">
        <v>2.4500000000000002</v>
      </c>
      <c r="E76" s="4">
        <v>40</v>
      </c>
      <c r="F76" s="8">
        <v>3.84</v>
      </c>
      <c r="G76" s="4">
        <v>2</v>
      </c>
      <c r="H76" s="8">
        <v>0.3</v>
      </c>
      <c r="I76" s="4">
        <v>0</v>
      </c>
    </row>
    <row r="77" spans="1:9" x14ac:dyDescent="0.15">
      <c r="A77" s="2">
        <v>8</v>
      </c>
      <c r="B77" s="1" t="s">
        <v>108</v>
      </c>
      <c r="C77" s="4">
        <v>40</v>
      </c>
      <c r="D77" s="8">
        <v>2.33</v>
      </c>
      <c r="E77" s="4">
        <v>26</v>
      </c>
      <c r="F77" s="8">
        <v>2.5</v>
      </c>
      <c r="G77" s="4">
        <v>14</v>
      </c>
      <c r="H77" s="8">
        <v>2.09</v>
      </c>
      <c r="I77" s="4">
        <v>0</v>
      </c>
    </row>
    <row r="78" spans="1:9" x14ac:dyDescent="0.15">
      <c r="A78" s="2">
        <v>9</v>
      </c>
      <c r="B78" s="1" t="s">
        <v>117</v>
      </c>
      <c r="C78" s="4">
        <v>37</v>
      </c>
      <c r="D78" s="8">
        <v>2.15</v>
      </c>
      <c r="E78" s="4">
        <v>31</v>
      </c>
      <c r="F78" s="8">
        <v>2.98</v>
      </c>
      <c r="G78" s="4">
        <v>6</v>
      </c>
      <c r="H78" s="8">
        <v>0.9</v>
      </c>
      <c r="I78" s="4">
        <v>0</v>
      </c>
    </row>
    <row r="79" spans="1:9" x14ac:dyDescent="0.15">
      <c r="A79" s="2">
        <v>10</v>
      </c>
      <c r="B79" s="1" t="s">
        <v>111</v>
      </c>
      <c r="C79" s="4">
        <v>34</v>
      </c>
      <c r="D79" s="8">
        <v>1.98</v>
      </c>
      <c r="E79" s="4">
        <v>16</v>
      </c>
      <c r="F79" s="8">
        <v>1.54</v>
      </c>
      <c r="G79" s="4">
        <v>18</v>
      </c>
      <c r="H79" s="8">
        <v>2.69</v>
      </c>
      <c r="I79" s="4">
        <v>0</v>
      </c>
    </row>
    <row r="80" spans="1:9" x14ac:dyDescent="0.15">
      <c r="A80" s="2">
        <v>11</v>
      </c>
      <c r="B80" s="1" t="s">
        <v>113</v>
      </c>
      <c r="C80" s="4">
        <v>32</v>
      </c>
      <c r="D80" s="8">
        <v>1.86</v>
      </c>
      <c r="E80" s="4">
        <v>16</v>
      </c>
      <c r="F80" s="8">
        <v>1.54</v>
      </c>
      <c r="G80" s="4">
        <v>16</v>
      </c>
      <c r="H80" s="8">
        <v>2.39</v>
      </c>
      <c r="I80" s="4">
        <v>0</v>
      </c>
    </row>
    <row r="81" spans="1:9" x14ac:dyDescent="0.15">
      <c r="A81" s="2">
        <v>11</v>
      </c>
      <c r="B81" s="1" t="s">
        <v>124</v>
      </c>
      <c r="C81" s="4">
        <v>32</v>
      </c>
      <c r="D81" s="8">
        <v>1.86</v>
      </c>
      <c r="E81" s="4">
        <v>27</v>
      </c>
      <c r="F81" s="8">
        <v>2.59</v>
      </c>
      <c r="G81" s="4">
        <v>5</v>
      </c>
      <c r="H81" s="8">
        <v>0.75</v>
      </c>
      <c r="I81" s="4">
        <v>0</v>
      </c>
    </row>
    <row r="82" spans="1:9" x14ac:dyDescent="0.15">
      <c r="A82" s="2">
        <v>13</v>
      </c>
      <c r="B82" s="1" t="s">
        <v>125</v>
      </c>
      <c r="C82" s="4">
        <v>31</v>
      </c>
      <c r="D82" s="8">
        <v>1.81</v>
      </c>
      <c r="E82" s="4">
        <v>31</v>
      </c>
      <c r="F82" s="8">
        <v>2.98</v>
      </c>
      <c r="G82" s="4">
        <v>0</v>
      </c>
      <c r="H82" s="8">
        <v>0</v>
      </c>
      <c r="I82" s="4">
        <v>0</v>
      </c>
    </row>
    <row r="83" spans="1:9" x14ac:dyDescent="0.15">
      <c r="A83" s="2">
        <v>14</v>
      </c>
      <c r="B83" s="1" t="s">
        <v>109</v>
      </c>
      <c r="C83" s="4">
        <v>27</v>
      </c>
      <c r="D83" s="8">
        <v>1.57</v>
      </c>
      <c r="E83" s="4">
        <v>15</v>
      </c>
      <c r="F83" s="8">
        <v>1.44</v>
      </c>
      <c r="G83" s="4">
        <v>12</v>
      </c>
      <c r="H83" s="8">
        <v>1.79</v>
      </c>
      <c r="I83" s="4">
        <v>0</v>
      </c>
    </row>
    <row r="84" spans="1:9" x14ac:dyDescent="0.15">
      <c r="A84" s="2">
        <v>14</v>
      </c>
      <c r="B84" s="1" t="s">
        <v>120</v>
      </c>
      <c r="C84" s="4">
        <v>27</v>
      </c>
      <c r="D84" s="8">
        <v>1.57</v>
      </c>
      <c r="E84" s="4">
        <v>12</v>
      </c>
      <c r="F84" s="8">
        <v>1.1499999999999999</v>
      </c>
      <c r="G84" s="4">
        <v>15</v>
      </c>
      <c r="H84" s="8">
        <v>2.2400000000000002</v>
      </c>
      <c r="I84" s="4">
        <v>0</v>
      </c>
    </row>
    <row r="85" spans="1:9" x14ac:dyDescent="0.15">
      <c r="A85" s="2">
        <v>16</v>
      </c>
      <c r="B85" s="1" t="s">
        <v>127</v>
      </c>
      <c r="C85" s="4">
        <v>23</v>
      </c>
      <c r="D85" s="8">
        <v>1.34</v>
      </c>
      <c r="E85" s="4">
        <v>8</v>
      </c>
      <c r="F85" s="8">
        <v>0.77</v>
      </c>
      <c r="G85" s="4">
        <v>15</v>
      </c>
      <c r="H85" s="8">
        <v>2.2400000000000002</v>
      </c>
      <c r="I85" s="4">
        <v>0</v>
      </c>
    </row>
    <row r="86" spans="1:9" x14ac:dyDescent="0.15">
      <c r="A86" s="2">
        <v>16</v>
      </c>
      <c r="B86" s="1" t="s">
        <v>131</v>
      </c>
      <c r="C86" s="4">
        <v>23</v>
      </c>
      <c r="D86" s="8">
        <v>1.34</v>
      </c>
      <c r="E86" s="4">
        <v>19</v>
      </c>
      <c r="F86" s="8">
        <v>1.83</v>
      </c>
      <c r="G86" s="4">
        <v>4</v>
      </c>
      <c r="H86" s="8">
        <v>0.6</v>
      </c>
      <c r="I86" s="4">
        <v>0</v>
      </c>
    </row>
    <row r="87" spans="1:9" x14ac:dyDescent="0.15">
      <c r="A87" s="2">
        <v>18</v>
      </c>
      <c r="B87" s="1" t="s">
        <v>132</v>
      </c>
      <c r="C87" s="4">
        <v>22</v>
      </c>
      <c r="D87" s="8">
        <v>1.28</v>
      </c>
      <c r="E87" s="4">
        <v>10</v>
      </c>
      <c r="F87" s="8">
        <v>0.96</v>
      </c>
      <c r="G87" s="4">
        <v>12</v>
      </c>
      <c r="H87" s="8">
        <v>1.79</v>
      </c>
      <c r="I87" s="4">
        <v>0</v>
      </c>
    </row>
    <row r="88" spans="1:9" x14ac:dyDescent="0.15">
      <c r="A88" s="2">
        <v>18</v>
      </c>
      <c r="B88" s="1" t="s">
        <v>112</v>
      </c>
      <c r="C88" s="4">
        <v>22</v>
      </c>
      <c r="D88" s="8">
        <v>1.28</v>
      </c>
      <c r="E88" s="4">
        <v>12</v>
      </c>
      <c r="F88" s="8">
        <v>1.1499999999999999</v>
      </c>
      <c r="G88" s="4">
        <v>10</v>
      </c>
      <c r="H88" s="8">
        <v>1.49</v>
      </c>
      <c r="I88" s="4">
        <v>0</v>
      </c>
    </row>
    <row r="89" spans="1:9" x14ac:dyDescent="0.15">
      <c r="A89" s="2">
        <v>20</v>
      </c>
      <c r="B89" s="1" t="s">
        <v>133</v>
      </c>
      <c r="C89" s="4">
        <v>21</v>
      </c>
      <c r="D89" s="8">
        <v>1.22</v>
      </c>
      <c r="E89" s="4">
        <v>2</v>
      </c>
      <c r="F89" s="8">
        <v>0.19</v>
      </c>
      <c r="G89" s="4">
        <v>19</v>
      </c>
      <c r="H89" s="8">
        <v>2.84</v>
      </c>
      <c r="I89" s="4">
        <v>0</v>
      </c>
    </row>
    <row r="90" spans="1:9" x14ac:dyDescent="0.15">
      <c r="A90" s="1"/>
      <c r="C90" s="4"/>
      <c r="D90" s="8"/>
      <c r="E90" s="4"/>
      <c r="F90" s="8"/>
      <c r="G90" s="4"/>
      <c r="H90" s="8"/>
      <c r="I90" s="4"/>
    </row>
    <row r="91" spans="1:9" x14ac:dyDescent="0.15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15">
      <c r="A92" s="2">
        <v>1</v>
      </c>
      <c r="B92" s="1" t="s">
        <v>122</v>
      </c>
      <c r="C92" s="4">
        <v>54</v>
      </c>
      <c r="D92" s="8">
        <v>6.82</v>
      </c>
      <c r="E92" s="4">
        <v>52</v>
      </c>
      <c r="F92" s="8">
        <v>11.38</v>
      </c>
      <c r="G92" s="4">
        <v>2</v>
      </c>
      <c r="H92" s="8">
        <v>0.6</v>
      </c>
      <c r="I92" s="4">
        <v>0</v>
      </c>
    </row>
    <row r="93" spans="1:9" x14ac:dyDescent="0.15">
      <c r="A93" s="2">
        <v>2</v>
      </c>
      <c r="B93" s="1" t="s">
        <v>121</v>
      </c>
      <c r="C93" s="4">
        <v>37</v>
      </c>
      <c r="D93" s="8">
        <v>4.67</v>
      </c>
      <c r="E93" s="4">
        <v>37</v>
      </c>
      <c r="F93" s="8">
        <v>8.1</v>
      </c>
      <c r="G93" s="4">
        <v>0</v>
      </c>
      <c r="H93" s="8">
        <v>0</v>
      </c>
      <c r="I93" s="4">
        <v>0</v>
      </c>
    </row>
    <row r="94" spans="1:9" x14ac:dyDescent="0.15">
      <c r="A94" s="2">
        <v>3</v>
      </c>
      <c r="B94" s="1" t="s">
        <v>114</v>
      </c>
      <c r="C94" s="4">
        <v>29</v>
      </c>
      <c r="D94" s="8">
        <v>3.66</v>
      </c>
      <c r="E94" s="4">
        <v>17</v>
      </c>
      <c r="F94" s="8">
        <v>3.72</v>
      </c>
      <c r="G94" s="4">
        <v>12</v>
      </c>
      <c r="H94" s="8">
        <v>3.61</v>
      </c>
      <c r="I94" s="4">
        <v>0</v>
      </c>
    </row>
    <row r="95" spans="1:9" x14ac:dyDescent="0.15">
      <c r="A95" s="2">
        <v>4</v>
      </c>
      <c r="B95" s="1" t="s">
        <v>113</v>
      </c>
      <c r="C95" s="4">
        <v>22</v>
      </c>
      <c r="D95" s="8">
        <v>2.78</v>
      </c>
      <c r="E95" s="4">
        <v>15</v>
      </c>
      <c r="F95" s="8">
        <v>3.28</v>
      </c>
      <c r="G95" s="4">
        <v>7</v>
      </c>
      <c r="H95" s="8">
        <v>2.11</v>
      </c>
      <c r="I95" s="4">
        <v>0</v>
      </c>
    </row>
    <row r="96" spans="1:9" x14ac:dyDescent="0.15">
      <c r="A96" s="2">
        <v>4</v>
      </c>
      <c r="B96" s="1" t="s">
        <v>116</v>
      </c>
      <c r="C96" s="4">
        <v>22</v>
      </c>
      <c r="D96" s="8">
        <v>2.78</v>
      </c>
      <c r="E96" s="4">
        <v>19</v>
      </c>
      <c r="F96" s="8">
        <v>4.16</v>
      </c>
      <c r="G96" s="4">
        <v>3</v>
      </c>
      <c r="H96" s="8">
        <v>0.9</v>
      </c>
      <c r="I96" s="4">
        <v>0</v>
      </c>
    </row>
    <row r="97" spans="1:9" x14ac:dyDescent="0.15">
      <c r="A97" s="2">
        <v>4</v>
      </c>
      <c r="B97" s="1" t="s">
        <v>118</v>
      </c>
      <c r="C97" s="4">
        <v>22</v>
      </c>
      <c r="D97" s="8">
        <v>2.78</v>
      </c>
      <c r="E97" s="4">
        <v>22</v>
      </c>
      <c r="F97" s="8">
        <v>4.8099999999999996</v>
      </c>
      <c r="G97" s="4">
        <v>0</v>
      </c>
      <c r="H97" s="8">
        <v>0</v>
      </c>
      <c r="I97" s="4">
        <v>0</v>
      </c>
    </row>
    <row r="98" spans="1:9" x14ac:dyDescent="0.15">
      <c r="A98" s="2">
        <v>7</v>
      </c>
      <c r="B98" s="1" t="s">
        <v>123</v>
      </c>
      <c r="C98" s="4">
        <v>21</v>
      </c>
      <c r="D98" s="8">
        <v>2.65</v>
      </c>
      <c r="E98" s="4">
        <v>18</v>
      </c>
      <c r="F98" s="8">
        <v>3.94</v>
      </c>
      <c r="G98" s="4">
        <v>3</v>
      </c>
      <c r="H98" s="8">
        <v>0.9</v>
      </c>
      <c r="I98" s="4">
        <v>0</v>
      </c>
    </row>
    <row r="99" spans="1:9" x14ac:dyDescent="0.15">
      <c r="A99" s="2">
        <v>8</v>
      </c>
      <c r="B99" s="1" t="s">
        <v>135</v>
      </c>
      <c r="C99" s="4">
        <v>20</v>
      </c>
      <c r="D99" s="8">
        <v>2.5299999999999998</v>
      </c>
      <c r="E99" s="4">
        <v>8</v>
      </c>
      <c r="F99" s="8">
        <v>1.75</v>
      </c>
      <c r="G99" s="4">
        <v>11</v>
      </c>
      <c r="H99" s="8">
        <v>3.31</v>
      </c>
      <c r="I99" s="4">
        <v>1</v>
      </c>
    </row>
    <row r="100" spans="1:9" x14ac:dyDescent="0.15">
      <c r="A100" s="2">
        <v>9</v>
      </c>
      <c r="B100" s="1" t="s">
        <v>119</v>
      </c>
      <c r="C100" s="4">
        <v>18</v>
      </c>
      <c r="D100" s="8">
        <v>2.27</v>
      </c>
      <c r="E100" s="4">
        <v>17</v>
      </c>
      <c r="F100" s="8">
        <v>3.72</v>
      </c>
      <c r="G100" s="4">
        <v>1</v>
      </c>
      <c r="H100" s="8">
        <v>0.3</v>
      </c>
      <c r="I100" s="4">
        <v>0</v>
      </c>
    </row>
    <row r="101" spans="1:9" x14ac:dyDescent="0.15">
      <c r="A101" s="2">
        <v>10</v>
      </c>
      <c r="B101" s="1" t="s">
        <v>110</v>
      </c>
      <c r="C101" s="4">
        <v>16</v>
      </c>
      <c r="D101" s="8">
        <v>2.02</v>
      </c>
      <c r="E101" s="4">
        <v>9</v>
      </c>
      <c r="F101" s="8">
        <v>1.97</v>
      </c>
      <c r="G101" s="4">
        <v>7</v>
      </c>
      <c r="H101" s="8">
        <v>2.11</v>
      </c>
      <c r="I101" s="4">
        <v>0</v>
      </c>
    </row>
    <row r="102" spans="1:9" x14ac:dyDescent="0.15">
      <c r="A102" s="2">
        <v>11</v>
      </c>
      <c r="B102" s="1" t="s">
        <v>125</v>
      </c>
      <c r="C102" s="4">
        <v>15</v>
      </c>
      <c r="D102" s="8">
        <v>1.89</v>
      </c>
      <c r="E102" s="4">
        <v>15</v>
      </c>
      <c r="F102" s="8">
        <v>3.28</v>
      </c>
      <c r="G102" s="4">
        <v>0</v>
      </c>
      <c r="H102" s="8">
        <v>0</v>
      </c>
      <c r="I102" s="4">
        <v>0</v>
      </c>
    </row>
    <row r="103" spans="1:9" x14ac:dyDescent="0.15">
      <c r="A103" s="2">
        <v>12</v>
      </c>
      <c r="B103" s="1" t="s">
        <v>120</v>
      </c>
      <c r="C103" s="4">
        <v>14</v>
      </c>
      <c r="D103" s="8">
        <v>1.77</v>
      </c>
      <c r="E103" s="4">
        <v>5</v>
      </c>
      <c r="F103" s="8">
        <v>1.0900000000000001</v>
      </c>
      <c r="G103" s="4">
        <v>9</v>
      </c>
      <c r="H103" s="8">
        <v>2.71</v>
      </c>
      <c r="I103" s="4">
        <v>0</v>
      </c>
    </row>
    <row r="104" spans="1:9" x14ac:dyDescent="0.15">
      <c r="A104" s="2">
        <v>13</v>
      </c>
      <c r="B104" s="1" t="s">
        <v>134</v>
      </c>
      <c r="C104" s="4">
        <v>13</v>
      </c>
      <c r="D104" s="8">
        <v>1.64</v>
      </c>
      <c r="E104" s="4">
        <v>3</v>
      </c>
      <c r="F104" s="8">
        <v>0.66</v>
      </c>
      <c r="G104" s="4">
        <v>10</v>
      </c>
      <c r="H104" s="8">
        <v>3.01</v>
      </c>
      <c r="I104" s="4">
        <v>0</v>
      </c>
    </row>
    <row r="105" spans="1:9" x14ac:dyDescent="0.15">
      <c r="A105" s="2">
        <v>14</v>
      </c>
      <c r="B105" s="1" t="s">
        <v>109</v>
      </c>
      <c r="C105" s="4">
        <v>12</v>
      </c>
      <c r="D105" s="8">
        <v>1.52</v>
      </c>
      <c r="E105" s="4">
        <v>8</v>
      </c>
      <c r="F105" s="8">
        <v>1.75</v>
      </c>
      <c r="G105" s="4">
        <v>4</v>
      </c>
      <c r="H105" s="8">
        <v>1.2</v>
      </c>
      <c r="I105" s="4">
        <v>0</v>
      </c>
    </row>
    <row r="106" spans="1:9" x14ac:dyDescent="0.15">
      <c r="A106" s="2">
        <v>14</v>
      </c>
      <c r="B106" s="1" t="s">
        <v>133</v>
      </c>
      <c r="C106" s="4">
        <v>12</v>
      </c>
      <c r="D106" s="8">
        <v>1.52</v>
      </c>
      <c r="E106" s="4">
        <v>3</v>
      </c>
      <c r="F106" s="8">
        <v>0.66</v>
      </c>
      <c r="G106" s="4">
        <v>9</v>
      </c>
      <c r="H106" s="8">
        <v>2.71</v>
      </c>
      <c r="I106" s="4">
        <v>0</v>
      </c>
    </row>
    <row r="107" spans="1:9" x14ac:dyDescent="0.15">
      <c r="A107" s="2">
        <v>16</v>
      </c>
      <c r="B107" s="1" t="s">
        <v>132</v>
      </c>
      <c r="C107" s="4">
        <v>11</v>
      </c>
      <c r="D107" s="8">
        <v>1.39</v>
      </c>
      <c r="E107" s="4">
        <v>5</v>
      </c>
      <c r="F107" s="8">
        <v>1.0900000000000001</v>
      </c>
      <c r="G107" s="4">
        <v>6</v>
      </c>
      <c r="H107" s="8">
        <v>1.81</v>
      </c>
      <c r="I107" s="4">
        <v>0</v>
      </c>
    </row>
    <row r="108" spans="1:9" x14ac:dyDescent="0.15">
      <c r="A108" s="2">
        <v>17</v>
      </c>
      <c r="B108" s="1" t="s">
        <v>128</v>
      </c>
      <c r="C108" s="4">
        <v>10</v>
      </c>
      <c r="D108" s="8">
        <v>1.26</v>
      </c>
      <c r="E108" s="4">
        <v>2</v>
      </c>
      <c r="F108" s="8">
        <v>0.44</v>
      </c>
      <c r="G108" s="4">
        <v>8</v>
      </c>
      <c r="H108" s="8">
        <v>2.41</v>
      </c>
      <c r="I108" s="4">
        <v>0</v>
      </c>
    </row>
    <row r="109" spans="1:9" x14ac:dyDescent="0.15">
      <c r="A109" s="2">
        <v>17</v>
      </c>
      <c r="B109" s="1" t="s">
        <v>112</v>
      </c>
      <c r="C109" s="4">
        <v>10</v>
      </c>
      <c r="D109" s="8">
        <v>1.26</v>
      </c>
      <c r="E109" s="4">
        <v>5</v>
      </c>
      <c r="F109" s="8">
        <v>1.0900000000000001</v>
      </c>
      <c r="G109" s="4">
        <v>5</v>
      </c>
      <c r="H109" s="8">
        <v>1.51</v>
      </c>
      <c r="I109" s="4">
        <v>0</v>
      </c>
    </row>
    <row r="110" spans="1:9" x14ac:dyDescent="0.15">
      <c r="A110" s="2">
        <v>17</v>
      </c>
      <c r="B110" s="1" t="s">
        <v>115</v>
      </c>
      <c r="C110" s="4">
        <v>10</v>
      </c>
      <c r="D110" s="8">
        <v>1.26</v>
      </c>
      <c r="E110" s="4">
        <v>4</v>
      </c>
      <c r="F110" s="8">
        <v>0.88</v>
      </c>
      <c r="G110" s="4">
        <v>6</v>
      </c>
      <c r="H110" s="8">
        <v>1.81</v>
      </c>
      <c r="I110" s="4">
        <v>0</v>
      </c>
    </row>
    <row r="111" spans="1:9" x14ac:dyDescent="0.15">
      <c r="A111" s="2">
        <v>17</v>
      </c>
      <c r="B111" s="1" t="s">
        <v>127</v>
      </c>
      <c r="C111" s="4">
        <v>10</v>
      </c>
      <c r="D111" s="8">
        <v>1.26</v>
      </c>
      <c r="E111" s="4">
        <v>4</v>
      </c>
      <c r="F111" s="8">
        <v>0.88</v>
      </c>
      <c r="G111" s="4">
        <v>6</v>
      </c>
      <c r="H111" s="8">
        <v>1.81</v>
      </c>
      <c r="I111" s="4">
        <v>0</v>
      </c>
    </row>
    <row r="112" spans="1:9" x14ac:dyDescent="0.15">
      <c r="A112" s="2">
        <v>17</v>
      </c>
      <c r="B112" s="1" t="s">
        <v>117</v>
      </c>
      <c r="C112" s="4">
        <v>10</v>
      </c>
      <c r="D112" s="8">
        <v>1.26</v>
      </c>
      <c r="E112" s="4">
        <v>9</v>
      </c>
      <c r="F112" s="8">
        <v>1.97</v>
      </c>
      <c r="G112" s="4">
        <v>1</v>
      </c>
      <c r="H112" s="8">
        <v>0.3</v>
      </c>
      <c r="I112" s="4">
        <v>0</v>
      </c>
    </row>
    <row r="113" spans="1:9" x14ac:dyDescent="0.15">
      <c r="A113" s="2">
        <v>17</v>
      </c>
      <c r="B113" s="1" t="s">
        <v>124</v>
      </c>
      <c r="C113" s="4">
        <v>10</v>
      </c>
      <c r="D113" s="8">
        <v>1.26</v>
      </c>
      <c r="E113" s="4">
        <v>7</v>
      </c>
      <c r="F113" s="8">
        <v>1.53</v>
      </c>
      <c r="G113" s="4">
        <v>3</v>
      </c>
      <c r="H113" s="8">
        <v>0.9</v>
      </c>
      <c r="I113" s="4">
        <v>0</v>
      </c>
    </row>
    <row r="114" spans="1:9" x14ac:dyDescent="0.15">
      <c r="A114" s="1"/>
      <c r="C114" s="4"/>
      <c r="D114" s="8"/>
      <c r="E114" s="4"/>
      <c r="F114" s="8"/>
      <c r="G114" s="4"/>
      <c r="H114" s="8"/>
      <c r="I114" s="4"/>
    </row>
    <row r="115" spans="1:9" x14ac:dyDescent="0.15">
      <c r="A115" s="1" t="s">
        <v>5</v>
      </c>
      <c r="C115" s="4"/>
      <c r="D115" s="8"/>
      <c r="E115" s="4"/>
      <c r="F115" s="8"/>
      <c r="G115" s="4"/>
      <c r="H115" s="8"/>
      <c r="I115" s="4"/>
    </row>
    <row r="116" spans="1:9" x14ac:dyDescent="0.15">
      <c r="A116" s="2">
        <v>1</v>
      </c>
      <c r="B116" s="1" t="s">
        <v>122</v>
      </c>
      <c r="C116" s="4">
        <v>16</v>
      </c>
      <c r="D116" s="8">
        <v>7.37</v>
      </c>
      <c r="E116" s="4">
        <v>16</v>
      </c>
      <c r="F116" s="8">
        <v>10.67</v>
      </c>
      <c r="G116" s="4">
        <v>0</v>
      </c>
      <c r="H116" s="8">
        <v>0</v>
      </c>
      <c r="I116" s="4">
        <v>0</v>
      </c>
    </row>
    <row r="117" spans="1:9" x14ac:dyDescent="0.15">
      <c r="A117" s="2">
        <v>2</v>
      </c>
      <c r="B117" s="1" t="s">
        <v>140</v>
      </c>
      <c r="C117" s="4">
        <v>11</v>
      </c>
      <c r="D117" s="8">
        <v>5.07</v>
      </c>
      <c r="E117" s="4">
        <v>9</v>
      </c>
      <c r="F117" s="8">
        <v>6</v>
      </c>
      <c r="G117" s="4">
        <v>2</v>
      </c>
      <c r="H117" s="8">
        <v>3.08</v>
      </c>
      <c r="I117" s="4">
        <v>0</v>
      </c>
    </row>
    <row r="118" spans="1:9" x14ac:dyDescent="0.15">
      <c r="A118" s="2">
        <v>3</v>
      </c>
      <c r="B118" s="1" t="s">
        <v>121</v>
      </c>
      <c r="C118" s="4">
        <v>8</v>
      </c>
      <c r="D118" s="8">
        <v>3.69</v>
      </c>
      <c r="E118" s="4">
        <v>8</v>
      </c>
      <c r="F118" s="8">
        <v>5.33</v>
      </c>
      <c r="G118" s="4">
        <v>0</v>
      </c>
      <c r="H118" s="8">
        <v>0</v>
      </c>
      <c r="I118" s="4">
        <v>0</v>
      </c>
    </row>
    <row r="119" spans="1:9" x14ac:dyDescent="0.15">
      <c r="A119" s="2">
        <v>4</v>
      </c>
      <c r="B119" s="1" t="s">
        <v>109</v>
      </c>
      <c r="C119" s="4">
        <v>7</v>
      </c>
      <c r="D119" s="8">
        <v>3.23</v>
      </c>
      <c r="E119" s="4">
        <v>6</v>
      </c>
      <c r="F119" s="8">
        <v>4</v>
      </c>
      <c r="G119" s="4">
        <v>1</v>
      </c>
      <c r="H119" s="8">
        <v>1.54</v>
      </c>
      <c r="I119" s="4">
        <v>0</v>
      </c>
    </row>
    <row r="120" spans="1:9" x14ac:dyDescent="0.15">
      <c r="A120" s="2">
        <v>4</v>
      </c>
      <c r="B120" s="1" t="s">
        <v>135</v>
      </c>
      <c r="C120" s="4">
        <v>7</v>
      </c>
      <c r="D120" s="8">
        <v>3.23</v>
      </c>
      <c r="E120" s="4">
        <v>7</v>
      </c>
      <c r="F120" s="8">
        <v>4.67</v>
      </c>
      <c r="G120" s="4">
        <v>0</v>
      </c>
      <c r="H120" s="8">
        <v>0</v>
      </c>
      <c r="I120" s="4">
        <v>0</v>
      </c>
    </row>
    <row r="121" spans="1:9" x14ac:dyDescent="0.15">
      <c r="A121" s="2">
        <v>4</v>
      </c>
      <c r="B121" s="1" t="s">
        <v>110</v>
      </c>
      <c r="C121" s="4">
        <v>7</v>
      </c>
      <c r="D121" s="8">
        <v>3.23</v>
      </c>
      <c r="E121" s="4">
        <v>3</v>
      </c>
      <c r="F121" s="8">
        <v>2</v>
      </c>
      <c r="G121" s="4">
        <v>4</v>
      </c>
      <c r="H121" s="8">
        <v>6.15</v>
      </c>
      <c r="I121" s="4">
        <v>0</v>
      </c>
    </row>
    <row r="122" spans="1:9" x14ac:dyDescent="0.15">
      <c r="A122" s="2">
        <v>7</v>
      </c>
      <c r="B122" s="1" t="s">
        <v>120</v>
      </c>
      <c r="C122" s="4">
        <v>6</v>
      </c>
      <c r="D122" s="8">
        <v>2.76</v>
      </c>
      <c r="E122" s="4">
        <v>5</v>
      </c>
      <c r="F122" s="8">
        <v>3.33</v>
      </c>
      <c r="G122" s="4">
        <v>1</v>
      </c>
      <c r="H122" s="8">
        <v>1.54</v>
      </c>
      <c r="I122" s="4">
        <v>0</v>
      </c>
    </row>
    <row r="123" spans="1:9" x14ac:dyDescent="0.15">
      <c r="A123" s="2">
        <v>8</v>
      </c>
      <c r="B123" s="1" t="s">
        <v>107</v>
      </c>
      <c r="C123" s="4">
        <v>5</v>
      </c>
      <c r="D123" s="8">
        <v>2.2999999999999998</v>
      </c>
      <c r="E123" s="4">
        <v>2</v>
      </c>
      <c r="F123" s="8">
        <v>1.33</v>
      </c>
      <c r="G123" s="4">
        <v>3</v>
      </c>
      <c r="H123" s="8">
        <v>4.62</v>
      </c>
      <c r="I123" s="4">
        <v>0</v>
      </c>
    </row>
    <row r="124" spans="1:9" x14ac:dyDescent="0.15">
      <c r="A124" s="2">
        <v>8</v>
      </c>
      <c r="B124" s="1" t="s">
        <v>132</v>
      </c>
      <c r="C124" s="4">
        <v>5</v>
      </c>
      <c r="D124" s="8">
        <v>2.2999999999999998</v>
      </c>
      <c r="E124" s="4">
        <v>2</v>
      </c>
      <c r="F124" s="8">
        <v>1.33</v>
      </c>
      <c r="G124" s="4">
        <v>3</v>
      </c>
      <c r="H124" s="8">
        <v>4.62</v>
      </c>
      <c r="I124" s="4">
        <v>0</v>
      </c>
    </row>
    <row r="125" spans="1:9" x14ac:dyDescent="0.15">
      <c r="A125" s="2">
        <v>8</v>
      </c>
      <c r="B125" s="1" t="s">
        <v>133</v>
      </c>
      <c r="C125" s="4">
        <v>5</v>
      </c>
      <c r="D125" s="8">
        <v>2.2999999999999998</v>
      </c>
      <c r="E125" s="4">
        <v>1</v>
      </c>
      <c r="F125" s="8">
        <v>0.67</v>
      </c>
      <c r="G125" s="4">
        <v>4</v>
      </c>
      <c r="H125" s="8">
        <v>6.15</v>
      </c>
      <c r="I125" s="4">
        <v>0</v>
      </c>
    </row>
    <row r="126" spans="1:9" x14ac:dyDescent="0.15">
      <c r="A126" s="2">
        <v>8</v>
      </c>
      <c r="B126" s="1" t="s">
        <v>139</v>
      </c>
      <c r="C126" s="4">
        <v>5</v>
      </c>
      <c r="D126" s="8">
        <v>2.2999999999999998</v>
      </c>
      <c r="E126" s="4">
        <v>5</v>
      </c>
      <c r="F126" s="8">
        <v>3.33</v>
      </c>
      <c r="G126" s="4">
        <v>0</v>
      </c>
      <c r="H126" s="8">
        <v>0</v>
      </c>
      <c r="I126" s="4">
        <v>0</v>
      </c>
    </row>
    <row r="127" spans="1:9" x14ac:dyDescent="0.15">
      <c r="A127" s="2">
        <v>8</v>
      </c>
      <c r="B127" s="1" t="s">
        <v>118</v>
      </c>
      <c r="C127" s="4">
        <v>5</v>
      </c>
      <c r="D127" s="8">
        <v>2.2999999999999998</v>
      </c>
      <c r="E127" s="4">
        <v>5</v>
      </c>
      <c r="F127" s="8">
        <v>3.33</v>
      </c>
      <c r="G127" s="4">
        <v>0</v>
      </c>
      <c r="H127" s="8">
        <v>0</v>
      </c>
      <c r="I127" s="4">
        <v>0</v>
      </c>
    </row>
    <row r="128" spans="1:9" x14ac:dyDescent="0.15">
      <c r="A128" s="2">
        <v>8</v>
      </c>
      <c r="B128" s="1" t="s">
        <v>124</v>
      </c>
      <c r="C128" s="4">
        <v>5</v>
      </c>
      <c r="D128" s="8">
        <v>2.2999999999999998</v>
      </c>
      <c r="E128" s="4">
        <v>5</v>
      </c>
      <c r="F128" s="8">
        <v>3.33</v>
      </c>
      <c r="G128" s="4">
        <v>0</v>
      </c>
      <c r="H128" s="8">
        <v>0</v>
      </c>
      <c r="I128" s="4">
        <v>0</v>
      </c>
    </row>
    <row r="129" spans="1:9" x14ac:dyDescent="0.15">
      <c r="A129" s="2">
        <v>14</v>
      </c>
      <c r="B129" s="1" t="s">
        <v>137</v>
      </c>
      <c r="C129" s="4">
        <v>4</v>
      </c>
      <c r="D129" s="8">
        <v>1.84</v>
      </c>
      <c r="E129" s="4">
        <v>3</v>
      </c>
      <c r="F129" s="8">
        <v>2</v>
      </c>
      <c r="G129" s="4">
        <v>1</v>
      </c>
      <c r="H129" s="8">
        <v>1.54</v>
      </c>
      <c r="I129" s="4">
        <v>0</v>
      </c>
    </row>
    <row r="130" spans="1:9" x14ac:dyDescent="0.15">
      <c r="A130" s="2">
        <v>14</v>
      </c>
      <c r="B130" s="1" t="s">
        <v>108</v>
      </c>
      <c r="C130" s="4">
        <v>4</v>
      </c>
      <c r="D130" s="8">
        <v>1.84</v>
      </c>
      <c r="E130" s="4">
        <v>4</v>
      </c>
      <c r="F130" s="8">
        <v>2.67</v>
      </c>
      <c r="G130" s="4">
        <v>0</v>
      </c>
      <c r="H130" s="8">
        <v>0</v>
      </c>
      <c r="I130" s="4">
        <v>0</v>
      </c>
    </row>
    <row r="131" spans="1:9" x14ac:dyDescent="0.15">
      <c r="A131" s="2">
        <v>14</v>
      </c>
      <c r="B131" s="1" t="s">
        <v>114</v>
      </c>
      <c r="C131" s="4">
        <v>4</v>
      </c>
      <c r="D131" s="8">
        <v>1.84</v>
      </c>
      <c r="E131" s="4">
        <v>3</v>
      </c>
      <c r="F131" s="8">
        <v>2</v>
      </c>
      <c r="G131" s="4">
        <v>1</v>
      </c>
      <c r="H131" s="8">
        <v>1.54</v>
      </c>
      <c r="I131" s="4">
        <v>0</v>
      </c>
    </row>
    <row r="132" spans="1:9" x14ac:dyDescent="0.15">
      <c r="A132" s="2">
        <v>14</v>
      </c>
      <c r="B132" s="1" t="s">
        <v>116</v>
      </c>
      <c r="C132" s="4">
        <v>4</v>
      </c>
      <c r="D132" s="8">
        <v>1.84</v>
      </c>
      <c r="E132" s="4">
        <v>4</v>
      </c>
      <c r="F132" s="8">
        <v>2.67</v>
      </c>
      <c r="G132" s="4">
        <v>0</v>
      </c>
      <c r="H132" s="8">
        <v>0</v>
      </c>
      <c r="I132" s="4">
        <v>0</v>
      </c>
    </row>
    <row r="133" spans="1:9" x14ac:dyDescent="0.15">
      <c r="A133" s="2">
        <v>18</v>
      </c>
      <c r="B133" s="1" t="s">
        <v>106</v>
      </c>
      <c r="C133" s="4">
        <v>3</v>
      </c>
      <c r="D133" s="8">
        <v>1.38</v>
      </c>
      <c r="E133" s="4">
        <v>0</v>
      </c>
      <c r="F133" s="8">
        <v>0</v>
      </c>
      <c r="G133" s="4">
        <v>3</v>
      </c>
      <c r="H133" s="8">
        <v>4.62</v>
      </c>
      <c r="I133" s="4">
        <v>0</v>
      </c>
    </row>
    <row r="134" spans="1:9" x14ac:dyDescent="0.15">
      <c r="A134" s="2">
        <v>18</v>
      </c>
      <c r="B134" s="1" t="s">
        <v>136</v>
      </c>
      <c r="C134" s="4">
        <v>3</v>
      </c>
      <c r="D134" s="8">
        <v>1.38</v>
      </c>
      <c r="E134" s="4">
        <v>0</v>
      </c>
      <c r="F134" s="8">
        <v>0</v>
      </c>
      <c r="G134" s="4">
        <v>3</v>
      </c>
      <c r="H134" s="8">
        <v>4.62</v>
      </c>
      <c r="I134" s="4">
        <v>0</v>
      </c>
    </row>
    <row r="135" spans="1:9" x14ac:dyDescent="0.15">
      <c r="A135" s="2">
        <v>18</v>
      </c>
      <c r="B135" s="1" t="s">
        <v>138</v>
      </c>
      <c r="C135" s="4">
        <v>3</v>
      </c>
      <c r="D135" s="8">
        <v>1.38</v>
      </c>
      <c r="E135" s="4">
        <v>3</v>
      </c>
      <c r="F135" s="8">
        <v>2</v>
      </c>
      <c r="G135" s="4">
        <v>0</v>
      </c>
      <c r="H135" s="8">
        <v>0</v>
      </c>
      <c r="I135" s="4">
        <v>0</v>
      </c>
    </row>
    <row r="136" spans="1:9" x14ac:dyDescent="0.15">
      <c r="A136" s="2">
        <v>18</v>
      </c>
      <c r="B136" s="1" t="s">
        <v>141</v>
      </c>
      <c r="C136" s="4">
        <v>3</v>
      </c>
      <c r="D136" s="8">
        <v>1.38</v>
      </c>
      <c r="E136" s="4">
        <v>3</v>
      </c>
      <c r="F136" s="8">
        <v>2</v>
      </c>
      <c r="G136" s="4">
        <v>0</v>
      </c>
      <c r="H136" s="8">
        <v>0</v>
      </c>
      <c r="I136" s="4">
        <v>0</v>
      </c>
    </row>
    <row r="137" spans="1:9" x14ac:dyDescent="0.15">
      <c r="A137" s="2">
        <v>18</v>
      </c>
      <c r="B137" s="1" t="s">
        <v>142</v>
      </c>
      <c r="C137" s="4">
        <v>3</v>
      </c>
      <c r="D137" s="8">
        <v>1.38</v>
      </c>
      <c r="E137" s="4">
        <v>3</v>
      </c>
      <c r="F137" s="8">
        <v>2</v>
      </c>
      <c r="G137" s="4">
        <v>0</v>
      </c>
      <c r="H137" s="8">
        <v>0</v>
      </c>
      <c r="I137" s="4">
        <v>0</v>
      </c>
    </row>
    <row r="138" spans="1:9" x14ac:dyDescent="0.15">
      <c r="A138" s="2">
        <v>18</v>
      </c>
      <c r="B138" s="1" t="s">
        <v>119</v>
      </c>
      <c r="C138" s="4">
        <v>3</v>
      </c>
      <c r="D138" s="8">
        <v>1.38</v>
      </c>
      <c r="E138" s="4">
        <v>3</v>
      </c>
      <c r="F138" s="8">
        <v>2</v>
      </c>
      <c r="G138" s="4">
        <v>0</v>
      </c>
      <c r="H138" s="8">
        <v>0</v>
      </c>
      <c r="I138" s="4">
        <v>0</v>
      </c>
    </row>
    <row r="139" spans="1:9" x14ac:dyDescent="0.15">
      <c r="A139" s="1"/>
      <c r="C139" s="4"/>
      <c r="D139" s="8"/>
      <c r="E139" s="4"/>
      <c r="F139" s="8"/>
      <c r="G139" s="4"/>
      <c r="H139" s="8"/>
      <c r="I139" s="4"/>
    </row>
    <row r="140" spans="1:9" x14ac:dyDescent="0.15">
      <c r="A140" s="1" t="s">
        <v>6</v>
      </c>
      <c r="C140" s="4"/>
      <c r="D140" s="8"/>
      <c r="E140" s="4"/>
      <c r="F140" s="8"/>
      <c r="G140" s="4"/>
      <c r="H140" s="8"/>
      <c r="I140" s="4"/>
    </row>
    <row r="141" spans="1:9" x14ac:dyDescent="0.15">
      <c r="A141" s="2">
        <v>1</v>
      </c>
      <c r="B141" s="1" t="s">
        <v>114</v>
      </c>
      <c r="C141" s="4">
        <v>6</v>
      </c>
      <c r="D141" s="8">
        <v>5.66</v>
      </c>
      <c r="E141" s="4">
        <v>6</v>
      </c>
      <c r="F141" s="8">
        <v>6.52</v>
      </c>
      <c r="G141" s="4">
        <v>0</v>
      </c>
      <c r="H141" s="8">
        <v>0</v>
      </c>
      <c r="I141" s="4">
        <v>0</v>
      </c>
    </row>
    <row r="142" spans="1:9" x14ac:dyDescent="0.15">
      <c r="A142" s="2">
        <v>1</v>
      </c>
      <c r="B142" s="1" t="s">
        <v>121</v>
      </c>
      <c r="C142" s="4">
        <v>6</v>
      </c>
      <c r="D142" s="8">
        <v>5.66</v>
      </c>
      <c r="E142" s="4">
        <v>6</v>
      </c>
      <c r="F142" s="8">
        <v>6.52</v>
      </c>
      <c r="G142" s="4">
        <v>0</v>
      </c>
      <c r="H142" s="8">
        <v>0</v>
      </c>
      <c r="I142" s="4">
        <v>0</v>
      </c>
    </row>
    <row r="143" spans="1:9" x14ac:dyDescent="0.15">
      <c r="A143" s="2">
        <v>3</v>
      </c>
      <c r="B143" s="1" t="s">
        <v>109</v>
      </c>
      <c r="C143" s="4">
        <v>5</v>
      </c>
      <c r="D143" s="8">
        <v>4.72</v>
      </c>
      <c r="E143" s="4">
        <v>5</v>
      </c>
      <c r="F143" s="8">
        <v>5.43</v>
      </c>
      <c r="G143" s="4">
        <v>0</v>
      </c>
      <c r="H143" s="8">
        <v>0</v>
      </c>
      <c r="I143" s="4">
        <v>0</v>
      </c>
    </row>
    <row r="144" spans="1:9" x14ac:dyDescent="0.15">
      <c r="A144" s="2">
        <v>3</v>
      </c>
      <c r="B144" s="1" t="s">
        <v>110</v>
      </c>
      <c r="C144" s="4">
        <v>5</v>
      </c>
      <c r="D144" s="8">
        <v>4.72</v>
      </c>
      <c r="E144" s="4">
        <v>4</v>
      </c>
      <c r="F144" s="8">
        <v>4.3499999999999996</v>
      </c>
      <c r="G144" s="4">
        <v>1</v>
      </c>
      <c r="H144" s="8">
        <v>7.14</v>
      </c>
      <c r="I144" s="4">
        <v>0</v>
      </c>
    </row>
    <row r="145" spans="1:9" x14ac:dyDescent="0.15">
      <c r="A145" s="2">
        <v>3</v>
      </c>
      <c r="B145" s="1" t="s">
        <v>122</v>
      </c>
      <c r="C145" s="4">
        <v>5</v>
      </c>
      <c r="D145" s="8">
        <v>4.72</v>
      </c>
      <c r="E145" s="4">
        <v>5</v>
      </c>
      <c r="F145" s="8">
        <v>5.43</v>
      </c>
      <c r="G145" s="4">
        <v>0</v>
      </c>
      <c r="H145" s="8">
        <v>0</v>
      </c>
      <c r="I145" s="4">
        <v>0</v>
      </c>
    </row>
    <row r="146" spans="1:9" x14ac:dyDescent="0.15">
      <c r="A146" s="2">
        <v>6</v>
      </c>
      <c r="B146" s="1" t="s">
        <v>108</v>
      </c>
      <c r="C146" s="4">
        <v>4</v>
      </c>
      <c r="D146" s="8">
        <v>3.77</v>
      </c>
      <c r="E146" s="4">
        <v>4</v>
      </c>
      <c r="F146" s="8">
        <v>4.3499999999999996</v>
      </c>
      <c r="G146" s="4">
        <v>0</v>
      </c>
      <c r="H146" s="8">
        <v>0</v>
      </c>
      <c r="I146" s="4">
        <v>0</v>
      </c>
    </row>
    <row r="147" spans="1:9" x14ac:dyDescent="0.15">
      <c r="A147" s="2">
        <v>6</v>
      </c>
      <c r="B147" s="1" t="s">
        <v>133</v>
      </c>
      <c r="C147" s="4">
        <v>4</v>
      </c>
      <c r="D147" s="8">
        <v>3.77</v>
      </c>
      <c r="E147" s="4">
        <v>2</v>
      </c>
      <c r="F147" s="8">
        <v>2.17</v>
      </c>
      <c r="G147" s="4">
        <v>2</v>
      </c>
      <c r="H147" s="8">
        <v>14.29</v>
      </c>
      <c r="I147" s="4">
        <v>0</v>
      </c>
    </row>
    <row r="148" spans="1:9" x14ac:dyDescent="0.15">
      <c r="A148" s="2">
        <v>6</v>
      </c>
      <c r="B148" s="1" t="s">
        <v>116</v>
      </c>
      <c r="C148" s="4">
        <v>4</v>
      </c>
      <c r="D148" s="8">
        <v>3.77</v>
      </c>
      <c r="E148" s="4">
        <v>4</v>
      </c>
      <c r="F148" s="8">
        <v>4.3499999999999996</v>
      </c>
      <c r="G148" s="4">
        <v>0</v>
      </c>
      <c r="H148" s="8">
        <v>0</v>
      </c>
      <c r="I148" s="4">
        <v>0</v>
      </c>
    </row>
    <row r="149" spans="1:9" x14ac:dyDescent="0.15">
      <c r="A149" s="2">
        <v>9</v>
      </c>
      <c r="B149" s="1" t="s">
        <v>143</v>
      </c>
      <c r="C149" s="4">
        <v>3</v>
      </c>
      <c r="D149" s="8">
        <v>2.83</v>
      </c>
      <c r="E149" s="4">
        <v>3</v>
      </c>
      <c r="F149" s="8">
        <v>3.26</v>
      </c>
      <c r="G149" s="4">
        <v>0</v>
      </c>
      <c r="H149" s="8">
        <v>0</v>
      </c>
      <c r="I149" s="4">
        <v>0</v>
      </c>
    </row>
    <row r="150" spans="1:9" x14ac:dyDescent="0.15">
      <c r="A150" s="2">
        <v>9</v>
      </c>
      <c r="B150" s="1" t="s">
        <v>113</v>
      </c>
      <c r="C150" s="4">
        <v>3</v>
      </c>
      <c r="D150" s="8">
        <v>2.83</v>
      </c>
      <c r="E150" s="4">
        <v>3</v>
      </c>
      <c r="F150" s="8">
        <v>3.26</v>
      </c>
      <c r="G150" s="4">
        <v>0</v>
      </c>
      <c r="H150" s="8">
        <v>0</v>
      </c>
      <c r="I150" s="4">
        <v>0</v>
      </c>
    </row>
    <row r="151" spans="1:9" x14ac:dyDescent="0.15">
      <c r="A151" s="2">
        <v>9</v>
      </c>
      <c r="B151" s="1" t="s">
        <v>146</v>
      </c>
      <c r="C151" s="4">
        <v>3</v>
      </c>
      <c r="D151" s="8">
        <v>2.83</v>
      </c>
      <c r="E151" s="4">
        <v>2</v>
      </c>
      <c r="F151" s="8">
        <v>2.17</v>
      </c>
      <c r="G151" s="4">
        <v>1</v>
      </c>
      <c r="H151" s="8">
        <v>7.14</v>
      </c>
      <c r="I151" s="4">
        <v>0</v>
      </c>
    </row>
    <row r="152" spans="1:9" x14ac:dyDescent="0.15">
      <c r="A152" s="2">
        <v>12</v>
      </c>
      <c r="B152" s="1" t="s">
        <v>106</v>
      </c>
      <c r="C152" s="4">
        <v>2</v>
      </c>
      <c r="D152" s="8">
        <v>1.89</v>
      </c>
      <c r="E152" s="4">
        <v>1</v>
      </c>
      <c r="F152" s="8">
        <v>1.0900000000000001</v>
      </c>
      <c r="G152" s="4">
        <v>1</v>
      </c>
      <c r="H152" s="8">
        <v>7.14</v>
      </c>
      <c r="I152" s="4">
        <v>0</v>
      </c>
    </row>
    <row r="153" spans="1:9" x14ac:dyDescent="0.15">
      <c r="A153" s="2">
        <v>12</v>
      </c>
      <c r="B153" s="1" t="s">
        <v>107</v>
      </c>
      <c r="C153" s="4">
        <v>2</v>
      </c>
      <c r="D153" s="8">
        <v>1.89</v>
      </c>
      <c r="E153" s="4">
        <v>0</v>
      </c>
      <c r="F153" s="8">
        <v>0</v>
      </c>
      <c r="G153" s="4">
        <v>2</v>
      </c>
      <c r="H153" s="8">
        <v>14.29</v>
      </c>
      <c r="I153" s="4">
        <v>0</v>
      </c>
    </row>
    <row r="154" spans="1:9" x14ac:dyDescent="0.15">
      <c r="A154" s="2">
        <v>12</v>
      </c>
      <c r="B154" s="1" t="s">
        <v>132</v>
      </c>
      <c r="C154" s="4">
        <v>2</v>
      </c>
      <c r="D154" s="8">
        <v>1.89</v>
      </c>
      <c r="E154" s="4">
        <v>2</v>
      </c>
      <c r="F154" s="8">
        <v>2.17</v>
      </c>
      <c r="G154" s="4">
        <v>0</v>
      </c>
      <c r="H154" s="8">
        <v>0</v>
      </c>
      <c r="I154" s="4">
        <v>0</v>
      </c>
    </row>
    <row r="155" spans="1:9" x14ac:dyDescent="0.15">
      <c r="A155" s="2">
        <v>12</v>
      </c>
      <c r="B155" s="1" t="s">
        <v>128</v>
      </c>
      <c r="C155" s="4">
        <v>2</v>
      </c>
      <c r="D155" s="8">
        <v>1.89</v>
      </c>
      <c r="E155" s="4">
        <v>1</v>
      </c>
      <c r="F155" s="8">
        <v>1.0900000000000001</v>
      </c>
      <c r="G155" s="4">
        <v>1</v>
      </c>
      <c r="H155" s="8">
        <v>7.14</v>
      </c>
      <c r="I155" s="4">
        <v>0</v>
      </c>
    </row>
    <row r="156" spans="1:9" x14ac:dyDescent="0.15">
      <c r="A156" s="2">
        <v>12</v>
      </c>
      <c r="B156" s="1" t="s">
        <v>144</v>
      </c>
      <c r="C156" s="4">
        <v>2</v>
      </c>
      <c r="D156" s="8">
        <v>1.89</v>
      </c>
      <c r="E156" s="4">
        <v>2</v>
      </c>
      <c r="F156" s="8">
        <v>2.17</v>
      </c>
      <c r="G156" s="4">
        <v>0</v>
      </c>
      <c r="H156" s="8">
        <v>0</v>
      </c>
      <c r="I156" s="4">
        <v>0</v>
      </c>
    </row>
    <row r="157" spans="1:9" x14ac:dyDescent="0.15">
      <c r="A157" s="2">
        <v>12</v>
      </c>
      <c r="B157" s="1" t="s">
        <v>145</v>
      </c>
      <c r="C157" s="4">
        <v>2</v>
      </c>
      <c r="D157" s="8">
        <v>1.89</v>
      </c>
      <c r="E157" s="4">
        <v>2</v>
      </c>
      <c r="F157" s="8">
        <v>2.17</v>
      </c>
      <c r="G157" s="4">
        <v>0</v>
      </c>
      <c r="H157" s="8">
        <v>0</v>
      </c>
      <c r="I157" s="4">
        <v>0</v>
      </c>
    </row>
    <row r="158" spans="1:9" x14ac:dyDescent="0.15">
      <c r="A158" s="2">
        <v>12</v>
      </c>
      <c r="B158" s="1" t="s">
        <v>135</v>
      </c>
      <c r="C158" s="4">
        <v>2</v>
      </c>
      <c r="D158" s="8">
        <v>1.89</v>
      </c>
      <c r="E158" s="4">
        <v>2</v>
      </c>
      <c r="F158" s="8">
        <v>2.17</v>
      </c>
      <c r="G158" s="4">
        <v>0</v>
      </c>
      <c r="H158" s="8">
        <v>0</v>
      </c>
      <c r="I158" s="4">
        <v>0</v>
      </c>
    </row>
    <row r="159" spans="1:9" x14ac:dyDescent="0.15">
      <c r="A159" s="2">
        <v>12</v>
      </c>
      <c r="B159" s="1" t="s">
        <v>111</v>
      </c>
      <c r="C159" s="4">
        <v>2</v>
      </c>
      <c r="D159" s="8">
        <v>1.89</v>
      </c>
      <c r="E159" s="4">
        <v>2</v>
      </c>
      <c r="F159" s="8">
        <v>2.17</v>
      </c>
      <c r="G159" s="4">
        <v>0</v>
      </c>
      <c r="H159" s="8">
        <v>0</v>
      </c>
      <c r="I159" s="4">
        <v>0</v>
      </c>
    </row>
    <row r="160" spans="1:9" x14ac:dyDescent="0.15">
      <c r="A160" s="2">
        <v>12</v>
      </c>
      <c r="B160" s="1" t="s">
        <v>126</v>
      </c>
      <c r="C160" s="4">
        <v>2</v>
      </c>
      <c r="D160" s="8">
        <v>1.89</v>
      </c>
      <c r="E160" s="4">
        <v>2</v>
      </c>
      <c r="F160" s="8">
        <v>2.17</v>
      </c>
      <c r="G160" s="4">
        <v>0</v>
      </c>
      <c r="H160" s="8">
        <v>0</v>
      </c>
      <c r="I160" s="4">
        <v>0</v>
      </c>
    </row>
    <row r="161" spans="1:9" x14ac:dyDescent="0.15">
      <c r="A161" s="2">
        <v>12</v>
      </c>
      <c r="B161" s="1" t="s">
        <v>140</v>
      </c>
      <c r="C161" s="4">
        <v>2</v>
      </c>
      <c r="D161" s="8">
        <v>1.89</v>
      </c>
      <c r="E161" s="4">
        <v>2</v>
      </c>
      <c r="F161" s="8">
        <v>2.17</v>
      </c>
      <c r="G161" s="4">
        <v>0</v>
      </c>
      <c r="H161" s="8">
        <v>0</v>
      </c>
      <c r="I161" s="4">
        <v>0</v>
      </c>
    </row>
    <row r="162" spans="1:9" x14ac:dyDescent="0.15">
      <c r="A162" s="2">
        <v>12</v>
      </c>
      <c r="B162" s="1" t="s">
        <v>142</v>
      </c>
      <c r="C162" s="4">
        <v>2</v>
      </c>
      <c r="D162" s="8">
        <v>1.89</v>
      </c>
      <c r="E162" s="4">
        <v>1</v>
      </c>
      <c r="F162" s="8">
        <v>1.0900000000000001</v>
      </c>
      <c r="G162" s="4">
        <v>1</v>
      </c>
      <c r="H162" s="8">
        <v>7.14</v>
      </c>
      <c r="I162" s="4">
        <v>0</v>
      </c>
    </row>
    <row r="163" spans="1:9" x14ac:dyDescent="0.15">
      <c r="A163" s="2">
        <v>12</v>
      </c>
      <c r="B163" s="1" t="s">
        <v>123</v>
      </c>
      <c r="C163" s="4">
        <v>2</v>
      </c>
      <c r="D163" s="8">
        <v>1.89</v>
      </c>
      <c r="E163" s="4">
        <v>2</v>
      </c>
      <c r="F163" s="8">
        <v>2.17</v>
      </c>
      <c r="G163" s="4">
        <v>0</v>
      </c>
      <c r="H163" s="8">
        <v>0</v>
      </c>
      <c r="I163" s="4">
        <v>0</v>
      </c>
    </row>
    <row r="164" spans="1:9" x14ac:dyDescent="0.15">
      <c r="A164" s="2">
        <v>12</v>
      </c>
      <c r="B164" s="1" t="s">
        <v>131</v>
      </c>
      <c r="C164" s="4">
        <v>2</v>
      </c>
      <c r="D164" s="8">
        <v>1.89</v>
      </c>
      <c r="E164" s="4">
        <v>2</v>
      </c>
      <c r="F164" s="8">
        <v>2.17</v>
      </c>
      <c r="G164" s="4">
        <v>0</v>
      </c>
      <c r="H164" s="8">
        <v>0</v>
      </c>
      <c r="I164" s="4">
        <v>0</v>
      </c>
    </row>
    <row r="165" spans="1:9" x14ac:dyDescent="0.15">
      <c r="A165" s="1"/>
      <c r="C165" s="4"/>
      <c r="D165" s="8"/>
      <c r="E165" s="4"/>
      <c r="F165" s="8"/>
      <c r="G165" s="4"/>
      <c r="H165" s="8"/>
      <c r="I165" s="4"/>
    </row>
    <row r="166" spans="1:9" x14ac:dyDescent="0.15">
      <c r="A166" s="1" t="s">
        <v>7</v>
      </c>
      <c r="C166" s="4"/>
      <c r="D166" s="8"/>
      <c r="E166" s="4"/>
      <c r="F166" s="8"/>
      <c r="G166" s="4"/>
      <c r="H166" s="8"/>
      <c r="I166" s="4"/>
    </row>
    <row r="167" spans="1:9" x14ac:dyDescent="0.15">
      <c r="A167" s="2">
        <v>1</v>
      </c>
      <c r="B167" s="1" t="s">
        <v>122</v>
      </c>
      <c r="C167" s="4">
        <v>12</v>
      </c>
      <c r="D167" s="8">
        <v>6.19</v>
      </c>
      <c r="E167" s="4">
        <v>12</v>
      </c>
      <c r="F167" s="8">
        <v>9.4499999999999993</v>
      </c>
      <c r="G167" s="4">
        <v>0</v>
      </c>
      <c r="H167" s="8">
        <v>0</v>
      </c>
      <c r="I167" s="4">
        <v>0</v>
      </c>
    </row>
    <row r="168" spans="1:9" x14ac:dyDescent="0.15">
      <c r="A168" s="2">
        <v>2</v>
      </c>
      <c r="B168" s="1" t="s">
        <v>121</v>
      </c>
      <c r="C168" s="4">
        <v>10</v>
      </c>
      <c r="D168" s="8">
        <v>5.15</v>
      </c>
      <c r="E168" s="4">
        <v>10</v>
      </c>
      <c r="F168" s="8">
        <v>7.87</v>
      </c>
      <c r="G168" s="4">
        <v>0</v>
      </c>
      <c r="H168" s="8">
        <v>0</v>
      </c>
      <c r="I168" s="4">
        <v>0</v>
      </c>
    </row>
    <row r="169" spans="1:9" x14ac:dyDescent="0.15">
      <c r="A169" s="2">
        <v>3</v>
      </c>
      <c r="B169" s="1" t="s">
        <v>114</v>
      </c>
      <c r="C169" s="4">
        <v>9</v>
      </c>
      <c r="D169" s="8">
        <v>4.6399999999999997</v>
      </c>
      <c r="E169" s="4">
        <v>6</v>
      </c>
      <c r="F169" s="8">
        <v>4.72</v>
      </c>
      <c r="G169" s="4">
        <v>3</v>
      </c>
      <c r="H169" s="8">
        <v>4.55</v>
      </c>
      <c r="I169" s="4">
        <v>0</v>
      </c>
    </row>
    <row r="170" spans="1:9" x14ac:dyDescent="0.15">
      <c r="A170" s="2">
        <v>4</v>
      </c>
      <c r="B170" s="1" t="s">
        <v>150</v>
      </c>
      <c r="C170" s="4">
        <v>8</v>
      </c>
      <c r="D170" s="8">
        <v>4.12</v>
      </c>
      <c r="E170" s="4">
        <v>2</v>
      </c>
      <c r="F170" s="8">
        <v>1.57</v>
      </c>
      <c r="G170" s="4">
        <v>6</v>
      </c>
      <c r="H170" s="8">
        <v>9.09</v>
      </c>
      <c r="I170" s="4">
        <v>0</v>
      </c>
    </row>
    <row r="171" spans="1:9" x14ac:dyDescent="0.15">
      <c r="A171" s="2">
        <v>5</v>
      </c>
      <c r="B171" s="1" t="s">
        <v>106</v>
      </c>
      <c r="C171" s="4">
        <v>5</v>
      </c>
      <c r="D171" s="8">
        <v>2.58</v>
      </c>
      <c r="E171" s="4">
        <v>1</v>
      </c>
      <c r="F171" s="8">
        <v>0.79</v>
      </c>
      <c r="G171" s="4">
        <v>4</v>
      </c>
      <c r="H171" s="8">
        <v>6.06</v>
      </c>
      <c r="I171" s="4">
        <v>0</v>
      </c>
    </row>
    <row r="172" spans="1:9" x14ac:dyDescent="0.15">
      <c r="A172" s="2">
        <v>5</v>
      </c>
      <c r="B172" s="1" t="s">
        <v>149</v>
      </c>
      <c r="C172" s="4">
        <v>5</v>
      </c>
      <c r="D172" s="8">
        <v>2.58</v>
      </c>
      <c r="E172" s="4">
        <v>4</v>
      </c>
      <c r="F172" s="8">
        <v>3.15</v>
      </c>
      <c r="G172" s="4">
        <v>1</v>
      </c>
      <c r="H172" s="8">
        <v>1.52</v>
      </c>
      <c r="I172" s="4">
        <v>0</v>
      </c>
    </row>
    <row r="173" spans="1:9" x14ac:dyDescent="0.15">
      <c r="A173" s="2">
        <v>7</v>
      </c>
      <c r="B173" s="1" t="s">
        <v>107</v>
      </c>
      <c r="C173" s="4">
        <v>4</v>
      </c>
      <c r="D173" s="8">
        <v>2.06</v>
      </c>
      <c r="E173" s="4">
        <v>3</v>
      </c>
      <c r="F173" s="8">
        <v>2.36</v>
      </c>
      <c r="G173" s="4">
        <v>1</v>
      </c>
      <c r="H173" s="8">
        <v>1.52</v>
      </c>
      <c r="I173" s="4">
        <v>0</v>
      </c>
    </row>
    <row r="174" spans="1:9" x14ac:dyDescent="0.15">
      <c r="A174" s="2">
        <v>7</v>
      </c>
      <c r="B174" s="1" t="s">
        <v>152</v>
      </c>
      <c r="C174" s="4">
        <v>4</v>
      </c>
      <c r="D174" s="8">
        <v>2.06</v>
      </c>
      <c r="E174" s="4">
        <v>1</v>
      </c>
      <c r="F174" s="8">
        <v>0.79</v>
      </c>
      <c r="G174" s="4">
        <v>3</v>
      </c>
      <c r="H174" s="8">
        <v>4.55</v>
      </c>
      <c r="I174" s="4">
        <v>0</v>
      </c>
    </row>
    <row r="175" spans="1:9" x14ac:dyDescent="0.15">
      <c r="A175" s="2">
        <v>7</v>
      </c>
      <c r="B175" s="1" t="s">
        <v>153</v>
      </c>
      <c r="C175" s="4">
        <v>4</v>
      </c>
      <c r="D175" s="8">
        <v>2.06</v>
      </c>
      <c r="E175" s="4">
        <v>1</v>
      </c>
      <c r="F175" s="8">
        <v>0.79</v>
      </c>
      <c r="G175" s="4">
        <v>3</v>
      </c>
      <c r="H175" s="8">
        <v>4.55</v>
      </c>
      <c r="I175" s="4">
        <v>0</v>
      </c>
    </row>
    <row r="176" spans="1:9" x14ac:dyDescent="0.15">
      <c r="A176" s="2">
        <v>7</v>
      </c>
      <c r="B176" s="1" t="s">
        <v>135</v>
      </c>
      <c r="C176" s="4">
        <v>4</v>
      </c>
      <c r="D176" s="8">
        <v>2.06</v>
      </c>
      <c r="E176" s="4">
        <v>4</v>
      </c>
      <c r="F176" s="8">
        <v>3.15</v>
      </c>
      <c r="G176" s="4">
        <v>0</v>
      </c>
      <c r="H176" s="8">
        <v>0</v>
      </c>
      <c r="I176" s="4">
        <v>0</v>
      </c>
    </row>
    <row r="177" spans="1:9" x14ac:dyDescent="0.15">
      <c r="A177" s="2">
        <v>7</v>
      </c>
      <c r="B177" s="1" t="s">
        <v>112</v>
      </c>
      <c r="C177" s="4">
        <v>4</v>
      </c>
      <c r="D177" s="8">
        <v>2.06</v>
      </c>
      <c r="E177" s="4">
        <v>2</v>
      </c>
      <c r="F177" s="8">
        <v>1.57</v>
      </c>
      <c r="G177" s="4">
        <v>2</v>
      </c>
      <c r="H177" s="8">
        <v>3.03</v>
      </c>
      <c r="I177" s="4">
        <v>0</v>
      </c>
    </row>
    <row r="178" spans="1:9" x14ac:dyDescent="0.15">
      <c r="A178" s="2">
        <v>7</v>
      </c>
      <c r="B178" s="1" t="s">
        <v>154</v>
      </c>
      <c r="C178" s="4">
        <v>4</v>
      </c>
      <c r="D178" s="8">
        <v>2.06</v>
      </c>
      <c r="E178" s="4">
        <v>4</v>
      </c>
      <c r="F178" s="8">
        <v>3.15</v>
      </c>
      <c r="G178" s="4">
        <v>0</v>
      </c>
      <c r="H178" s="8">
        <v>0</v>
      </c>
      <c r="I178" s="4">
        <v>0</v>
      </c>
    </row>
    <row r="179" spans="1:9" x14ac:dyDescent="0.15">
      <c r="A179" s="2">
        <v>7</v>
      </c>
      <c r="B179" s="1" t="s">
        <v>131</v>
      </c>
      <c r="C179" s="4">
        <v>4</v>
      </c>
      <c r="D179" s="8">
        <v>2.06</v>
      </c>
      <c r="E179" s="4">
        <v>2</v>
      </c>
      <c r="F179" s="8">
        <v>1.57</v>
      </c>
      <c r="G179" s="4">
        <v>2</v>
      </c>
      <c r="H179" s="8">
        <v>3.03</v>
      </c>
      <c r="I179" s="4">
        <v>0</v>
      </c>
    </row>
    <row r="180" spans="1:9" x14ac:dyDescent="0.15">
      <c r="A180" s="2">
        <v>7</v>
      </c>
      <c r="B180" s="1" t="s">
        <v>155</v>
      </c>
      <c r="C180" s="4">
        <v>4</v>
      </c>
      <c r="D180" s="8">
        <v>2.06</v>
      </c>
      <c r="E180" s="4">
        <v>1</v>
      </c>
      <c r="F180" s="8">
        <v>0.79</v>
      </c>
      <c r="G180" s="4">
        <v>2</v>
      </c>
      <c r="H180" s="8">
        <v>3.03</v>
      </c>
      <c r="I180" s="4">
        <v>1</v>
      </c>
    </row>
    <row r="181" spans="1:9" x14ac:dyDescent="0.15">
      <c r="A181" s="2">
        <v>15</v>
      </c>
      <c r="B181" s="1" t="s">
        <v>136</v>
      </c>
      <c r="C181" s="4">
        <v>3</v>
      </c>
      <c r="D181" s="8">
        <v>1.55</v>
      </c>
      <c r="E181" s="4">
        <v>0</v>
      </c>
      <c r="F181" s="8">
        <v>0</v>
      </c>
      <c r="G181" s="4">
        <v>3</v>
      </c>
      <c r="H181" s="8">
        <v>4.55</v>
      </c>
      <c r="I181" s="4">
        <v>0</v>
      </c>
    </row>
    <row r="182" spans="1:9" x14ac:dyDescent="0.15">
      <c r="A182" s="2">
        <v>15</v>
      </c>
      <c r="B182" s="1" t="s">
        <v>147</v>
      </c>
      <c r="C182" s="4">
        <v>3</v>
      </c>
      <c r="D182" s="8">
        <v>1.55</v>
      </c>
      <c r="E182" s="4">
        <v>2</v>
      </c>
      <c r="F182" s="8">
        <v>1.57</v>
      </c>
      <c r="G182" s="4">
        <v>1</v>
      </c>
      <c r="H182" s="8">
        <v>1.52</v>
      </c>
      <c r="I182" s="4">
        <v>0</v>
      </c>
    </row>
    <row r="183" spans="1:9" x14ac:dyDescent="0.15">
      <c r="A183" s="2">
        <v>15</v>
      </c>
      <c r="B183" s="1" t="s">
        <v>148</v>
      </c>
      <c r="C183" s="4">
        <v>3</v>
      </c>
      <c r="D183" s="8">
        <v>1.55</v>
      </c>
      <c r="E183" s="4">
        <v>3</v>
      </c>
      <c r="F183" s="8">
        <v>2.36</v>
      </c>
      <c r="G183" s="4">
        <v>0</v>
      </c>
      <c r="H183" s="8">
        <v>0</v>
      </c>
      <c r="I183" s="4">
        <v>0</v>
      </c>
    </row>
    <row r="184" spans="1:9" x14ac:dyDescent="0.15">
      <c r="A184" s="2">
        <v>15</v>
      </c>
      <c r="B184" s="1" t="s">
        <v>151</v>
      </c>
      <c r="C184" s="4">
        <v>3</v>
      </c>
      <c r="D184" s="8">
        <v>1.55</v>
      </c>
      <c r="E184" s="4">
        <v>2</v>
      </c>
      <c r="F184" s="8">
        <v>1.57</v>
      </c>
      <c r="G184" s="4">
        <v>1</v>
      </c>
      <c r="H184" s="8">
        <v>1.52</v>
      </c>
      <c r="I184" s="4">
        <v>0</v>
      </c>
    </row>
    <row r="185" spans="1:9" x14ac:dyDescent="0.15">
      <c r="A185" s="2">
        <v>15</v>
      </c>
      <c r="B185" s="1" t="s">
        <v>108</v>
      </c>
      <c r="C185" s="4">
        <v>3</v>
      </c>
      <c r="D185" s="8">
        <v>1.55</v>
      </c>
      <c r="E185" s="4">
        <v>2</v>
      </c>
      <c r="F185" s="8">
        <v>1.57</v>
      </c>
      <c r="G185" s="4">
        <v>1</v>
      </c>
      <c r="H185" s="8">
        <v>1.52</v>
      </c>
      <c r="I185" s="4">
        <v>0</v>
      </c>
    </row>
    <row r="186" spans="1:9" x14ac:dyDescent="0.15">
      <c r="A186" s="2">
        <v>15</v>
      </c>
      <c r="B186" s="1" t="s">
        <v>110</v>
      </c>
      <c r="C186" s="4">
        <v>3</v>
      </c>
      <c r="D186" s="8">
        <v>1.55</v>
      </c>
      <c r="E186" s="4">
        <v>3</v>
      </c>
      <c r="F186" s="8">
        <v>2.36</v>
      </c>
      <c r="G186" s="4">
        <v>0</v>
      </c>
      <c r="H186" s="8">
        <v>0</v>
      </c>
      <c r="I186" s="4">
        <v>0</v>
      </c>
    </row>
    <row r="187" spans="1:9" x14ac:dyDescent="0.15">
      <c r="A187" s="2">
        <v>15</v>
      </c>
      <c r="B187" s="1" t="s">
        <v>146</v>
      </c>
      <c r="C187" s="4">
        <v>3</v>
      </c>
      <c r="D187" s="8">
        <v>1.55</v>
      </c>
      <c r="E187" s="4">
        <v>3</v>
      </c>
      <c r="F187" s="8">
        <v>2.36</v>
      </c>
      <c r="G187" s="4">
        <v>0</v>
      </c>
      <c r="H187" s="8">
        <v>0</v>
      </c>
      <c r="I187" s="4">
        <v>0</v>
      </c>
    </row>
    <row r="188" spans="1:9" x14ac:dyDescent="0.15">
      <c r="A188" s="2">
        <v>15</v>
      </c>
      <c r="B188" s="1" t="s">
        <v>139</v>
      </c>
      <c r="C188" s="4">
        <v>3</v>
      </c>
      <c r="D188" s="8">
        <v>1.55</v>
      </c>
      <c r="E188" s="4">
        <v>1</v>
      </c>
      <c r="F188" s="8">
        <v>0.79</v>
      </c>
      <c r="G188" s="4">
        <v>2</v>
      </c>
      <c r="H188" s="8">
        <v>3.03</v>
      </c>
      <c r="I188" s="4">
        <v>0</v>
      </c>
    </row>
    <row r="189" spans="1:9" x14ac:dyDescent="0.15">
      <c r="A189" s="2">
        <v>15</v>
      </c>
      <c r="B189" s="1" t="s">
        <v>120</v>
      </c>
      <c r="C189" s="4">
        <v>3</v>
      </c>
      <c r="D189" s="8">
        <v>1.55</v>
      </c>
      <c r="E189" s="4">
        <v>3</v>
      </c>
      <c r="F189" s="8">
        <v>2.36</v>
      </c>
      <c r="G189" s="4">
        <v>0</v>
      </c>
      <c r="H189" s="8">
        <v>0</v>
      </c>
      <c r="I189" s="4">
        <v>0</v>
      </c>
    </row>
    <row r="190" spans="1:9" x14ac:dyDescent="0.15">
      <c r="A190" s="1"/>
      <c r="C190" s="4"/>
      <c r="D190" s="8"/>
      <c r="E190" s="4"/>
      <c r="F190" s="8"/>
      <c r="G190" s="4"/>
      <c r="H190" s="8"/>
      <c r="I190" s="4"/>
    </row>
    <row r="191" spans="1:9" x14ac:dyDescent="0.15">
      <c r="A191" s="1" t="s">
        <v>8</v>
      </c>
      <c r="C191" s="4"/>
      <c r="D191" s="8"/>
      <c r="E191" s="4"/>
      <c r="F191" s="8"/>
      <c r="G191" s="4"/>
      <c r="H191" s="8"/>
      <c r="I191" s="4"/>
    </row>
    <row r="192" spans="1:9" x14ac:dyDescent="0.15">
      <c r="A192" s="2">
        <v>1</v>
      </c>
      <c r="B192" s="1" t="s">
        <v>122</v>
      </c>
      <c r="C192" s="4">
        <v>30</v>
      </c>
      <c r="D192" s="8">
        <v>9.4600000000000009</v>
      </c>
      <c r="E192" s="4">
        <v>27</v>
      </c>
      <c r="F192" s="8">
        <v>13.11</v>
      </c>
      <c r="G192" s="4">
        <v>3</v>
      </c>
      <c r="H192" s="8">
        <v>2.78</v>
      </c>
      <c r="I192" s="4">
        <v>0</v>
      </c>
    </row>
    <row r="193" spans="1:9" x14ac:dyDescent="0.15">
      <c r="A193" s="2">
        <v>2</v>
      </c>
      <c r="B193" s="1" t="s">
        <v>121</v>
      </c>
      <c r="C193" s="4">
        <v>16</v>
      </c>
      <c r="D193" s="8">
        <v>5.05</v>
      </c>
      <c r="E193" s="4">
        <v>16</v>
      </c>
      <c r="F193" s="8">
        <v>7.77</v>
      </c>
      <c r="G193" s="4">
        <v>0</v>
      </c>
      <c r="H193" s="8">
        <v>0</v>
      </c>
      <c r="I193" s="4">
        <v>0</v>
      </c>
    </row>
    <row r="194" spans="1:9" x14ac:dyDescent="0.15">
      <c r="A194" s="2">
        <v>3</v>
      </c>
      <c r="B194" s="1" t="s">
        <v>106</v>
      </c>
      <c r="C194" s="4">
        <v>13</v>
      </c>
      <c r="D194" s="8">
        <v>4.0999999999999996</v>
      </c>
      <c r="E194" s="4">
        <v>3</v>
      </c>
      <c r="F194" s="8">
        <v>1.46</v>
      </c>
      <c r="G194" s="4">
        <v>10</v>
      </c>
      <c r="H194" s="8">
        <v>9.26</v>
      </c>
      <c r="I194" s="4">
        <v>0</v>
      </c>
    </row>
    <row r="195" spans="1:9" x14ac:dyDescent="0.15">
      <c r="A195" s="2">
        <v>3</v>
      </c>
      <c r="B195" s="1" t="s">
        <v>114</v>
      </c>
      <c r="C195" s="4">
        <v>13</v>
      </c>
      <c r="D195" s="8">
        <v>4.0999999999999996</v>
      </c>
      <c r="E195" s="4">
        <v>12</v>
      </c>
      <c r="F195" s="8">
        <v>5.83</v>
      </c>
      <c r="G195" s="4">
        <v>1</v>
      </c>
      <c r="H195" s="8">
        <v>0.93</v>
      </c>
      <c r="I195" s="4">
        <v>0</v>
      </c>
    </row>
    <row r="196" spans="1:9" x14ac:dyDescent="0.15">
      <c r="A196" s="2">
        <v>5</v>
      </c>
      <c r="B196" s="1" t="s">
        <v>109</v>
      </c>
      <c r="C196" s="4">
        <v>11</v>
      </c>
      <c r="D196" s="8">
        <v>3.47</v>
      </c>
      <c r="E196" s="4">
        <v>10</v>
      </c>
      <c r="F196" s="8">
        <v>4.8499999999999996</v>
      </c>
      <c r="G196" s="4">
        <v>1</v>
      </c>
      <c r="H196" s="8">
        <v>0.93</v>
      </c>
      <c r="I196" s="4">
        <v>0</v>
      </c>
    </row>
    <row r="197" spans="1:9" x14ac:dyDescent="0.15">
      <c r="A197" s="2">
        <v>6</v>
      </c>
      <c r="B197" s="1" t="s">
        <v>132</v>
      </c>
      <c r="C197" s="4">
        <v>9</v>
      </c>
      <c r="D197" s="8">
        <v>2.84</v>
      </c>
      <c r="E197" s="4">
        <v>3</v>
      </c>
      <c r="F197" s="8">
        <v>1.46</v>
      </c>
      <c r="G197" s="4">
        <v>6</v>
      </c>
      <c r="H197" s="8">
        <v>5.56</v>
      </c>
      <c r="I197" s="4">
        <v>0</v>
      </c>
    </row>
    <row r="198" spans="1:9" x14ac:dyDescent="0.15">
      <c r="A198" s="2">
        <v>6</v>
      </c>
      <c r="B198" s="1" t="s">
        <v>135</v>
      </c>
      <c r="C198" s="4">
        <v>9</v>
      </c>
      <c r="D198" s="8">
        <v>2.84</v>
      </c>
      <c r="E198" s="4">
        <v>8</v>
      </c>
      <c r="F198" s="8">
        <v>3.88</v>
      </c>
      <c r="G198" s="4">
        <v>1</v>
      </c>
      <c r="H198" s="8">
        <v>0.93</v>
      </c>
      <c r="I198" s="4">
        <v>0</v>
      </c>
    </row>
    <row r="199" spans="1:9" x14ac:dyDescent="0.15">
      <c r="A199" s="2">
        <v>8</v>
      </c>
      <c r="B199" s="1" t="s">
        <v>149</v>
      </c>
      <c r="C199" s="4">
        <v>8</v>
      </c>
      <c r="D199" s="8">
        <v>2.52</v>
      </c>
      <c r="E199" s="4">
        <v>7</v>
      </c>
      <c r="F199" s="8">
        <v>3.4</v>
      </c>
      <c r="G199" s="4">
        <v>1</v>
      </c>
      <c r="H199" s="8">
        <v>0.93</v>
      </c>
      <c r="I199" s="4">
        <v>0</v>
      </c>
    </row>
    <row r="200" spans="1:9" x14ac:dyDescent="0.15">
      <c r="A200" s="2">
        <v>8</v>
      </c>
      <c r="B200" s="1" t="s">
        <v>113</v>
      </c>
      <c r="C200" s="4">
        <v>8</v>
      </c>
      <c r="D200" s="8">
        <v>2.52</v>
      </c>
      <c r="E200" s="4">
        <v>5</v>
      </c>
      <c r="F200" s="8">
        <v>2.4300000000000002</v>
      </c>
      <c r="G200" s="4">
        <v>3</v>
      </c>
      <c r="H200" s="8">
        <v>2.78</v>
      </c>
      <c r="I200" s="4">
        <v>0</v>
      </c>
    </row>
    <row r="201" spans="1:9" x14ac:dyDescent="0.15">
      <c r="A201" s="2">
        <v>8</v>
      </c>
      <c r="B201" s="1" t="s">
        <v>127</v>
      </c>
      <c r="C201" s="4">
        <v>8</v>
      </c>
      <c r="D201" s="8">
        <v>2.52</v>
      </c>
      <c r="E201" s="4">
        <v>4</v>
      </c>
      <c r="F201" s="8">
        <v>1.94</v>
      </c>
      <c r="G201" s="4">
        <v>4</v>
      </c>
      <c r="H201" s="8">
        <v>3.7</v>
      </c>
      <c r="I201" s="4">
        <v>0</v>
      </c>
    </row>
    <row r="202" spans="1:9" x14ac:dyDescent="0.15">
      <c r="A202" s="2">
        <v>11</v>
      </c>
      <c r="B202" s="1" t="s">
        <v>150</v>
      </c>
      <c r="C202" s="4">
        <v>7</v>
      </c>
      <c r="D202" s="8">
        <v>2.21</v>
      </c>
      <c r="E202" s="4">
        <v>2</v>
      </c>
      <c r="F202" s="8">
        <v>0.97</v>
      </c>
      <c r="G202" s="4">
        <v>5</v>
      </c>
      <c r="H202" s="8">
        <v>4.63</v>
      </c>
      <c r="I202" s="4">
        <v>0</v>
      </c>
    </row>
    <row r="203" spans="1:9" x14ac:dyDescent="0.15">
      <c r="A203" s="2">
        <v>11</v>
      </c>
      <c r="B203" s="1" t="s">
        <v>115</v>
      </c>
      <c r="C203" s="4">
        <v>7</v>
      </c>
      <c r="D203" s="8">
        <v>2.21</v>
      </c>
      <c r="E203" s="4">
        <v>6</v>
      </c>
      <c r="F203" s="8">
        <v>2.91</v>
      </c>
      <c r="G203" s="4">
        <v>1</v>
      </c>
      <c r="H203" s="8">
        <v>0.93</v>
      </c>
      <c r="I203" s="4">
        <v>0</v>
      </c>
    </row>
    <row r="204" spans="1:9" x14ac:dyDescent="0.15">
      <c r="A204" s="2">
        <v>13</v>
      </c>
      <c r="B204" s="1" t="s">
        <v>107</v>
      </c>
      <c r="C204" s="4">
        <v>6</v>
      </c>
      <c r="D204" s="8">
        <v>1.89</v>
      </c>
      <c r="E204" s="4">
        <v>4</v>
      </c>
      <c r="F204" s="8">
        <v>1.94</v>
      </c>
      <c r="G204" s="4">
        <v>2</v>
      </c>
      <c r="H204" s="8">
        <v>1.85</v>
      </c>
      <c r="I204" s="4">
        <v>0</v>
      </c>
    </row>
    <row r="205" spans="1:9" x14ac:dyDescent="0.15">
      <c r="A205" s="2">
        <v>13</v>
      </c>
      <c r="B205" s="1" t="s">
        <v>110</v>
      </c>
      <c r="C205" s="4">
        <v>6</v>
      </c>
      <c r="D205" s="8">
        <v>1.89</v>
      </c>
      <c r="E205" s="4">
        <v>5</v>
      </c>
      <c r="F205" s="8">
        <v>2.4300000000000002</v>
      </c>
      <c r="G205" s="4">
        <v>1</v>
      </c>
      <c r="H205" s="8">
        <v>0.93</v>
      </c>
      <c r="I205" s="4">
        <v>0</v>
      </c>
    </row>
    <row r="206" spans="1:9" x14ac:dyDescent="0.15">
      <c r="A206" s="2">
        <v>13</v>
      </c>
      <c r="B206" s="1" t="s">
        <v>154</v>
      </c>
      <c r="C206" s="4">
        <v>6</v>
      </c>
      <c r="D206" s="8">
        <v>1.89</v>
      </c>
      <c r="E206" s="4">
        <v>3</v>
      </c>
      <c r="F206" s="8">
        <v>1.46</v>
      </c>
      <c r="G206" s="4">
        <v>3</v>
      </c>
      <c r="H206" s="8">
        <v>2.78</v>
      </c>
      <c r="I206" s="4">
        <v>0</v>
      </c>
    </row>
    <row r="207" spans="1:9" x14ac:dyDescent="0.15">
      <c r="A207" s="2">
        <v>13</v>
      </c>
      <c r="B207" s="1" t="s">
        <v>116</v>
      </c>
      <c r="C207" s="4">
        <v>6</v>
      </c>
      <c r="D207" s="8">
        <v>1.89</v>
      </c>
      <c r="E207" s="4">
        <v>5</v>
      </c>
      <c r="F207" s="8">
        <v>2.4300000000000002</v>
      </c>
      <c r="G207" s="4">
        <v>1</v>
      </c>
      <c r="H207" s="8">
        <v>0.93</v>
      </c>
      <c r="I207" s="4">
        <v>0</v>
      </c>
    </row>
    <row r="208" spans="1:9" x14ac:dyDescent="0.15">
      <c r="A208" s="2">
        <v>13</v>
      </c>
      <c r="B208" s="1" t="s">
        <v>131</v>
      </c>
      <c r="C208" s="4">
        <v>6</v>
      </c>
      <c r="D208" s="8">
        <v>1.89</v>
      </c>
      <c r="E208" s="4">
        <v>5</v>
      </c>
      <c r="F208" s="8">
        <v>2.4300000000000002</v>
      </c>
      <c r="G208" s="4">
        <v>1</v>
      </c>
      <c r="H208" s="8">
        <v>0.93</v>
      </c>
      <c r="I208" s="4">
        <v>0</v>
      </c>
    </row>
    <row r="209" spans="1:9" x14ac:dyDescent="0.15">
      <c r="A209" s="2">
        <v>18</v>
      </c>
      <c r="B209" s="1" t="s">
        <v>108</v>
      </c>
      <c r="C209" s="4">
        <v>5</v>
      </c>
      <c r="D209" s="8">
        <v>1.58</v>
      </c>
      <c r="E209" s="4">
        <v>3</v>
      </c>
      <c r="F209" s="8">
        <v>1.46</v>
      </c>
      <c r="G209" s="4">
        <v>2</v>
      </c>
      <c r="H209" s="8">
        <v>1.85</v>
      </c>
      <c r="I209" s="4">
        <v>0</v>
      </c>
    </row>
    <row r="210" spans="1:9" x14ac:dyDescent="0.15">
      <c r="A210" s="2">
        <v>18</v>
      </c>
      <c r="B210" s="1" t="s">
        <v>111</v>
      </c>
      <c r="C210" s="4">
        <v>5</v>
      </c>
      <c r="D210" s="8">
        <v>1.58</v>
      </c>
      <c r="E210" s="4">
        <v>2</v>
      </c>
      <c r="F210" s="8">
        <v>0.97</v>
      </c>
      <c r="G210" s="4">
        <v>3</v>
      </c>
      <c r="H210" s="8">
        <v>2.78</v>
      </c>
      <c r="I210" s="4">
        <v>0</v>
      </c>
    </row>
    <row r="211" spans="1:9" x14ac:dyDescent="0.15">
      <c r="A211" s="2">
        <v>18</v>
      </c>
      <c r="B211" s="1" t="s">
        <v>112</v>
      </c>
      <c r="C211" s="4">
        <v>5</v>
      </c>
      <c r="D211" s="8">
        <v>1.58</v>
      </c>
      <c r="E211" s="4">
        <v>3</v>
      </c>
      <c r="F211" s="8">
        <v>1.46</v>
      </c>
      <c r="G211" s="4">
        <v>2</v>
      </c>
      <c r="H211" s="8">
        <v>1.85</v>
      </c>
      <c r="I211" s="4">
        <v>0</v>
      </c>
    </row>
    <row r="212" spans="1:9" x14ac:dyDescent="0.15">
      <c r="A212" s="2">
        <v>18</v>
      </c>
      <c r="B212" s="1" t="s">
        <v>156</v>
      </c>
      <c r="C212" s="4">
        <v>5</v>
      </c>
      <c r="D212" s="8">
        <v>1.58</v>
      </c>
      <c r="E212" s="4">
        <v>5</v>
      </c>
      <c r="F212" s="8">
        <v>2.4300000000000002</v>
      </c>
      <c r="G212" s="4">
        <v>0</v>
      </c>
      <c r="H212" s="8">
        <v>0</v>
      </c>
      <c r="I212" s="4">
        <v>0</v>
      </c>
    </row>
    <row r="213" spans="1:9" x14ac:dyDescent="0.15">
      <c r="A213" s="1"/>
      <c r="C213" s="4"/>
      <c r="D213" s="8"/>
      <c r="E213" s="4"/>
      <c r="F213" s="8"/>
      <c r="G213" s="4"/>
      <c r="H213" s="8"/>
      <c r="I213" s="4"/>
    </row>
    <row r="214" spans="1:9" x14ac:dyDescent="0.15">
      <c r="A214" s="1" t="s">
        <v>9</v>
      </c>
      <c r="C214" s="4"/>
      <c r="D214" s="8"/>
      <c r="E214" s="4"/>
      <c r="F214" s="8"/>
      <c r="G214" s="4"/>
      <c r="H214" s="8"/>
      <c r="I214" s="4"/>
    </row>
    <row r="215" spans="1:9" x14ac:dyDescent="0.15">
      <c r="A215" s="2">
        <v>1</v>
      </c>
      <c r="B215" s="1" t="s">
        <v>115</v>
      </c>
      <c r="C215" s="4">
        <v>14</v>
      </c>
      <c r="D215" s="8">
        <v>11.11</v>
      </c>
      <c r="E215" s="4">
        <v>14</v>
      </c>
      <c r="F215" s="8">
        <v>17.5</v>
      </c>
      <c r="G215" s="4">
        <v>0</v>
      </c>
      <c r="H215" s="8">
        <v>0</v>
      </c>
      <c r="I215" s="4">
        <v>0</v>
      </c>
    </row>
    <row r="216" spans="1:9" x14ac:dyDescent="0.15">
      <c r="A216" s="2">
        <v>2</v>
      </c>
      <c r="B216" s="1" t="s">
        <v>114</v>
      </c>
      <c r="C216" s="4">
        <v>8</v>
      </c>
      <c r="D216" s="8">
        <v>6.35</v>
      </c>
      <c r="E216" s="4">
        <v>7</v>
      </c>
      <c r="F216" s="8">
        <v>8.75</v>
      </c>
      <c r="G216" s="4">
        <v>1</v>
      </c>
      <c r="H216" s="8">
        <v>2.38</v>
      </c>
      <c r="I216" s="4">
        <v>0</v>
      </c>
    </row>
    <row r="217" spans="1:9" x14ac:dyDescent="0.15">
      <c r="A217" s="2">
        <v>3</v>
      </c>
      <c r="B217" s="1" t="s">
        <v>122</v>
      </c>
      <c r="C217" s="4">
        <v>7</v>
      </c>
      <c r="D217" s="8">
        <v>5.56</v>
      </c>
      <c r="E217" s="4">
        <v>7</v>
      </c>
      <c r="F217" s="8">
        <v>8.75</v>
      </c>
      <c r="G217" s="4">
        <v>0</v>
      </c>
      <c r="H217" s="8">
        <v>0</v>
      </c>
      <c r="I217" s="4">
        <v>0</v>
      </c>
    </row>
    <row r="218" spans="1:9" x14ac:dyDescent="0.15">
      <c r="A218" s="2">
        <v>4</v>
      </c>
      <c r="B218" s="1" t="s">
        <v>142</v>
      </c>
      <c r="C218" s="4">
        <v>5</v>
      </c>
      <c r="D218" s="8">
        <v>3.97</v>
      </c>
      <c r="E218" s="4">
        <v>4</v>
      </c>
      <c r="F218" s="8">
        <v>5</v>
      </c>
      <c r="G218" s="4">
        <v>1</v>
      </c>
      <c r="H218" s="8">
        <v>2.38</v>
      </c>
      <c r="I218" s="4">
        <v>0</v>
      </c>
    </row>
    <row r="219" spans="1:9" x14ac:dyDescent="0.15">
      <c r="A219" s="2">
        <v>4</v>
      </c>
      <c r="B219" s="1" t="s">
        <v>121</v>
      </c>
      <c r="C219" s="4">
        <v>5</v>
      </c>
      <c r="D219" s="8">
        <v>3.97</v>
      </c>
      <c r="E219" s="4">
        <v>5</v>
      </c>
      <c r="F219" s="8">
        <v>6.25</v>
      </c>
      <c r="G219" s="4">
        <v>0</v>
      </c>
      <c r="H219" s="8">
        <v>0</v>
      </c>
      <c r="I219" s="4">
        <v>0</v>
      </c>
    </row>
    <row r="220" spans="1:9" x14ac:dyDescent="0.15">
      <c r="A220" s="2">
        <v>6</v>
      </c>
      <c r="B220" s="1" t="s">
        <v>111</v>
      </c>
      <c r="C220" s="4">
        <v>4</v>
      </c>
      <c r="D220" s="8">
        <v>3.17</v>
      </c>
      <c r="E220" s="4">
        <v>3</v>
      </c>
      <c r="F220" s="8">
        <v>3.75</v>
      </c>
      <c r="G220" s="4">
        <v>1</v>
      </c>
      <c r="H220" s="8">
        <v>2.38</v>
      </c>
      <c r="I220" s="4">
        <v>0</v>
      </c>
    </row>
    <row r="221" spans="1:9" x14ac:dyDescent="0.15">
      <c r="A221" s="2">
        <v>6</v>
      </c>
      <c r="B221" s="1" t="s">
        <v>140</v>
      </c>
      <c r="C221" s="4">
        <v>4</v>
      </c>
      <c r="D221" s="8">
        <v>3.17</v>
      </c>
      <c r="E221" s="4">
        <v>3</v>
      </c>
      <c r="F221" s="8">
        <v>3.75</v>
      </c>
      <c r="G221" s="4">
        <v>1</v>
      </c>
      <c r="H221" s="8">
        <v>2.38</v>
      </c>
      <c r="I221" s="4">
        <v>0</v>
      </c>
    </row>
    <row r="222" spans="1:9" x14ac:dyDescent="0.15">
      <c r="A222" s="2">
        <v>6</v>
      </c>
      <c r="B222" s="1" t="s">
        <v>119</v>
      </c>
      <c r="C222" s="4">
        <v>4</v>
      </c>
      <c r="D222" s="8">
        <v>3.17</v>
      </c>
      <c r="E222" s="4">
        <v>2</v>
      </c>
      <c r="F222" s="8">
        <v>2.5</v>
      </c>
      <c r="G222" s="4">
        <v>2</v>
      </c>
      <c r="H222" s="8">
        <v>4.76</v>
      </c>
      <c r="I222" s="4">
        <v>0</v>
      </c>
    </row>
    <row r="223" spans="1:9" x14ac:dyDescent="0.15">
      <c r="A223" s="2">
        <v>9</v>
      </c>
      <c r="B223" s="1" t="s">
        <v>107</v>
      </c>
      <c r="C223" s="4">
        <v>3</v>
      </c>
      <c r="D223" s="8">
        <v>2.38</v>
      </c>
      <c r="E223" s="4">
        <v>1</v>
      </c>
      <c r="F223" s="8">
        <v>1.25</v>
      </c>
      <c r="G223" s="4">
        <v>2</v>
      </c>
      <c r="H223" s="8">
        <v>4.76</v>
      </c>
      <c r="I223" s="4">
        <v>0</v>
      </c>
    </row>
    <row r="224" spans="1:9" x14ac:dyDescent="0.15">
      <c r="A224" s="2">
        <v>9</v>
      </c>
      <c r="B224" s="1" t="s">
        <v>135</v>
      </c>
      <c r="C224" s="4">
        <v>3</v>
      </c>
      <c r="D224" s="8">
        <v>2.38</v>
      </c>
      <c r="E224" s="4">
        <v>2</v>
      </c>
      <c r="F224" s="8">
        <v>2.5</v>
      </c>
      <c r="G224" s="4">
        <v>1</v>
      </c>
      <c r="H224" s="8">
        <v>2.38</v>
      </c>
      <c r="I224" s="4">
        <v>0</v>
      </c>
    </row>
    <row r="225" spans="1:9" x14ac:dyDescent="0.15">
      <c r="A225" s="2">
        <v>9</v>
      </c>
      <c r="B225" s="1" t="s">
        <v>157</v>
      </c>
      <c r="C225" s="4">
        <v>3</v>
      </c>
      <c r="D225" s="8">
        <v>2.38</v>
      </c>
      <c r="E225" s="4">
        <v>0</v>
      </c>
      <c r="F225" s="8">
        <v>0</v>
      </c>
      <c r="G225" s="4">
        <v>3</v>
      </c>
      <c r="H225" s="8">
        <v>7.14</v>
      </c>
      <c r="I225" s="4">
        <v>0</v>
      </c>
    </row>
    <row r="226" spans="1:9" x14ac:dyDescent="0.15">
      <c r="A226" s="2">
        <v>9</v>
      </c>
      <c r="B226" s="1" t="s">
        <v>133</v>
      </c>
      <c r="C226" s="4">
        <v>3</v>
      </c>
      <c r="D226" s="8">
        <v>2.38</v>
      </c>
      <c r="E226" s="4">
        <v>0</v>
      </c>
      <c r="F226" s="8">
        <v>0</v>
      </c>
      <c r="G226" s="4">
        <v>3</v>
      </c>
      <c r="H226" s="8">
        <v>7.14</v>
      </c>
      <c r="I226" s="4">
        <v>0</v>
      </c>
    </row>
    <row r="227" spans="1:9" x14ac:dyDescent="0.15">
      <c r="A227" s="2">
        <v>9</v>
      </c>
      <c r="B227" s="1" t="s">
        <v>126</v>
      </c>
      <c r="C227" s="4">
        <v>3</v>
      </c>
      <c r="D227" s="8">
        <v>2.38</v>
      </c>
      <c r="E227" s="4">
        <v>3</v>
      </c>
      <c r="F227" s="8">
        <v>3.75</v>
      </c>
      <c r="G227" s="4">
        <v>0</v>
      </c>
      <c r="H227" s="8">
        <v>0</v>
      </c>
      <c r="I227" s="4">
        <v>0</v>
      </c>
    </row>
    <row r="228" spans="1:9" x14ac:dyDescent="0.15">
      <c r="A228" s="2">
        <v>9</v>
      </c>
      <c r="B228" s="1" t="s">
        <v>116</v>
      </c>
      <c r="C228" s="4">
        <v>3</v>
      </c>
      <c r="D228" s="8">
        <v>2.38</v>
      </c>
      <c r="E228" s="4">
        <v>3</v>
      </c>
      <c r="F228" s="8">
        <v>3.75</v>
      </c>
      <c r="G228" s="4">
        <v>0</v>
      </c>
      <c r="H228" s="8">
        <v>0</v>
      </c>
      <c r="I228" s="4">
        <v>0</v>
      </c>
    </row>
    <row r="229" spans="1:9" x14ac:dyDescent="0.15">
      <c r="A229" s="2">
        <v>15</v>
      </c>
      <c r="B229" s="1" t="s">
        <v>136</v>
      </c>
      <c r="C229" s="4">
        <v>2</v>
      </c>
      <c r="D229" s="8">
        <v>1.59</v>
      </c>
      <c r="E229" s="4">
        <v>0</v>
      </c>
      <c r="F229" s="8">
        <v>0</v>
      </c>
      <c r="G229" s="4">
        <v>2</v>
      </c>
      <c r="H229" s="8">
        <v>4.76</v>
      </c>
      <c r="I229" s="4">
        <v>0</v>
      </c>
    </row>
    <row r="230" spans="1:9" x14ac:dyDescent="0.15">
      <c r="A230" s="2">
        <v>15</v>
      </c>
      <c r="B230" s="1" t="s">
        <v>149</v>
      </c>
      <c r="C230" s="4">
        <v>2</v>
      </c>
      <c r="D230" s="8">
        <v>1.59</v>
      </c>
      <c r="E230" s="4">
        <v>2</v>
      </c>
      <c r="F230" s="8">
        <v>2.5</v>
      </c>
      <c r="G230" s="4">
        <v>0</v>
      </c>
      <c r="H230" s="8">
        <v>0</v>
      </c>
      <c r="I230" s="4">
        <v>0</v>
      </c>
    </row>
    <row r="231" spans="1:9" x14ac:dyDescent="0.15">
      <c r="A231" s="2">
        <v>15</v>
      </c>
      <c r="B231" s="1" t="s">
        <v>128</v>
      </c>
      <c r="C231" s="4">
        <v>2</v>
      </c>
      <c r="D231" s="8">
        <v>1.59</v>
      </c>
      <c r="E231" s="4">
        <v>0</v>
      </c>
      <c r="F231" s="8">
        <v>0</v>
      </c>
      <c r="G231" s="4">
        <v>2</v>
      </c>
      <c r="H231" s="8">
        <v>4.76</v>
      </c>
      <c r="I231" s="4">
        <v>0</v>
      </c>
    </row>
    <row r="232" spans="1:9" x14ac:dyDescent="0.15">
      <c r="A232" s="2">
        <v>15</v>
      </c>
      <c r="B232" s="1" t="s">
        <v>153</v>
      </c>
      <c r="C232" s="4">
        <v>2</v>
      </c>
      <c r="D232" s="8">
        <v>1.59</v>
      </c>
      <c r="E232" s="4">
        <v>0</v>
      </c>
      <c r="F232" s="8">
        <v>0</v>
      </c>
      <c r="G232" s="4">
        <v>2</v>
      </c>
      <c r="H232" s="8">
        <v>4.76</v>
      </c>
      <c r="I232" s="4">
        <v>0</v>
      </c>
    </row>
    <row r="233" spans="1:9" x14ac:dyDescent="0.15">
      <c r="A233" s="2">
        <v>15</v>
      </c>
      <c r="B233" s="1" t="s">
        <v>110</v>
      </c>
      <c r="C233" s="4">
        <v>2</v>
      </c>
      <c r="D233" s="8">
        <v>1.59</v>
      </c>
      <c r="E233" s="4">
        <v>1</v>
      </c>
      <c r="F233" s="8">
        <v>1.25</v>
      </c>
      <c r="G233" s="4">
        <v>1</v>
      </c>
      <c r="H233" s="8">
        <v>2.38</v>
      </c>
      <c r="I233" s="4">
        <v>0</v>
      </c>
    </row>
    <row r="234" spans="1:9" x14ac:dyDescent="0.15">
      <c r="A234" s="2">
        <v>15</v>
      </c>
      <c r="B234" s="1" t="s">
        <v>113</v>
      </c>
      <c r="C234" s="4">
        <v>2</v>
      </c>
      <c r="D234" s="8">
        <v>1.59</v>
      </c>
      <c r="E234" s="4">
        <v>0</v>
      </c>
      <c r="F234" s="8">
        <v>0</v>
      </c>
      <c r="G234" s="4">
        <v>2</v>
      </c>
      <c r="H234" s="8">
        <v>4.76</v>
      </c>
      <c r="I234" s="4">
        <v>0</v>
      </c>
    </row>
    <row r="235" spans="1:9" x14ac:dyDescent="0.15">
      <c r="A235" s="2">
        <v>15</v>
      </c>
      <c r="B235" s="1" t="s">
        <v>129</v>
      </c>
      <c r="C235" s="4">
        <v>2</v>
      </c>
      <c r="D235" s="8">
        <v>1.59</v>
      </c>
      <c r="E235" s="4">
        <v>1</v>
      </c>
      <c r="F235" s="8">
        <v>1.25</v>
      </c>
      <c r="G235" s="4">
        <v>1</v>
      </c>
      <c r="H235" s="8">
        <v>2.38</v>
      </c>
      <c r="I235" s="4">
        <v>0</v>
      </c>
    </row>
    <row r="236" spans="1:9" x14ac:dyDescent="0.15">
      <c r="A236" s="2">
        <v>15</v>
      </c>
      <c r="B236" s="1" t="s">
        <v>130</v>
      </c>
      <c r="C236" s="4">
        <v>2</v>
      </c>
      <c r="D236" s="8">
        <v>1.59</v>
      </c>
      <c r="E236" s="4">
        <v>2</v>
      </c>
      <c r="F236" s="8">
        <v>2.5</v>
      </c>
      <c r="G236" s="4">
        <v>0</v>
      </c>
      <c r="H236" s="8">
        <v>0</v>
      </c>
      <c r="I236" s="4">
        <v>0</v>
      </c>
    </row>
    <row r="237" spans="1:9" x14ac:dyDescent="0.15">
      <c r="A237" s="2">
        <v>15</v>
      </c>
      <c r="B237" s="1" t="s">
        <v>158</v>
      </c>
      <c r="C237" s="4">
        <v>2</v>
      </c>
      <c r="D237" s="8">
        <v>1.59</v>
      </c>
      <c r="E237" s="4">
        <v>2</v>
      </c>
      <c r="F237" s="8">
        <v>2.5</v>
      </c>
      <c r="G237" s="4">
        <v>0</v>
      </c>
      <c r="H237" s="8">
        <v>0</v>
      </c>
      <c r="I237" s="4">
        <v>0</v>
      </c>
    </row>
    <row r="238" spans="1:9" x14ac:dyDescent="0.15">
      <c r="A238" s="2">
        <v>15</v>
      </c>
      <c r="B238" s="1" t="s">
        <v>117</v>
      </c>
      <c r="C238" s="4">
        <v>2</v>
      </c>
      <c r="D238" s="8">
        <v>1.59</v>
      </c>
      <c r="E238" s="4">
        <v>2</v>
      </c>
      <c r="F238" s="8">
        <v>2.5</v>
      </c>
      <c r="G238" s="4">
        <v>0</v>
      </c>
      <c r="H238" s="8">
        <v>0</v>
      </c>
      <c r="I238" s="4">
        <v>0</v>
      </c>
    </row>
    <row r="239" spans="1:9" x14ac:dyDescent="0.15">
      <c r="A239" s="2">
        <v>15</v>
      </c>
      <c r="B239" s="1" t="s">
        <v>118</v>
      </c>
      <c r="C239" s="4">
        <v>2</v>
      </c>
      <c r="D239" s="8">
        <v>1.59</v>
      </c>
      <c r="E239" s="4">
        <v>2</v>
      </c>
      <c r="F239" s="8">
        <v>2.5</v>
      </c>
      <c r="G239" s="4">
        <v>0</v>
      </c>
      <c r="H239" s="8">
        <v>0</v>
      </c>
      <c r="I239" s="4">
        <v>0</v>
      </c>
    </row>
    <row r="240" spans="1:9" x14ac:dyDescent="0.15">
      <c r="A240" s="2">
        <v>15</v>
      </c>
      <c r="B240" s="1" t="s">
        <v>120</v>
      </c>
      <c r="C240" s="4">
        <v>2</v>
      </c>
      <c r="D240" s="8">
        <v>1.59</v>
      </c>
      <c r="E240" s="4">
        <v>2</v>
      </c>
      <c r="F240" s="8">
        <v>2.5</v>
      </c>
      <c r="G240" s="4">
        <v>0</v>
      </c>
      <c r="H240" s="8">
        <v>0</v>
      </c>
      <c r="I240" s="4">
        <v>0</v>
      </c>
    </row>
    <row r="241" spans="1:9" x14ac:dyDescent="0.15">
      <c r="A241" s="2">
        <v>15</v>
      </c>
      <c r="B241" s="1" t="s">
        <v>123</v>
      </c>
      <c r="C241" s="4">
        <v>2</v>
      </c>
      <c r="D241" s="8">
        <v>1.59</v>
      </c>
      <c r="E241" s="4">
        <v>1</v>
      </c>
      <c r="F241" s="8">
        <v>1.25</v>
      </c>
      <c r="G241" s="4">
        <v>1</v>
      </c>
      <c r="H241" s="8">
        <v>2.38</v>
      </c>
      <c r="I241" s="4">
        <v>0</v>
      </c>
    </row>
    <row r="242" spans="1:9" x14ac:dyDescent="0.15">
      <c r="A242" s="2">
        <v>15</v>
      </c>
      <c r="B242" s="1" t="s">
        <v>125</v>
      </c>
      <c r="C242" s="4">
        <v>2</v>
      </c>
      <c r="D242" s="8">
        <v>1.59</v>
      </c>
      <c r="E242" s="4">
        <v>2</v>
      </c>
      <c r="F242" s="8">
        <v>2.5</v>
      </c>
      <c r="G242" s="4">
        <v>0</v>
      </c>
      <c r="H242" s="8">
        <v>0</v>
      </c>
      <c r="I242" s="4">
        <v>0</v>
      </c>
    </row>
    <row r="243" spans="1:9" x14ac:dyDescent="0.15">
      <c r="A243" s="1"/>
      <c r="C243" s="4"/>
      <c r="D243" s="8"/>
      <c r="E243" s="4"/>
      <c r="F243" s="8"/>
      <c r="G243" s="4"/>
      <c r="H243" s="8"/>
      <c r="I243" s="4"/>
    </row>
    <row r="244" spans="1:9" x14ac:dyDescent="0.15">
      <c r="A244" s="1" t="s">
        <v>10</v>
      </c>
      <c r="C244" s="4"/>
      <c r="D244" s="8"/>
      <c r="E244" s="4"/>
      <c r="F244" s="8"/>
      <c r="G244" s="4"/>
      <c r="H244" s="8"/>
      <c r="I244" s="4"/>
    </row>
    <row r="245" spans="1:9" x14ac:dyDescent="0.15">
      <c r="A245" s="2">
        <v>1</v>
      </c>
      <c r="B245" s="1" t="s">
        <v>115</v>
      </c>
      <c r="C245" s="4">
        <v>23</v>
      </c>
      <c r="D245" s="8">
        <v>6.67</v>
      </c>
      <c r="E245" s="4">
        <v>20</v>
      </c>
      <c r="F245" s="8">
        <v>8.4700000000000006</v>
      </c>
      <c r="G245" s="4">
        <v>3</v>
      </c>
      <c r="H245" s="8">
        <v>2.78</v>
      </c>
      <c r="I245" s="4">
        <v>0</v>
      </c>
    </row>
    <row r="246" spans="1:9" x14ac:dyDescent="0.15">
      <c r="A246" s="2">
        <v>2</v>
      </c>
      <c r="B246" s="1" t="s">
        <v>122</v>
      </c>
      <c r="C246" s="4">
        <v>19</v>
      </c>
      <c r="D246" s="8">
        <v>5.51</v>
      </c>
      <c r="E246" s="4">
        <v>17</v>
      </c>
      <c r="F246" s="8">
        <v>7.2</v>
      </c>
      <c r="G246" s="4">
        <v>2</v>
      </c>
      <c r="H246" s="8">
        <v>1.85</v>
      </c>
      <c r="I246" s="4">
        <v>0</v>
      </c>
    </row>
    <row r="247" spans="1:9" x14ac:dyDescent="0.15">
      <c r="A247" s="2">
        <v>3</v>
      </c>
      <c r="B247" s="1" t="s">
        <v>109</v>
      </c>
      <c r="C247" s="4">
        <v>14</v>
      </c>
      <c r="D247" s="8">
        <v>4.0599999999999996</v>
      </c>
      <c r="E247" s="4">
        <v>13</v>
      </c>
      <c r="F247" s="8">
        <v>5.51</v>
      </c>
      <c r="G247" s="4">
        <v>1</v>
      </c>
      <c r="H247" s="8">
        <v>0.93</v>
      </c>
      <c r="I247" s="4">
        <v>0</v>
      </c>
    </row>
    <row r="248" spans="1:9" x14ac:dyDescent="0.15">
      <c r="A248" s="2">
        <v>3</v>
      </c>
      <c r="B248" s="1" t="s">
        <v>121</v>
      </c>
      <c r="C248" s="4">
        <v>14</v>
      </c>
      <c r="D248" s="8">
        <v>4.0599999999999996</v>
      </c>
      <c r="E248" s="4">
        <v>14</v>
      </c>
      <c r="F248" s="8">
        <v>5.93</v>
      </c>
      <c r="G248" s="4">
        <v>0</v>
      </c>
      <c r="H248" s="8">
        <v>0</v>
      </c>
      <c r="I248" s="4">
        <v>0</v>
      </c>
    </row>
    <row r="249" spans="1:9" x14ac:dyDescent="0.15">
      <c r="A249" s="2">
        <v>5</v>
      </c>
      <c r="B249" s="1" t="s">
        <v>107</v>
      </c>
      <c r="C249" s="4">
        <v>11</v>
      </c>
      <c r="D249" s="8">
        <v>3.19</v>
      </c>
      <c r="E249" s="4">
        <v>7</v>
      </c>
      <c r="F249" s="8">
        <v>2.97</v>
      </c>
      <c r="G249" s="4">
        <v>4</v>
      </c>
      <c r="H249" s="8">
        <v>3.7</v>
      </c>
      <c r="I249" s="4">
        <v>0</v>
      </c>
    </row>
    <row r="250" spans="1:9" x14ac:dyDescent="0.15">
      <c r="A250" s="2">
        <v>6</v>
      </c>
      <c r="B250" s="1" t="s">
        <v>114</v>
      </c>
      <c r="C250" s="4">
        <v>10</v>
      </c>
      <c r="D250" s="8">
        <v>2.9</v>
      </c>
      <c r="E250" s="4">
        <v>9</v>
      </c>
      <c r="F250" s="8">
        <v>3.81</v>
      </c>
      <c r="G250" s="4">
        <v>1</v>
      </c>
      <c r="H250" s="8">
        <v>0.93</v>
      </c>
      <c r="I250" s="4">
        <v>0</v>
      </c>
    </row>
    <row r="251" spans="1:9" x14ac:dyDescent="0.15">
      <c r="A251" s="2">
        <v>7</v>
      </c>
      <c r="B251" s="1" t="s">
        <v>106</v>
      </c>
      <c r="C251" s="4">
        <v>9</v>
      </c>
      <c r="D251" s="8">
        <v>2.61</v>
      </c>
      <c r="E251" s="4">
        <v>0</v>
      </c>
      <c r="F251" s="8">
        <v>0</v>
      </c>
      <c r="G251" s="4">
        <v>9</v>
      </c>
      <c r="H251" s="8">
        <v>8.33</v>
      </c>
      <c r="I251" s="4">
        <v>0</v>
      </c>
    </row>
    <row r="252" spans="1:9" x14ac:dyDescent="0.15">
      <c r="A252" s="2">
        <v>8</v>
      </c>
      <c r="B252" s="1" t="s">
        <v>136</v>
      </c>
      <c r="C252" s="4">
        <v>8</v>
      </c>
      <c r="D252" s="8">
        <v>2.3199999999999998</v>
      </c>
      <c r="E252" s="4">
        <v>2</v>
      </c>
      <c r="F252" s="8">
        <v>0.85</v>
      </c>
      <c r="G252" s="4">
        <v>6</v>
      </c>
      <c r="H252" s="8">
        <v>5.56</v>
      </c>
      <c r="I252" s="4">
        <v>0</v>
      </c>
    </row>
    <row r="253" spans="1:9" x14ac:dyDescent="0.15">
      <c r="A253" s="2">
        <v>8</v>
      </c>
      <c r="B253" s="1" t="s">
        <v>110</v>
      </c>
      <c r="C253" s="4">
        <v>8</v>
      </c>
      <c r="D253" s="8">
        <v>2.3199999999999998</v>
      </c>
      <c r="E253" s="4">
        <v>8</v>
      </c>
      <c r="F253" s="8">
        <v>3.39</v>
      </c>
      <c r="G253" s="4">
        <v>0</v>
      </c>
      <c r="H253" s="8">
        <v>0</v>
      </c>
      <c r="I253" s="4">
        <v>0</v>
      </c>
    </row>
    <row r="254" spans="1:9" x14ac:dyDescent="0.15">
      <c r="A254" s="2">
        <v>8</v>
      </c>
      <c r="B254" s="1" t="s">
        <v>111</v>
      </c>
      <c r="C254" s="4">
        <v>8</v>
      </c>
      <c r="D254" s="8">
        <v>2.3199999999999998</v>
      </c>
      <c r="E254" s="4">
        <v>4</v>
      </c>
      <c r="F254" s="8">
        <v>1.69</v>
      </c>
      <c r="G254" s="4">
        <v>4</v>
      </c>
      <c r="H254" s="8">
        <v>3.7</v>
      </c>
      <c r="I254" s="4">
        <v>0</v>
      </c>
    </row>
    <row r="255" spans="1:9" x14ac:dyDescent="0.15">
      <c r="A255" s="2">
        <v>11</v>
      </c>
      <c r="B255" s="1" t="s">
        <v>160</v>
      </c>
      <c r="C255" s="4">
        <v>7</v>
      </c>
      <c r="D255" s="8">
        <v>2.0299999999999998</v>
      </c>
      <c r="E255" s="4">
        <v>3</v>
      </c>
      <c r="F255" s="8">
        <v>1.27</v>
      </c>
      <c r="G255" s="4">
        <v>4</v>
      </c>
      <c r="H255" s="8">
        <v>3.7</v>
      </c>
      <c r="I255" s="4">
        <v>0</v>
      </c>
    </row>
    <row r="256" spans="1:9" x14ac:dyDescent="0.15">
      <c r="A256" s="2">
        <v>11</v>
      </c>
      <c r="B256" s="1" t="s">
        <v>112</v>
      </c>
      <c r="C256" s="4">
        <v>7</v>
      </c>
      <c r="D256" s="8">
        <v>2.0299999999999998</v>
      </c>
      <c r="E256" s="4">
        <v>7</v>
      </c>
      <c r="F256" s="8">
        <v>2.97</v>
      </c>
      <c r="G256" s="4">
        <v>0</v>
      </c>
      <c r="H256" s="8">
        <v>0</v>
      </c>
      <c r="I256" s="4">
        <v>0</v>
      </c>
    </row>
    <row r="257" spans="1:9" x14ac:dyDescent="0.15">
      <c r="A257" s="2">
        <v>11</v>
      </c>
      <c r="B257" s="1" t="s">
        <v>123</v>
      </c>
      <c r="C257" s="4">
        <v>7</v>
      </c>
      <c r="D257" s="8">
        <v>2.0299999999999998</v>
      </c>
      <c r="E257" s="4">
        <v>6</v>
      </c>
      <c r="F257" s="8">
        <v>2.54</v>
      </c>
      <c r="G257" s="4">
        <v>1</v>
      </c>
      <c r="H257" s="8">
        <v>0.93</v>
      </c>
      <c r="I257" s="4">
        <v>0</v>
      </c>
    </row>
    <row r="258" spans="1:9" x14ac:dyDescent="0.15">
      <c r="A258" s="2">
        <v>11</v>
      </c>
      <c r="B258" s="1" t="s">
        <v>124</v>
      </c>
      <c r="C258" s="4">
        <v>7</v>
      </c>
      <c r="D258" s="8">
        <v>2.0299999999999998</v>
      </c>
      <c r="E258" s="4">
        <v>6</v>
      </c>
      <c r="F258" s="8">
        <v>2.54</v>
      </c>
      <c r="G258" s="4">
        <v>1</v>
      </c>
      <c r="H258" s="8">
        <v>0.93</v>
      </c>
      <c r="I258" s="4">
        <v>0</v>
      </c>
    </row>
    <row r="259" spans="1:9" x14ac:dyDescent="0.15">
      <c r="A259" s="2">
        <v>15</v>
      </c>
      <c r="B259" s="1" t="s">
        <v>159</v>
      </c>
      <c r="C259" s="4">
        <v>6</v>
      </c>
      <c r="D259" s="8">
        <v>1.74</v>
      </c>
      <c r="E259" s="4">
        <v>5</v>
      </c>
      <c r="F259" s="8">
        <v>2.12</v>
      </c>
      <c r="G259" s="4">
        <v>1</v>
      </c>
      <c r="H259" s="8">
        <v>0.93</v>
      </c>
      <c r="I259" s="4">
        <v>0</v>
      </c>
    </row>
    <row r="260" spans="1:9" x14ac:dyDescent="0.15">
      <c r="A260" s="2">
        <v>15</v>
      </c>
      <c r="B260" s="1" t="s">
        <v>133</v>
      </c>
      <c r="C260" s="4">
        <v>6</v>
      </c>
      <c r="D260" s="8">
        <v>1.74</v>
      </c>
      <c r="E260" s="4">
        <v>1</v>
      </c>
      <c r="F260" s="8">
        <v>0.42</v>
      </c>
      <c r="G260" s="4">
        <v>5</v>
      </c>
      <c r="H260" s="8">
        <v>4.63</v>
      </c>
      <c r="I260" s="4">
        <v>0</v>
      </c>
    </row>
    <row r="261" spans="1:9" x14ac:dyDescent="0.15">
      <c r="A261" s="2">
        <v>15</v>
      </c>
      <c r="B261" s="1" t="s">
        <v>131</v>
      </c>
      <c r="C261" s="4">
        <v>6</v>
      </c>
      <c r="D261" s="8">
        <v>1.74</v>
      </c>
      <c r="E261" s="4">
        <v>5</v>
      </c>
      <c r="F261" s="8">
        <v>2.12</v>
      </c>
      <c r="G261" s="4">
        <v>1</v>
      </c>
      <c r="H261" s="8">
        <v>0.93</v>
      </c>
      <c r="I261" s="4">
        <v>0</v>
      </c>
    </row>
    <row r="262" spans="1:9" x14ac:dyDescent="0.15">
      <c r="A262" s="2">
        <v>18</v>
      </c>
      <c r="B262" s="1" t="s">
        <v>147</v>
      </c>
      <c r="C262" s="4">
        <v>5</v>
      </c>
      <c r="D262" s="8">
        <v>1.45</v>
      </c>
      <c r="E262" s="4">
        <v>4</v>
      </c>
      <c r="F262" s="8">
        <v>1.69</v>
      </c>
      <c r="G262" s="4">
        <v>1</v>
      </c>
      <c r="H262" s="8">
        <v>0.93</v>
      </c>
      <c r="I262" s="4">
        <v>0</v>
      </c>
    </row>
    <row r="263" spans="1:9" x14ac:dyDescent="0.15">
      <c r="A263" s="2">
        <v>18</v>
      </c>
      <c r="B263" s="1" t="s">
        <v>153</v>
      </c>
      <c r="C263" s="4">
        <v>5</v>
      </c>
      <c r="D263" s="8">
        <v>1.45</v>
      </c>
      <c r="E263" s="4">
        <v>5</v>
      </c>
      <c r="F263" s="8">
        <v>2.12</v>
      </c>
      <c r="G263" s="4">
        <v>0</v>
      </c>
      <c r="H263" s="8">
        <v>0</v>
      </c>
      <c r="I263" s="4">
        <v>0</v>
      </c>
    </row>
    <row r="264" spans="1:9" x14ac:dyDescent="0.15">
      <c r="A264" s="2">
        <v>18</v>
      </c>
      <c r="B264" s="1" t="s">
        <v>140</v>
      </c>
      <c r="C264" s="4">
        <v>5</v>
      </c>
      <c r="D264" s="8">
        <v>1.45</v>
      </c>
      <c r="E264" s="4">
        <v>1</v>
      </c>
      <c r="F264" s="8">
        <v>0.42</v>
      </c>
      <c r="G264" s="4">
        <v>4</v>
      </c>
      <c r="H264" s="8">
        <v>3.7</v>
      </c>
      <c r="I264" s="4">
        <v>0</v>
      </c>
    </row>
    <row r="265" spans="1:9" x14ac:dyDescent="0.15">
      <c r="A265" s="2">
        <v>18</v>
      </c>
      <c r="B265" s="1" t="s">
        <v>142</v>
      </c>
      <c r="C265" s="4">
        <v>5</v>
      </c>
      <c r="D265" s="8">
        <v>1.45</v>
      </c>
      <c r="E265" s="4">
        <v>3</v>
      </c>
      <c r="F265" s="8">
        <v>1.27</v>
      </c>
      <c r="G265" s="4">
        <v>2</v>
      </c>
      <c r="H265" s="8">
        <v>1.85</v>
      </c>
      <c r="I265" s="4">
        <v>0</v>
      </c>
    </row>
    <row r="266" spans="1:9" x14ac:dyDescent="0.15">
      <c r="A266" s="2">
        <v>18</v>
      </c>
      <c r="B266" s="1" t="s">
        <v>116</v>
      </c>
      <c r="C266" s="4">
        <v>5</v>
      </c>
      <c r="D266" s="8">
        <v>1.45</v>
      </c>
      <c r="E266" s="4">
        <v>3</v>
      </c>
      <c r="F266" s="8">
        <v>1.27</v>
      </c>
      <c r="G266" s="4">
        <v>2</v>
      </c>
      <c r="H266" s="8">
        <v>1.85</v>
      </c>
      <c r="I266" s="4">
        <v>0</v>
      </c>
    </row>
    <row r="267" spans="1:9" x14ac:dyDescent="0.15">
      <c r="A267" s="1"/>
      <c r="C267" s="4"/>
      <c r="D267" s="8"/>
      <c r="E267" s="4"/>
      <c r="F267" s="8"/>
      <c r="G267" s="4"/>
      <c r="H267" s="8"/>
      <c r="I267" s="4"/>
    </row>
    <row r="268" spans="1:9" x14ac:dyDescent="0.15">
      <c r="A268" s="1" t="s">
        <v>11</v>
      </c>
      <c r="C268" s="4"/>
      <c r="D268" s="8"/>
      <c r="E268" s="4"/>
      <c r="F268" s="8"/>
      <c r="G268" s="4"/>
      <c r="H268" s="8"/>
      <c r="I268" s="4"/>
    </row>
    <row r="269" spans="1:9" x14ac:dyDescent="0.15">
      <c r="A269" s="2">
        <v>1</v>
      </c>
      <c r="B269" s="1" t="s">
        <v>122</v>
      </c>
      <c r="C269" s="4">
        <v>33</v>
      </c>
      <c r="D269" s="8">
        <v>7.89</v>
      </c>
      <c r="E269" s="4">
        <v>30</v>
      </c>
      <c r="F269" s="8">
        <v>10.99</v>
      </c>
      <c r="G269" s="4">
        <v>3</v>
      </c>
      <c r="H269" s="8">
        <v>2.0699999999999998</v>
      </c>
      <c r="I269" s="4">
        <v>0</v>
      </c>
    </row>
    <row r="270" spans="1:9" x14ac:dyDescent="0.15">
      <c r="A270" s="2">
        <v>2</v>
      </c>
      <c r="B270" s="1" t="s">
        <v>121</v>
      </c>
      <c r="C270" s="4">
        <v>24</v>
      </c>
      <c r="D270" s="8">
        <v>5.74</v>
      </c>
      <c r="E270" s="4">
        <v>24</v>
      </c>
      <c r="F270" s="8">
        <v>8.7899999999999991</v>
      </c>
      <c r="G270" s="4">
        <v>0</v>
      </c>
      <c r="H270" s="8">
        <v>0</v>
      </c>
      <c r="I270" s="4">
        <v>0</v>
      </c>
    </row>
    <row r="271" spans="1:9" x14ac:dyDescent="0.15">
      <c r="A271" s="2">
        <v>3</v>
      </c>
      <c r="B271" s="1" t="s">
        <v>118</v>
      </c>
      <c r="C271" s="4">
        <v>14</v>
      </c>
      <c r="D271" s="8">
        <v>3.35</v>
      </c>
      <c r="E271" s="4">
        <v>13</v>
      </c>
      <c r="F271" s="8">
        <v>4.76</v>
      </c>
      <c r="G271" s="4">
        <v>1</v>
      </c>
      <c r="H271" s="8">
        <v>0.69</v>
      </c>
      <c r="I271" s="4">
        <v>0</v>
      </c>
    </row>
    <row r="272" spans="1:9" x14ac:dyDescent="0.15">
      <c r="A272" s="2">
        <v>4</v>
      </c>
      <c r="B272" s="1" t="s">
        <v>114</v>
      </c>
      <c r="C272" s="4">
        <v>12</v>
      </c>
      <c r="D272" s="8">
        <v>2.87</v>
      </c>
      <c r="E272" s="4">
        <v>7</v>
      </c>
      <c r="F272" s="8">
        <v>2.56</v>
      </c>
      <c r="G272" s="4">
        <v>5</v>
      </c>
      <c r="H272" s="8">
        <v>3.45</v>
      </c>
      <c r="I272" s="4">
        <v>0</v>
      </c>
    </row>
    <row r="273" spans="1:9" x14ac:dyDescent="0.15">
      <c r="A273" s="2">
        <v>5</v>
      </c>
      <c r="B273" s="1" t="s">
        <v>106</v>
      </c>
      <c r="C273" s="4">
        <v>11</v>
      </c>
      <c r="D273" s="8">
        <v>2.63</v>
      </c>
      <c r="E273" s="4">
        <v>1</v>
      </c>
      <c r="F273" s="8">
        <v>0.37</v>
      </c>
      <c r="G273" s="4">
        <v>10</v>
      </c>
      <c r="H273" s="8">
        <v>6.9</v>
      </c>
      <c r="I273" s="4">
        <v>0</v>
      </c>
    </row>
    <row r="274" spans="1:9" x14ac:dyDescent="0.15">
      <c r="A274" s="2">
        <v>6</v>
      </c>
      <c r="B274" s="1" t="s">
        <v>107</v>
      </c>
      <c r="C274" s="4">
        <v>10</v>
      </c>
      <c r="D274" s="8">
        <v>2.39</v>
      </c>
      <c r="E274" s="4">
        <v>6</v>
      </c>
      <c r="F274" s="8">
        <v>2.2000000000000002</v>
      </c>
      <c r="G274" s="4">
        <v>4</v>
      </c>
      <c r="H274" s="8">
        <v>2.76</v>
      </c>
      <c r="I274" s="4">
        <v>0</v>
      </c>
    </row>
    <row r="275" spans="1:9" x14ac:dyDescent="0.15">
      <c r="A275" s="2">
        <v>6</v>
      </c>
      <c r="B275" s="1" t="s">
        <v>115</v>
      </c>
      <c r="C275" s="4">
        <v>10</v>
      </c>
      <c r="D275" s="8">
        <v>2.39</v>
      </c>
      <c r="E275" s="4">
        <v>9</v>
      </c>
      <c r="F275" s="8">
        <v>3.3</v>
      </c>
      <c r="G275" s="4">
        <v>1</v>
      </c>
      <c r="H275" s="8">
        <v>0.69</v>
      </c>
      <c r="I275" s="4">
        <v>0</v>
      </c>
    </row>
    <row r="276" spans="1:9" x14ac:dyDescent="0.15">
      <c r="A276" s="2">
        <v>6</v>
      </c>
      <c r="B276" s="1" t="s">
        <v>116</v>
      </c>
      <c r="C276" s="4">
        <v>10</v>
      </c>
      <c r="D276" s="8">
        <v>2.39</v>
      </c>
      <c r="E276" s="4">
        <v>10</v>
      </c>
      <c r="F276" s="8">
        <v>3.66</v>
      </c>
      <c r="G276" s="4">
        <v>0</v>
      </c>
      <c r="H276" s="8">
        <v>0</v>
      </c>
      <c r="I276" s="4">
        <v>0</v>
      </c>
    </row>
    <row r="277" spans="1:9" x14ac:dyDescent="0.15">
      <c r="A277" s="2">
        <v>9</v>
      </c>
      <c r="B277" s="1" t="s">
        <v>132</v>
      </c>
      <c r="C277" s="4">
        <v>9</v>
      </c>
      <c r="D277" s="8">
        <v>2.15</v>
      </c>
      <c r="E277" s="4">
        <v>5</v>
      </c>
      <c r="F277" s="8">
        <v>1.83</v>
      </c>
      <c r="G277" s="4">
        <v>4</v>
      </c>
      <c r="H277" s="8">
        <v>2.76</v>
      </c>
      <c r="I277" s="4">
        <v>0</v>
      </c>
    </row>
    <row r="278" spans="1:9" x14ac:dyDescent="0.15">
      <c r="A278" s="2">
        <v>9</v>
      </c>
      <c r="B278" s="1" t="s">
        <v>110</v>
      </c>
      <c r="C278" s="4">
        <v>9</v>
      </c>
      <c r="D278" s="8">
        <v>2.15</v>
      </c>
      <c r="E278" s="4">
        <v>5</v>
      </c>
      <c r="F278" s="8">
        <v>1.83</v>
      </c>
      <c r="G278" s="4">
        <v>4</v>
      </c>
      <c r="H278" s="8">
        <v>2.76</v>
      </c>
      <c r="I278" s="4">
        <v>0</v>
      </c>
    </row>
    <row r="279" spans="1:9" x14ac:dyDescent="0.15">
      <c r="A279" s="2">
        <v>9</v>
      </c>
      <c r="B279" s="1" t="s">
        <v>127</v>
      </c>
      <c r="C279" s="4">
        <v>9</v>
      </c>
      <c r="D279" s="8">
        <v>2.15</v>
      </c>
      <c r="E279" s="4">
        <v>4</v>
      </c>
      <c r="F279" s="8">
        <v>1.47</v>
      </c>
      <c r="G279" s="4">
        <v>5</v>
      </c>
      <c r="H279" s="8">
        <v>3.45</v>
      </c>
      <c r="I279" s="4">
        <v>0</v>
      </c>
    </row>
    <row r="280" spans="1:9" x14ac:dyDescent="0.15">
      <c r="A280" s="2">
        <v>9</v>
      </c>
      <c r="B280" s="1" t="s">
        <v>125</v>
      </c>
      <c r="C280" s="4">
        <v>9</v>
      </c>
      <c r="D280" s="8">
        <v>2.15</v>
      </c>
      <c r="E280" s="4">
        <v>8</v>
      </c>
      <c r="F280" s="8">
        <v>2.93</v>
      </c>
      <c r="G280" s="4">
        <v>1</v>
      </c>
      <c r="H280" s="8">
        <v>0.69</v>
      </c>
      <c r="I280" s="4">
        <v>0</v>
      </c>
    </row>
    <row r="281" spans="1:9" x14ac:dyDescent="0.15">
      <c r="A281" s="2">
        <v>13</v>
      </c>
      <c r="B281" s="1" t="s">
        <v>109</v>
      </c>
      <c r="C281" s="4">
        <v>8</v>
      </c>
      <c r="D281" s="8">
        <v>1.91</v>
      </c>
      <c r="E281" s="4">
        <v>6</v>
      </c>
      <c r="F281" s="8">
        <v>2.2000000000000002</v>
      </c>
      <c r="G281" s="4">
        <v>2</v>
      </c>
      <c r="H281" s="8">
        <v>1.38</v>
      </c>
      <c r="I281" s="4">
        <v>0</v>
      </c>
    </row>
    <row r="282" spans="1:9" x14ac:dyDescent="0.15">
      <c r="A282" s="2">
        <v>13</v>
      </c>
      <c r="B282" s="1" t="s">
        <v>112</v>
      </c>
      <c r="C282" s="4">
        <v>8</v>
      </c>
      <c r="D282" s="8">
        <v>1.91</v>
      </c>
      <c r="E282" s="4">
        <v>5</v>
      </c>
      <c r="F282" s="8">
        <v>1.83</v>
      </c>
      <c r="G282" s="4">
        <v>3</v>
      </c>
      <c r="H282" s="8">
        <v>2.0699999999999998</v>
      </c>
      <c r="I282" s="4">
        <v>0</v>
      </c>
    </row>
    <row r="283" spans="1:9" x14ac:dyDescent="0.15">
      <c r="A283" s="2">
        <v>13</v>
      </c>
      <c r="B283" s="1" t="s">
        <v>154</v>
      </c>
      <c r="C283" s="4">
        <v>8</v>
      </c>
      <c r="D283" s="8">
        <v>1.91</v>
      </c>
      <c r="E283" s="4">
        <v>5</v>
      </c>
      <c r="F283" s="8">
        <v>1.83</v>
      </c>
      <c r="G283" s="4">
        <v>3</v>
      </c>
      <c r="H283" s="8">
        <v>2.0699999999999998</v>
      </c>
      <c r="I283" s="4">
        <v>0</v>
      </c>
    </row>
    <row r="284" spans="1:9" x14ac:dyDescent="0.15">
      <c r="A284" s="2">
        <v>16</v>
      </c>
      <c r="B284" s="1" t="s">
        <v>149</v>
      </c>
      <c r="C284" s="4">
        <v>7</v>
      </c>
      <c r="D284" s="8">
        <v>1.67</v>
      </c>
      <c r="E284" s="4">
        <v>5</v>
      </c>
      <c r="F284" s="8">
        <v>1.83</v>
      </c>
      <c r="G284" s="4">
        <v>2</v>
      </c>
      <c r="H284" s="8">
        <v>1.38</v>
      </c>
      <c r="I284" s="4">
        <v>0</v>
      </c>
    </row>
    <row r="285" spans="1:9" x14ac:dyDescent="0.15">
      <c r="A285" s="2">
        <v>16</v>
      </c>
      <c r="B285" s="1" t="s">
        <v>111</v>
      </c>
      <c r="C285" s="4">
        <v>7</v>
      </c>
      <c r="D285" s="8">
        <v>1.67</v>
      </c>
      <c r="E285" s="4">
        <v>5</v>
      </c>
      <c r="F285" s="8">
        <v>1.83</v>
      </c>
      <c r="G285" s="4">
        <v>2</v>
      </c>
      <c r="H285" s="8">
        <v>1.38</v>
      </c>
      <c r="I285" s="4">
        <v>0</v>
      </c>
    </row>
    <row r="286" spans="1:9" x14ac:dyDescent="0.15">
      <c r="A286" s="2">
        <v>16</v>
      </c>
      <c r="B286" s="1" t="s">
        <v>119</v>
      </c>
      <c r="C286" s="4">
        <v>7</v>
      </c>
      <c r="D286" s="8">
        <v>1.67</v>
      </c>
      <c r="E286" s="4">
        <v>7</v>
      </c>
      <c r="F286" s="8">
        <v>2.56</v>
      </c>
      <c r="G286" s="4">
        <v>0</v>
      </c>
      <c r="H286" s="8">
        <v>0</v>
      </c>
      <c r="I286" s="4">
        <v>0</v>
      </c>
    </row>
    <row r="287" spans="1:9" x14ac:dyDescent="0.15">
      <c r="A287" s="2">
        <v>19</v>
      </c>
      <c r="B287" s="1" t="s">
        <v>159</v>
      </c>
      <c r="C287" s="4">
        <v>6</v>
      </c>
      <c r="D287" s="8">
        <v>1.44</v>
      </c>
      <c r="E287" s="4">
        <v>5</v>
      </c>
      <c r="F287" s="8">
        <v>1.83</v>
      </c>
      <c r="G287" s="4">
        <v>1</v>
      </c>
      <c r="H287" s="8">
        <v>0.69</v>
      </c>
      <c r="I287" s="4">
        <v>0</v>
      </c>
    </row>
    <row r="288" spans="1:9" x14ac:dyDescent="0.15">
      <c r="A288" s="2">
        <v>19</v>
      </c>
      <c r="B288" s="1" t="s">
        <v>157</v>
      </c>
      <c r="C288" s="4">
        <v>6</v>
      </c>
      <c r="D288" s="8">
        <v>1.44</v>
      </c>
      <c r="E288" s="4">
        <v>3</v>
      </c>
      <c r="F288" s="8">
        <v>1.1000000000000001</v>
      </c>
      <c r="G288" s="4">
        <v>3</v>
      </c>
      <c r="H288" s="8">
        <v>2.0699999999999998</v>
      </c>
      <c r="I288" s="4">
        <v>0</v>
      </c>
    </row>
    <row r="289" spans="1:9" x14ac:dyDescent="0.15">
      <c r="A289" s="2">
        <v>19</v>
      </c>
      <c r="B289" s="1" t="s">
        <v>126</v>
      </c>
      <c r="C289" s="4">
        <v>6</v>
      </c>
      <c r="D289" s="8">
        <v>1.44</v>
      </c>
      <c r="E289" s="4">
        <v>6</v>
      </c>
      <c r="F289" s="8">
        <v>2.2000000000000002</v>
      </c>
      <c r="G289" s="4">
        <v>0</v>
      </c>
      <c r="H289" s="8">
        <v>0</v>
      </c>
      <c r="I289" s="4">
        <v>0</v>
      </c>
    </row>
    <row r="290" spans="1:9" x14ac:dyDescent="0.15">
      <c r="A290" s="2">
        <v>19</v>
      </c>
      <c r="B290" s="1" t="s">
        <v>120</v>
      </c>
      <c r="C290" s="4">
        <v>6</v>
      </c>
      <c r="D290" s="8">
        <v>1.44</v>
      </c>
      <c r="E290" s="4">
        <v>5</v>
      </c>
      <c r="F290" s="8">
        <v>1.83</v>
      </c>
      <c r="G290" s="4">
        <v>1</v>
      </c>
      <c r="H290" s="8">
        <v>0.69</v>
      </c>
      <c r="I290" s="4">
        <v>0</v>
      </c>
    </row>
    <row r="291" spans="1:9" x14ac:dyDescent="0.15">
      <c r="A291" s="2">
        <v>19</v>
      </c>
      <c r="B291" s="1" t="s">
        <v>124</v>
      </c>
      <c r="C291" s="4">
        <v>6</v>
      </c>
      <c r="D291" s="8">
        <v>1.44</v>
      </c>
      <c r="E291" s="4">
        <v>5</v>
      </c>
      <c r="F291" s="8">
        <v>1.83</v>
      </c>
      <c r="G291" s="4">
        <v>1</v>
      </c>
      <c r="H291" s="8">
        <v>0.69</v>
      </c>
      <c r="I291" s="4">
        <v>0</v>
      </c>
    </row>
    <row r="292" spans="1:9" x14ac:dyDescent="0.15">
      <c r="A292" s="1"/>
      <c r="C292" s="4"/>
      <c r="D292" s="8"/>
      <c r="E292" s="4"/>
      <c r="F292" s="8"/>
      <c r="G292" s="4"/>
      <c r="H292" s="8"/>
      <c r="I292" s="4"/>
    </row>
    <row r="293" spans="1:9" x14ac:dyDescent="0.15">
      <c r="A293" s="1" t="s">
        <v>12</v>
      </c>
      <c r="C293" s="4"/>
      <c r="D293" s="8"/>
      <c r="E293" s="4"/>
      <c r="F293" s="8"/>
      <c r="G293" s="4"/>
      <c r="H293" s="8"/>
      <c r="I293" s="4"/>
    </row>
    <row r="294" spans="1:9" x14ac:dyDescent="0.15">
      <c r="A294" s="2">
        <v>1</v>
      </c>
      <c r="B294" s="1" t="s">
        <v>122</v>
      </c>
      <c r="C294" s="4">
        <v>22</v>
      </c>
      <c r="D294" s="8">
        <v>6.04</v>
      </c>
      <c r="E294" s="4">
        <v>21</v>
      </c>
      <c r="F294" s="8">
        <v>9.59</v>
      </c>
      <c r="G294" s="4">
        <v>1</v>
      </c>
      <c r="H294" s="8">
        <v>0.69</v>
      </c>
      <c r="I294" s="4">
        <v>0</v>
      </c>
    </row>
    <row r="295" spans="1:9" x14ac:dyDescent="0.15">
      <c r="A295" s="2">
        <v>2</v>
      </c>
      <c r="B295" s="1" t="s">
        <v>121</v>
      </c>
      <c r="C295" s="4">
        <v>15</v>
      </c>
      <c r="D295" s="8">
        <v>4.12</v>
      </c>
      <c r="E295" s="4">
        <v>14</v>
      </c>
      <c r="F295" s="8">
        <v>6.39</v>
      </c>
      <c r="G295" s="4">
        <v>1</v>
      </c>
      <c r="H295" s="8">
        <v>0.69</v>
      </c>
      <c r="I295" s="4">
        <v>0</v>
      </c>
    </row>
    <row r="296" spans="1:9" x14ac:dyDescent="0.15">
      <c r="A296" s="2">
        <v>3</v>
      </c>
      <c r="B296" s="1" t="s">
        <v>107</v>
      </c>
      <c r="C296" s="4">
        <v>14</v>
      </c>
      <c r="D296" s="8">
        <v>3.85</v>
      </c>
      <c r="E296" s="4">
        <v>7</v>
      </c>
      <c r="F296" s="8">
        <v>3.2</v>
      </c>
      <c r="G296" s="4">
        <v>7</v>
      </c>
      <c r="H296" s="8">
        <v>4.83</v>
      </c>
      <c r="I296" s="4">
        <v>0</v>
      </c>
    </row>
    <row r="297" spans="1:9" x14ac:dyDescent="0.15">
      <c r="A297" s="2">
        <v>4</v>
      </c>
      <c r="B297" s="1" t="s">
        <v>111</v>
      </c>
      <c r="C297" s="4">
        <v>12</v>
      </c>
      <c r="D297" s="8">
        <v>3.3</v>
      </c>
      <c r="E297" s="4">
        <v>9</v>
      </c>
      <c r="F297" s="8">
        <v>4.1100000000000003</v>
      </c>
      <c r="G297" s="4">
        <v>3</v>
      </c>
      <c r="H297" s="8">
        <v>2.0699999999999998</v>
      </c>
      <c r="I297" s="4">
        <v>0</v>
      </c>
    </row>
    <row r="298" spans="1:9" x14ac:dyDescent="0.15">
      <c r="A298" s="2">
        <v>5</v>
      </c>
      <c r="B298" s="1" t="s">
        <v>109</v>
      </c>
      <c r="C298" s="4">
        <v>11</v>
      </c>
      <c r="D298" s="8">
        <v>3.02</v>
      </c>
      <c r="E298" s="4">
        <v>8</v>
      </c>
      <c r="F298" s="8">
        <v>3.65</v>
      </c>
      <c r="G298" s="4">
        <v>3</v>
      </c>
      <c r="H298" s="8">
        <v>2.0699999999999998</v>
      </c>
      <c r="I298" s="4">
        <v>0</v>
      </c>
    </row>
    <row r="299" spans="1:9" x14ac:dyDescent="0.15">
      <c r="A299" s="2">
        <v>6</v>
      </c>
      <c r="B299" s="1" t="s">
        <v>136</v>
      </c>
      <c r="C299" s="4">
        <v>10</v>
      </c>
      <c r="D299" s="8">
        <v>2.75</v>
      </c>
      <c r="E299" s="4">
        <v>2</v>
      </c>
      <c r="F299" s="8">
        <v>0.91</v>
      </c>
      <c r="G299" s="4">
        <v>8</v>
      </c>
      <c r="H299" s="8">
        <v>5.52</v>
      </c>
      <c r="I299" s="4">
        <v>0</v>
      </c>
    </row>
    <row r="300" spans="1:9" x14ac:dyDescent="0.15">
      <c r="A300" s="2">
        <v>6</v>
      </c>
      <c r="B300" s="1" t="s">
        <v>124</v>
      </c>
      <c r="C300" s="4">
        <v>10</v>
      </c>
      <c r="D300" s="8">
        <v>2.75</v>
      </c>
      <c r="E300" s="4">
        <v>10</v>
      </c>
      <c r="F300" s="8">
        <v>4.57</v>
      </c>
      <c r="G300" s="4">
        <v>0</v>
      </c>
      <c r="H300" s="8">
        <v>0</v>
      </c>
      <c r="I300" s="4">
        <v>0</v>
      </c>
    </row>
    <row r="301" spans="1:9" x14ac:dyDescent="0.15">
      <c r="A301" s="2">
        <v>8</v>
      </c>
      <c r="B301" s="1" t="s">
        <v>106</v>
      </c>
      <c r="C301" s="4">
        <v>9</v>
      </c>
      <c r="D301" s="8">
        <v>2.4700000000000002</v>
      </c>
      <c r="E301" s="4">
        <v>2</v>
      </c>
      <c r="F301" s="8">
        <v>0.91</v>
      </c>
      <c r="G301" s="4">
        <v>7</v>
      </c>
      <c r="H301" s="8">
        <v>4.83</v>
      </c>
      <c r="I301" s="4">
        <v>0</v>
      </c>
    </row>
    <row r="302" spans="1:9" x14ac:dyDescent="0.15">
      <c r="A302" s="2">
        <v>9</v>
      </c>
      <c r="B302" s="1" t="s">
        <v>112</v>
      </c>
      <c r="C302" s="4">
        <v>8</v>
      </c>
      <c r="D302" s="8">
        <v>2.2000000000000002</v>
      </c>
      <c r="E302" s="4">
        <v>6</v>
      </c>
      <c r="F302" s="8">
        <v>2.74</v>
      </c>
      <c r="G302" s="4">
        <v>2</v>
      </c>
      <c r="H302" s="8">
        <v>1.38</v>
      </c>
      <c r="I302" s="4">
        <v>0</v>
      </c>
    </row>
    <row r="303" spans="1:9" x14ac:dyDescent="0.15">
      <c r="A303" s="2">
        <v>9</v>
      </c>
      <c r="B303" s="1" t="s">
        <v>113</v>
      </c>
      <c r="C303" s="4">
        <v>8</v>
      </c>
      <c r="D303" s="8">
        <v>2.2000000000000002</v>
      </c>
      <c r="E303" s="4">
        <v>5</v>
      </c>
      <c r="F303" s="8">
        <v>2.2799999999999998</v>
      </c>
      <c r="G303" s="4">
        <v>3</v>
      </c>
      <c r="H303" s="8">
        <v>2.0699999999999998</v>
      </c>
      <c r="I303" s="4">
        <v>0</v>
      </c>
    </row>
    <row r="304" spans="1:9" x14ac:dyDescent="0.15">
      <c r="A304" s="2">
        <v>9</v>
      </c>
      <c r="B304" s="1" t="s">
        <v>131</v>
      </c>
      <c r="C304" s="4">
        <v>8</v>
      </c>
      <c r="D304" s="8">
        <v>2.2000000000000002</v>
      </c>
      <c r="E304" s="4">
        <v>6</v>
      </c>
      <c r="F304" s="8">
        <v>2.74</v>
      </c>
      <c r="G304" s="4">
        <v>2</v>
      </c>
      <c r="H304" s="8">
        <v>1.38</v>
      </c>
      <c r="I304" s="4">
        <v>0</v>
      </c>
    </row>
    <row r="305" spans="1:9" x14ac:dyDescent="0.15">
      <c r="A305" s="2">
        <v>12</v>
      </c>
      <c r="B305" s="1" t="s">
        <v>108</v>
      </c>
      <c r="C305" s="4">
        <v>7</v>
      </c>
      <c r="D305" s="8">
        <v>1.92</v>
      </c>
      <c r="E305" s="4">
        <v>6</v>
      </c>
      <c r="F305" s="8">
        <v>2.74</v>
      </c>
      <c r="G305" s="4">
        <v>1</v>
      </c>
      <c r="H305" s="8">
        <v>0.69</v>
      </c>
      <c r="I305" s="4">
        <v>0</v>
      </c>
    </row>
    <row r="306" spans="1:9" x14ac:dyDescent="0.15">
      <c r="A306" s="2">
        <v>12</v>
      </c>
      <c r="B306" s="1" t="s">
        <v>125</v>
      </c>
      <c r="C306" s="4">
        <v>7</v>
      </c>
      <c r="D306" s="8">
        <v>1.92</v>
      </c>
      <c r="E306" s="4">
        <v>7</v>
      </c>
      <c r="F306" s="8">
        <v>3.2</v>
      </c>
      <c r="G306" s="4">
        <v>0</v>
      </c>
      <c r="H306" s="8">
        <v>0</v>
      </c>
      <c r="I306" s="4">
        <v>0</v>
      </c>
    </row>
    <row r="307" spans="1:9" x14ac:dyDescent="0.15">
      <c r="A307" s="2">
        <v>14</v>
      </c>
      <c r="B307" s="1" t="s">
        <v>149</v>
      </c>
      <c r="C307" s="4">
        <v>6</v>
      </c>
      <c r="D307" s="8">
        <v>1.65</v>
      </c>
      <c r="E307" s="4">
        <v>6</v>
      </c>
      <c r="F307" s="8">
        <v>2.74</v>
      </c>
      <c r="G307" s="4">
        <v>0</v>
      </c>
      <c r="H307" s="8">
        <v>0</v>
      </c>
      <c r="I307" s="4">
        <v>0</v>
      </c>
    </row>
    <row r="308" spans="1:9" x14ac:dyDescent="0.15">
      <c r="A308" s="2">
        <v>14</v>
      </c>
      <c r="B308" s="1" t="s">
        <v>162</v>
      </c>
      <c r="C308" s="4">
        <v>6</v>
      </c>
      <c r="D308" s="8">
        <v>1.65</v>
      </c>
      <c r="E308" s="4">
        <v>1</v>
      </c>
      <c r="F308" s="8">
        <v>0.46</v>
      </c>
      <c r="G308" s="4">
        <v>5</v>
      </c>
      <c r="H308" s="8">
        <v>3.45</v>
      </c>
      <c r="I308" s="4">
        <v>0</v>
      </c>
    </row>
    <row r="309" spans="1:9" x14ac:dyDescent="0.15">
      <c r="A309" s="2">
        <v>14</v>
      </c>
      <c r="B309" s="1" t="s">
        <v>163</v>
      </c>
      <c r="C309" s="4">
        <v>6</v>
      </c>
      <c r="D309" s="8">
        <v>1.65</v>
      </c>
      <c r="E309" s="4">
        <v>2</v>
      </c>
      <c r="F309" s="8">
        <v>0.91</v>
      </c>
      <c r="G309" s="4">
        <v>4</v>
      </c>
      <c r="H309" s="8">
        <v>2.76</v>
      </c>
      <c r="I309" s="4">
        <v>0</v>
      </c>
    </row>
    <row r="310" spans="1:9" x14ac:dyDescent="0.15">
      <c r="A310" s="2">
        <v>14</v>
      </c>
      <c r="B310" s="1" t="s">
        <v>110</v>
      </c>
      <c r="C310" s="4">
        <v>6</v>
      </c>
      <c r="D310" s="8">
        <v>1.65</v>
      </c>
      <c r="E310" s="4">
        <v>3</v>
      </c>
      <c r="F310" s="8">
        <v>1.37</v>
      </c>
      <c r="G310" s="4">
        <v>3</v>
      </c>
      <c r="H310" s="8">
        <v>2.0699999999999998</v>
      </c>
      <c r="I310" s="4">
        <v>0</v>
      </c>
    </row>
    <row r="311" spans="1:9" x14ac:dyDescent="0.15">
      <c r="A311" s="2">
        <v>14</v>
      </c>
      <c r="B311" s="1" t="s">
        <v>114</v>
      </c>
      <c r="C311" s="4">
        <v>6</v>
      </c>
      <c r="D311" s="8">
        <v>1.65</v>
      </c>
      <c r="E311" s="4">
        <v>3</v>
      </c>
      <c r="F311" s="8">
        <v>1.37</v>
      </c>
      <c r="G311" s="4">
        <v>3</v>
      </c>
      <c r="H311" s="8">
        <v>2.0699999999999998</v>
      </c>
      <c r="I311" s="4">
        <v>0</v>
      </c>
    </row>
    <row r="312" spans="1:9" x14ac:dyDescent="0.15">
      <c r="A312" s="2">
        <v>14</v>
      </c>
      <c r="B312" s="1" t="s">
        <v>123</v>
      </c>
      <c r="C312" s="4">
        <v>6</v>
      </c>
      <c r="D312" s="8">
        <v>1.65</v>
      </c>
      <c r="E312" s="4">
        <v>5</v>
      </c>
      <c r="F312" s="8">
        <v>2.2799999999999998</v>
      </c>
      <c r="G312" s="4">
        <v>1</v>
      </c>
      <c r="H312" s="8">
        <v>0.69</v>
      </c>
      <c r="I312" s="4">
        <v>0</v>
      </c>
    </row>
    <row r="313" spans="1:9" x14ac:dyDescent="0.15">
      <c r="A313" s="2">
        <v>20</v>
      </c>
      <c r="B313" s="1" t="s">
        <v>161</v>
      </c>
      <c r="C313" s="4">
        <v>5</v>
      </c>
      <c r="D313" s="8">
        <v>1.37</v>
      </c>
      <c r="E313" s="4">
        <v>4</v>
      </c>
      <c r="F313" s="8">
        <v>1.83</v>
      </c>
      <c r="G313" s="4">
        <v>1</v>
      </c>
      <c r="H313" s="8">
        <v>0.69</v>
      </c>
      <c r="I313" s="4">
        <v>0</v>
      </c>
    </row>
    <row r="314" spans="1:9" x14ac:dyDescent="0.15">
      <c r="A314" s="1"/>
      <c r="C314" s="4"/>
      <c r="D314" s="8"/>
      <c r="E314" s="4"/>
      <c r="F314" s="8"/>
      <c r="G314" s="4"/>
      <c r="H314" s="8"/>
      <c r="I314" s="4"/>
    </row>
    <row r="315" spans="1:9" x14ac:dyDescent="0.15">
      <c r="A315" s="1" t="s">
        <v>13</v>
      </c>
      <c r="C315" s="4"/>
      <c r="D315" s="8"/>
      <c r="E315" s="4"/>
      <c r="F315" s="8"/>
      <c r="G315" s="4"/>
      <c r="H315" s="8"/>
      <c r="I315" s="4"/>
    </row>
    <row r="316" spans="1:9" x14ac:dyDescent="0.15">
      <c r="A316" s="2">
        <v>1</v>
      </c>
      <c r="B316" s="1" t="s">
        <v>108</v>
      </c>
      <c r="C316" s="4">
        <v>16</v>
      </c>
      <c r="D316" s="8">
        <v>11.85</v>
      </c>
      <c r="E316" s="4">
        <v>0</v>
      </c>
      <c r="F316" s="8">
        <v>0</v>
      </c>
      <c r="G316" s="4">
        <v>16</v>
      </c>
      <c r="H316" s="8">
        <v>20.51</v>
      </c>
      <c r="I316" s="4">
        <v>0</v>
      </c>
    </row>
    <row r="317" spans="1:9" x14ac:dyDescent="0.15">
      <c r="A317" s="2">
        <v>2</v>
      </c>
      <c r="B317" s="1" t="s">
        <v>107</v>
      </c>
      <c r="C317" s="4">
        <v>7</v>
      </c>
      <c r="D317" s="8">
        <v>5.19</v>
      </c>
      <c r="E317" s="4">
        <v>4</v>
      </c>
      <c r="F317" s="8">
        <v>7.02</v>
      </c>
      <c r="G317" s="4">
        <v>3</v>
      </c>
      <c r="H317" s="8">
        <v>3.85</v>
      </c>
      <c r="I317" s="4">
        <v>0</v>
      </c>
    </row>
    <row r="318" spans="1:9" x14ac:dyDescent="0.15">
      <c r="A318" s="2">
        <v>3</v>
      </c>
      <c r="B318" s="1" t="s">
        <v>152</v>
      </c>
      <c r="C318" s="4">
        <v>6</v>
      </c>
      <c r="D318" s="8">
        <v>4.4400000000000004</v>
      </c>
      <c r="E318" s="4">
        <v>0</v>
      </c>
      <c r="F318" s="8">
        <v>0</v>
      </c>
      <c r="G318" s="4">
        <v>6</v>
      </c>
      <c r="H318" s="8">
        <v>7.69</v>
      </c>
      <c r="I318" s="4">
        <v>0</v>
      </c>
    </row>
    <row r="319" spans="1:9" x14ac:dyDescent="0.15">
      <c r="A319" s="2">
        <v>3</v>
      </c>
      <c r="B319" s="1" t="s">
        <v>114</v>
      </c>
      <c r="C319" s="4">
        <v>6</v>
      </c>
      <c r="D319" s="8">
        <v>4.4400000000000004</v>
      </c>
      <c r="E319" s="4">
        <v>1</v>
      </c>
      <c r="F319" s="8">
        <v>1.75</v>
      </c>
      <c r="G319" s="4">
        <v>5</v>
      </c>
      <c r="H319" s="8">
        <v>6.41</v>
      </c>
      <c r="I319" s="4">
        <v>0</v>
      </c>
    </row>
    <row r="320" spans="1:9" x14ac:dyDescent="0.15">
      <c r="A320" s="2">
        <v>3</v>
      </c>
      <c r="B320" s="1" t="s">
        <v>115</v>
      </c>
      <c r="C320" s="4">
        <v>6</v>
      </c>
      <c r="D320" s="8">
        <v>4.4400000000000004</v>
      </c>
      <c r="E320" s="4">
        <v>6</v>
      </c>
      <c r="F320" s="8">
        <v>10.53</v>
      </c>
      <c r="G320" s="4">
        <v>0</v>
      </c>
      <c r="H320" s="8">
        <v>0</v>
      </c>
      <c r="I320" s="4">
        <v>0</v>
      </c>
    </row>
    <row r="321" spans="1:9" x14ac:dyDescent="0.15">
      <c r="A321" s="2">
        <v>6</v>
      </c>
      <c r="B321" s="1" t="s">
        <v>164</v>
      </c>
      <c r="C321" s="4">
        <v>5</v>
      </c>
      <c r="D321" s="8">
        <v>3.7</v>
      </c>
      <c r="E321" s="4">
        <v>3</v>
      </c>
      <c r="F321" s="8">
        <v>5.26</v>
      </c>
      <c r="G321" s="4">
        <v>2</v>
      </c>
      <c r="H321" s="8">
        <v>2.56</v>
      </c>
      <c r="I321" s="4">
        <v>0</v>
      </c>
    </row>
    <row r="322" spans="1:9" x14ac:dyDescent="0.15">
      <c r="A322" s="2">
        <v>6</v>
      </c>
      <c r="B322" s="1" t="s">
        <v>110</v>
      </c>
      <c r="C322" s="4">
        <v>5</v>
      </c>
      <c r="D322" s="8">
        <v>3.7</v>
      </c>
      <c r="E322" s="4">
        <v>4</v>
      </c>
      <c r="F322" s="8">
        <v>7.02</v>
      </c>
      <c r="G322" s="4">
        <v>1</v>
      </c>
      <c r="H322" s="8">
        <v>1.28</v>
      </c>
      <c r="I322" s="4">
        <v>0</v>
      </c>
    </row>
    <row r="323" spans="1:9" x14ac:dyDescent="0.15">
      <c r="A323" s="2">
        <v>6</v>
      </c>
      <c r="B323" s="1" t="s">
        <v>111</v>
      </c>
      <c r="C323" s="4">
        <v>5</v>
      </c>
      <c r="D323" s="8">
        <v>3.7</v>
      </c>
      <c r="E323" s="4">
        <v>3</v>
      </c>
      <c r="F323" s="8">
        <v>5.26</v>
      </c>
      <c r="G323" s="4">
        <v>2</v>
      </c>
      <c r="H323" s="8">
        <v>2.56</v>
      </c>
      <c r="I323" s="4">
        <v>0</v>
      </c>
    </row>
    <row r="324" spans="1:9" x14ac:dyDescent="0.15">
      <c r="A324" s="2">
        <v>6</v>
      </c>
      <c r="B324" s="1" t="s">
        <v>122</v>
      </c>
      <c r="C324" s="4">
        <v>5</v>
      </c>
      <c r="D324" s="8">
        <v>3.7</v>
      </c>
      <c r="E324" s="4">
        <v>5</v>
      </c>
      <c r="F324" s="8">
        <v>8.77</v>
      </c>
      <c r="G324" s="4">
        <v>0</v>
      </c>
      <c r="H324" s="8">
        <v>0</v>
      </c>
      <c r="I324" s="4">
        <v>0</v>
      </c>
    </row>
    <row r="325" spans="1:9" x14ac:dyDescent="0.15">
      <c r="A325" s="2">
        <v>6</v>
      </c>
      <c r="B325" s="1" t="s">
        <v>124</v>
      </c>
      <c r="C325" s="4">
        <v>5</v>
      </c>
      <c r="D325" s="8">
        <v>3.7</v>
      </c>
      <c r="E325" s="4">
        <v>3</v>
      </c>
      <c r="F325" s="8">
        <v>5.26</v>
      </c>
      <c r="G325" s="4">
        <v>2</v>
      </c>
      <c r="H325" s="8">
        <v>2.56</v>
      </c>
      <c r="I325" s="4">
        <v>0</v>
      </c>
    </row>
    <row r="326" spans="1:9" x14ac:dyDescent="0.15">
      <c r="A326" s="2">
        <v>11</v>
      </c>
      <c r="B326" s="1" t="s">
        <v>136</v>
      </c>
      <c r="C326" s="4">
        <v>3</v>
      </c>
      <c r="D326" s="8">
        <v>2.2200000000000002</v>
      </c>
      <c r="E326" s="4">
        <v>0</v>
      </c>
      <c r="F326" s="8">
        <v>0</v>
      </c>
      <c r="G326" s="4">
        <v>3</v>
      </c>
      <c r="H326" s="8">
        <v>3.85</v>
      </c>
      <c r="I326" s="4">
        <v>0</v>
      </c>
    </row>
    <row r="327" spans="1:9" x14ac:dyDescent="0.15">
      <c r="A327" s="2">
        <v>11</v>
      </c>
      <c r="B327" s="1" t="s">
        <v>130</v>
      </c>
      <c r="C327" s="4">
        <v>3</v>
      </c>
      <c r="D327" s="8">
        <v>2.2200000000000002</v>
      </c>
      <c r="E327" s="4">
        <v>1</v>
      </c>
      <c r="F327" s="8">
        <v>1.75</v>
      </c>
      <c r="G327" s="4">
        <v>2</v>
      </c>
      <c r="H327" s="8">
        <v>2.56</v>
      </c>
      <c r="I327" s="4">
        <v>0</v>
      </c>
    </row>
    <row r="328" spans="1:9" x14ac:dyDescent="0.15">
      <c r="A328" s="2">
        <v>11</v>
      </c>
      <c r="B328" s="1" t="s">
        <v>158</v>
      </c>
      <c r="C328" s="4">
        <v>3</v>
      </c>
      <c r="D328" s="8">
        <v>2.2200000000000002</v>
      </c>
      <c r="E328" s="4">
        <v>2</v>
      </c>
      <c r="F328" s="8">
        <v>3.51</v>
      </c>
      <c r="G328" s="4">
        <v>1</v>
      </c>
      <c r="H328" s="8">
        <v>1.28</v>
      </c>
      <c r="I328" s="4">
        <v>0</v>
      </c>
    </row>
    <row r="329" spans="1:9" x14ac:dyDescent="0.15">
      <c r="A329" s="2">
        <v>11</v>
      </c>
      <c r="B329" s="1" t="s">
        <v>116</v>
      </c>
      <c r="C329" s="4">
        <v>3</v>
      </c>
      <c r="D329" s="8">
        <v>2.2200000000000002</v>
      </c>
      <c r="E329" s="4">
        <v>2</v>
      </c>
      <c r="F329" s="8">
        <v>3.51</v>
      </c>
      <c r="G329" s="4">
        <v>1</v>
      </c>
      <c r="H329" s="8">
        <v>1.28</v>
      </c>
      <c r="I329" s="4">
        <v>0</v>
      </c>
    </row>
    <row r="330" spans="1:9" x14ac:dyDescent="0.15">
      <c r="A330" s="2">
        <v>11</v>
      </c>
      <c r="B330" s="1" t="s">
        <v>131</v>
      </c>
      <c r="C330" s="4">
        <v>3</v>
      </c>
      <c r="D330" s="8">
        <v>2.2200000000000002</v>
      </c>
      <c r="E330" s="4">
        <v>2</v>
      </c>
      <c r="F330" s="8">
        <v>3.51</v>
      </c>
      <c r="G330" s="4">
        <v>1</v>
      </c>
      <c r="H330" s="8">
        <v>1.28</v>
      </c>
      <c r="I330" s="4">
        <v>0</v>
      </c>
    </row>
    <row r="331" spans="1:9" x14ac:dyDescent="0.15">
      <c r="A331" s="2">
        <v>16</v>
      </c>
      <c r="B331" s="1" t="s">
        <v>106</v>
      </c>
      <c r="C331" s="4">
        <v>2</v>
      </c>
      <c r="D331" s="8">
        <v>1.48</v>
      </c>
      <c r="E331" s="4">
        <v>1</v>
      </c>
      <c r="F331" s="8">
        <v>1.75</v>
      </c>
      <c r="G331" s="4">
        <v>1</v>
      </c>
      <c r="H331" s="8">
        <v>1.28</v>
      </c>
      <c r="I331" s="4">
        <v>0</v>
      </c>
    </row>
    <row r="332" spans="1:9" x14ac:dyDescent="0.15">
      <c r="A332" s="2">
        <v>16</v>
      </c>
      <c r="B332" s="1" t="s">
        <v>165</v>
      </c>
      <c r="C332" s="4">
        <v>2</v>
      </c>
      <c r="D332" s="8">
        <v>1.48</v>
      </c>
      <c r="E332" s="4">
        <v>0</v>
      </c>
      <c r="F332" s="8">
        <v>0</v>
      </c>
      <c r="G332" s="4">
        <v>2</v>
      </c>
      <c r="H332" s="8">
        <v>2.56</v>
      </c>
      <c r="I332" s="4">
        <v>0</v>
      </c>
    </row>
    <row r="333" spans="1:9" x14ac:dyDescent="0.15">
      <c r="A333" s="2">
        <v>16</v>
      </c>
      <c r="B333" s="1" t="s">
        <v>166</v>
      </c>
      <c r="C333" s="4">
        <v>2</v>
      </c>
      <c r="D333" s="8">
        <v>1.48</v>
      </c>
      <c r="E333" s="4">
        <v>0</v>
      </c>
      <c r="F333" s="8">
        <v>0</v>
      </c>
      <c r="G333" s="4">
        <v>2</v>
      </c>
      <c r="H333" s="8">
        <v>2.56</v>
      </c>
      <c r="I333" s="4">
        <v>0</v>
      </c>
    </row>
    <row r="334" spans="1:9" x14ac:dyDescent="0.15">
      <c r="A334" s="2">
        <v>16</v>
      </c>
      <c r="B334" s="1" t="s">
        <v>162</v>
      </c>
      <c r="C334" s="4">
        <v>2</v>
      </c>
      <c r="D334" s="8">
        <v>1.48</v>
      </c>
      <c r="E334" s="4">
        <v>2</v>
      </c>
      <c r="F334" s="8">
        <v>3.51</v>
      </c>
      <c r="G334" s="4">
        <v>0</v>
      </c>
      <c r="H334" s="8">
        <v>0</v>
      </c>
      <c r="I334" s="4">
        <v>0</v>
      </c>
    </row>
    <row r="335" spans="1:9" x14ac:dyDescent="0.15">
      <c r="A335" s="2">
        <v>16</v>
      </c>
      <c r="B335" s="1" t="s">
        <v>167</v>
      </c>
      <c r="C335" s="4">
        <v>2</v>
      </c>
      <c r="D335" s="8">
        <v>1.48</v>
      </c>
      <c r="E335" s="4">
        <v>1</v>
      </c>
      <c r="F335" s="8">
        <v>1.75</v>
      </c>
      <c r="G335" s="4">
        <v>1</v>
      </c>
      <c r="H335" s="8">
        <v>1.28</v>
      </c>
      <c r="I335" s="4">
        <v>0</v>
      </c>
    </row>
    <row r="336" spans="1:9" x14ac:dyDescent="0.15">
      <c r="A336" s="2">
        <v>16</v>
      </c>
      <c r="B336" s="1" t="s">
        <v>133</v>
      </c>
      <c r="C336" s="4">
        <v>2</v>
      </c>
      <c r="D336" s="8">
        <v>1.48</v>
      </c>
      <c r="E336" s="4">
        <v>0</v>
      </c>
      <c r="F336" s="8">
        <v>0</v>
      </c>
      <c r="G336" s="4">
        <v>2</v>
      </c>
      <c r="H336" s="8">
        <v>2.56</v>
      </c>
      <c r="I336" s="4">
        <v>0</v>
      </c>
    </row>
    <row r="337" spans="1:9" x14ac:dyDescent="0.15">
      <c r="A337" s="2">
        <v>16</v>
      </c>
      <c r="B337" s="1" t="s">
        <v>168</v>
      </c>
      <c r="C337" s="4">
        <v>2</v>
      </c>
      <c r="D337" s="8">
        <v>1.48</v>
      </c>
      <c r="E337" s="4">
        <v>0</v>
      </c>
      <c r="F337" s="8">
        <v>0</v>
      </c>
      <c r="G337" s="4">
        <v>2</v>
      </c>
      <c r="H337" s="8">
        <v>2.56</v>
      </c>
      <c r="I337" s="4">
        <v>0</v>
      </c>
    </row>
    <row r="338" spans="1:9" x14ac:dyDescent="0.15">
      <c r="A338" s="2">
        <v>16</v>
      </c>
      <c r="B338" s="1" t="s">
        <v>129</v>
      </c>
      <c r="C338" s="4">
        <v>2</v>
      </c>
      <c r="D338" s="8">
        <v>1.48</v>
      </c>
      <c r="E338" s="4">
        <v>1</v>
      </c>
      <c r="F338" s="8">
        <v>1.75</v>
      </c>
      <c r="G338" s="4">
        <v>1</v>
      </c>
      <c r="H338" s="8">
        <v>1.28</v>
      </c>
      <c r="I338" s="4">
        <v>0</v>
      </c>
    </row>
    <row r="339" spans="1:9" x14ac:dyDescent="0.15">
      <c r="A339" s="2">
        <v>16</v>
      </c>
      <c r="B339" s="1" t="s">
        <v>127</v>
      </c>
      <c r="C339" s="4">
        <v>2</v>
      </c>
      <c r="D339" s="8">
        <v>1.48</v>
      </c>
      <c r="E339" s="4">
        <v>2</v>
      </c>
      <c r="F339" s="8">
        <v>3.51</v>
      </c>
      <c r="G339" s="4">
        <v>0</v>
      </c>
      <c r="H339" s="8">
        <v>0</v>
      </c>
      <c r="I339" s="4">
        <v>0</v>
      </c>
    </row>
    <row r="340" spans="1:9" x14ac:dyDescent="0.15">
      <c r="A340" s="2">
        <v>16</v>
      </c>
      <c r="B340" s="1" t="s">
        <v>119</v>
      </c>
      <c r="C340" s="4">
        <v>2</v>
      </c>
      <c r="D340" s="8">
        <v>1.48</v>
      </c>
      <c r="E340" s="4">
        <v>2</v>
      </c>
      <c r="F340" s="8">
        <v>3.51</v>
      </c>
      <c r="G340" s="4">
        <v>0</v>
      </c>
      <c r="H340" s="8">
        <v>0</v>
      </c>
      <c r="I340" s="4">
        <v>0</v>
      </c>
    </row>
    <row r="341" spans="1:9" x14ac:dyDescent="0.15">
      <c r="A341" s="2">
        <v>16</v>
      </c>
      <c r="B341" s="1" t="s">
        <v>169</v>
      </c>
      <c r="C341" s="4">
        <v>2</v>
      </c>
      <c r="D341" s="8">
        <v>1.48</v>
      </c>
      <c r="E341" s="4">
        <v>0</v>
      </c>
      <c r="F341" s="8">
        <v>0</v>
      </c>
      <c r="G341" s="4">
        <v>2</v>
      </c>
      <c r="H341" s="8">
        <v>2.56</v>
      </c>
      <c r="I341" s="4">
        <v>0</v>
      </c>
    </row>
    <row r="342" spans="1:9" x14ac:dyDescent="0.15">
      <c r="A342" s="2">
        <v>16</v>
      </c>
      <c r="B342" s="1" t="s">
        <v>170</v>
      </c>
      <c r="C342" s="4">
        <v>2</v>
      </c>
      <c r="D342" s="8">
        <v>1.48</v>
      </c>
      <c r="E342" s="4">
        <v>0</v>
      </c>
      <c r="F342" s="8">
        <v>0</v>
      </c>
      <c r="G342" s="4">
        <v>2</v>
      </c>
      <c r="H342" s="8">
        <v>2.56</v>
      </c>
      <c r="I342" s="4">
        <v>0</v>
      </c>
    </row>
    <row r="343" spans="1:9" x14ac:dyDescent="0.15">
      <c r="A343" s="2">
        <v>16</v>
      </c>
      <c r="B343" s="1" t="s">
        <v>171</v>
      </c>
      <c r="C343" s="4">
        <v>2</v>
      </c>
      <c r="D343" s="8">
        <v>1.48</v>
      </c>
      <c r="E343" s="4">
        <v>0</v>
      </c>
      <c r="F343" s="8">
        <v>0</v>
      </c>
      <c r="G343" s="4">
        <v>2</v>
      </c>
      <c r="H343" s="8">
        <v>2.56</v>
      </c>
      <c r="I343" s="4">
        <v>0</v>
      </c>
    </row>
    <row r="344" spans="1:9" x14ac:dyDescent="0.15">
      <c r="A344" s="1"/>
      <c r="C344" s="4"/>
      <c r="D344" s="8"/>
      <c r="E344" s="4"/>
      <c r="F344" s="8"/>
      <c r="G344" s="4"/>
      <c r="H344" s="8"/>
      <c r="I344" s="4"/>
    </row>
    <row r="345" spans="1:9" x14ac:dyDescent="0.15">
      <c r="A345" s="1" t="s">
        <v>14</v>
      </c>
      <c r="C345" s="4"/>
      <c r="D345" s="8"/>
      <c r="E345" s="4"/>
      <c r="F345" s="8"/>
      <c r="G345" s="4"/>
      <c r="H345" s="8"/>
      <c r="I345" s="4"/>
    </row>
    <row r="346" spans="1:9" x14ac:dyDescent="0.15">
      <c r="A346" s="2">
        <v>1</v>
      </c>
      <c r="B346" s="1" t="s">
        <v>140</v>
      </c>
      <c r="C346" s="4">
        <v>16</v>
      </c>
      <c r="D346" s="8">
        <v>5.82</v>
      </c>
      <c r="E346" s="4">
        <v>13</v>
      </c>
      <c r="F346" s="8">
        <v>7.1</v>
      </c>
      <c r="G346" s="4">
        <v>3</v>
      </c>
      <c r="H346" s="8">
        <v>3.3</v>
      </c>
      <c r="I346" s="4">
        <v>0</v>
      </c>
    </row>
    <row r="347" spans="1:9" x14ac:dyDescent="0.15">
      <c r="A347" s="2">
        <v>1</v>
      </c>
      <c r="B347" s="1" t="s">
        <v>122</v>
      </c>
      <c r="C347" s="4">
        <v>16</v>
      </c>
      <c r="D347" s="8">
        <v>5.82</v>
      </c>
      <c r="E347" s="4">
        <v>15</v>
      </c>
      <c r="F347" s="8">
        <v>8.1999999999999993</v>
      </c>
      <c r="G347" s="4">
        <v>1</v>
      </c>
      <c r="H347" s="8">
        <v>1.1000000000000001</v>
      </c>
      <c r="I347" s="4">
        <v>0</v>
      </c>
    </row>
    <row r="348" spans="1:9" x14ac:dyDescent="0.15">
      <c r="A348" s="2">
        <v>3</v>
      </c>
      <c r="B348" s="1" t="s">
        <v>121</v>
      </c>
      <c r="C348" s="4">
        <v>13</v>
      </c>
      <c r="D348" s="8">
        <v>4.7300000000000004</v>
      </c>
      <c r="E348" s="4">
        <v>13</v>
      </c>
      <c r="F348" s="8">
        <v>7.1</v>
      </c>
      <c r="G348" s="4">
        <v>0</v>
      </c>
      <c r="H348" s="8">
        <v>0</v>
      </c>
      <c r="I348" s="4">
        <v>0</v>
      </c>
    </row>
    <row r="349" spans="1:9" x14ac:dyDescent="0.15">
      <c r="A349" s="2">
        <v>4</v>
      </c>
      <c r="B349" s="1" t="s">
        <v>106</v>
      </c>
      <c r="C349" s="4">
        <v>11</v>
      </c>
      <c r="D349" s="8">
        <v>4</v>
      </c>
      <c r="E349" s="4">
        <v>2</v>
      </c>
      <c r="F349" s="8">
        <v>1.0900000000000001</v>
      </c>
      <c r="G349" s="4">
        <v>9</v>
      </c>
      <c r="H349" s="8">
        <v>9.89</v>
      </c>
      <c r="I349" s="4">
        <v>0</v>
      </c>
    </row>
    <row r="350" spans="1:9" x14ac:dyDescent="0.15">
      <c r="A350" s="2">
        <v>4</v>
      </c>
      <c r="B350" s="1" t="s">
        <v>114</v>
      </c>
      <c r="C350" s="4">
        <v>11</v>
      </c>
      <c r="D350" s="8">
        <v>4</v>
      </c>
      <c r="E350" s="4">
        <v>8</v>
      </c>
      <c r="F350" s="8">
        <v>4.37</v>
      </c>
      <c r="G350" s="4">
        <v>3</v>
      </c>
      <c r="H350" s="8">
        <v>3.3</v>
      </c>
      <c r="I350" s="4">
        <v>0</v>
      </c>
    </row>
    <row r="351" spans="1:9" x14ac:dyDescent="0.15">
      <c r="A351" s="2">
        <v>6</v>
      </c>
      <c r="B351" s="1" t="s">
        <v>116</v>
      </c>
      <c r="C351" s="4">
        <v>10</v>
      </c>
      <c r="D351" s="8">
        <v>3.64</v>
      </c>
      <c r="E351" s="4">
        <v>10</v>
      </c>
      <c r="F351" s="8">
        <v>5.46</v>
      </c>
      <c r="G351" s="4">
        <v>0</v>
      </c>
      <c r="H351" s="8">
        <v>0</v>
      </c>
      <c r="I351" s="4">
        <v>0</v>
      </c>
    </row>
    <row r="352" spans="1:9" x14ac:dyDescent="0.15">
      <c r="A352" s="2">
        <v>7</v>
      </c>
      <c r="B352" s="1" t="s">
        <v>154</v>
      </c>
      <c r="C352" s="4">
        <v>8</v>
      </c>
      <c r="D352" s="8">
        <v>2.91</v>
      </c>
      <c r="E352" s="4">
        <v>8</v>
      </c>
      <c r="F352" s="8">
        <v>4.37</v>
      </c>
      <c r="G352" s="4">
        <v>0</v>
      </c>
      <c r="H352" s="8">
        <v>0</v>
      </c>
      <c r="I352" s="4">
        <v>0</v>
      </c>
    </row>
    <row r="353" spans="1:9" x14ac:dyDescent="0.15">
      <c r="A353" s="2">
        <v>8</v>
      </c>
      <c r="B353" s="1" t="s">
        <v>119</v>
      </c>
      <c r="C353" s="4">
        <v>7</v>
      </c>
      <c r="D353" s="8">
        <v>2.5499999999999998</v>
      </c>
      <c r="E353" s="4">
        <v>5</v>
      </c>
      <c r="F353" s="8">
        <v>2.73</v>
      </c>
      <c r="G353" s="4">
        <v>2</v>
      </c>
      <c r="H353" s="8">
        <v>2.2000000000000002</v>
      </c>
      <c r="I353" s="4">
        <v>0</v>
      </c>
    </row>
    <row r="354" spans="1:9" x14ac:dyDescent="0.15">
      <c r="A354" s="2">
        <v>9</v>
      </c>
      <c r="B354" s="1" t="s">
        <v>148</v>
      </c>
      <c r="C354" s="4">
        <v>6</v>
      </c>
      <c r="D354" s="8">
        <v>2.1800000000000002</v>
      </c>
      <c r="E354" s="4">
        <v>6</v>
      </c>
      <c r="F354" s="8">
        <v>3.28</v>
      </c>
      <c r="G354" s="4">
        <v>0</v>
      </c>
      <c r="H354" s="8">
        <v>0</v>
      </c>
      <c r="I354" s="4">
        <v>0</v>
      </c>
    </row>
    <row r="355" spans="1:9" x14ac:dyDescent="0.15">
      <c r="A355" s="2">
        <v>9</v>
      </c>
      <c r="B355" s="1" t="s">
        <v>108</v>
      </c>
      <c r="C355" s="4">
        <v>6</v>
      </c>
      <c r="D355" s="8">
        <v>2.1800000000000002</v>
      </c>
      <c r="E355" s="4">
        <v>4</v>
      </c>
      <c r="F355" s="8">
        <v>2.19</v>
      </c>
      <c r="G355" s="4">
        <v>2</v>
      </c>
      <c r="H355" s="8">
        <v>2.2000000000000002</v>
      </c>
      <c r="I355" s="4">
        <v>0</v>
      </c>
    </row>
    <row r="356" spans="1:9" x14ac:dyDescent="0.15">
      <c r="A356" s="2">
        <v>9</v>
      </c>
      <c r="B356" s="1" t="s">
        <v>111</v>
      </c>
      <c r="C356" s="4">
        <v>6</v>
      </c>
      <c r="D356" s="8">
        <v>2.1800000000000002</v>
      </c>
      <c r="E356" s="4">
        <v>3</v>
      </c>
      <c r="F356" s="8">
        <v>1.64</v>
      </c>
      <c r="G356" s="4">
        <v>3</v>
      </c>
      <c r="H356" s="8">
        <v>3.3</v>
      </c>
      <c r="I356" s="4">
        <v>0</v>
      </c>
    </row>
    <row r="357" spans="1:9" x14ac:dyDescent="0.15">
      <c r="A357" s="2">
        <v>9</v>
      </c>
      <c r="B357" s="1" t="s">
        <v>133</v>
      </c>
      <c r="C357" s="4">
        <v>6</v>
      </c>
      <c r="D357" s="8">
        <v>2.1800000000000002</v>
      </c>
      <c r="E357" s="4">
        <v>2</v>
      </c>
      <c r="F357" s="8">
        <v>1.0900000000000001</v>
      </c>
      <c r="G357" s="4">
        <v>4</v>
      </c>
      <c r="H357" s="8">
        <v>4.4000000000000004</v>
      </c>
      <c r="I357" s="4">
        <v>0</v>
      </c>
    </row>
    <row r="358" spans="1:9" x14ac:dyDescent="0.15">
      <c r="A358" s="2">
        <v>13</v>
      </c>
      <c r="B358" s="1" t="s">
        <v>159</v>
      </c>
      <c r="C358" s="4">
        <v>5</v>
      </c>
      <c r="D358" s="8">
        <v>1.82</v>
      </c>
      <c r="E358" s="4">
        <v>4</v>
      </c>
      <c r="F358" s="8">
        <v>2.19</v>
      </c>
      <c r="G358" s="4">
        <v>1</v>
      </c>
      <c r="H358" s="8">
        <v>1.1000000000000001</v>
      </c>
      <c r="I358" s="4">
        <v>0</v>
      </c>
    </row>
    <row r="359" spans="1:9" x14ac:dyDescent="0.15">
      <c r="A359" s="2">
        <v>13</v>
      </c>
      <c r="B359" s="1" t="s">
        <v>109</v>
      </c>
      <c r="C359" s="4">
        <v>5</v>
      </c>
      <c r="D359" s="8">
        <v>1.82</v>
      </c>
      <c r="E359" s="4">
        <v>4</v>
      </c>
      <c r="F359" s="8">
        <v>2.19</v>
      </c>
      <c r="G359" s="4">
        <v>1</v>
      </c>
      <c r="H359" s="8">
        <v>1.1000000000000001</v>
      </c>
      <c r="I359" s="4">
        <v>0</v>
      </c>
    </row>
    <row r="360" spans="1:9" x14ac:dyDescent="0.15">
      <c r="A360" s="2">
        <v>13</v>
      </c>
      <c r="B360" s="1" t="s">
        <v>135</v>
      </c>
      <c r="C360" s="4">
        <v>5</v>
      </c>
      <c r="D360" s="8">
        <v>1.82</v>
      </c>
      <c r="E360" s="4">
        <v>5</v>
      </c>
      <c r="F360" s="8">
        <v>2.73</v>
      </c>
      <c r="G360" s="4">
        <v>0</v>
      </c>
      <c r="H360" s="8">
        <v>0</v>
      </c>
      <c r="I360" s="4">
        <v>0</v>
      </c>
    </row>
    <row r="361" spans="1:9" x14ac:dyDescent="0.15">
      <c r="A361" s="2">
        <v>13</v>
      </c>
      <c r="B361" s="1" t="s">
        <v>110</v>
      </c>
      <c r="C361" s="4">
        <v>5</v>
      </c>
      <c r="D361" s="8">
        <v>1.82</v>
      </c>
      <c r="E361" s="4">
        <v>3</v>
      </c>
      <c r="F361" s="8">
        <v>1.64</v>
      </c>
      <c r="G361" s="4">
        <v>2</v>
      </c>
      <c r="H361" s="8">
        <v>2.2000000000000002</v>
      </c>
      <c r="I361" s="4">
        <v>0</v>
      </c>
    </row>
    <row r="362" spans="1:9" x14ac:dyDescent="0.15">
      <c r="A362" s="2">
        <v>13</v>
      </c>
      <c r="B362" s="1" t="s">
        <v>113</v>
      </c>
      <c r="C362" s="4">
        <v>5</v>
      </c>
      <c r="D362" s="8">
        <v>1.82</v>
      </c>
      <c r="E362" s="4">
        <v>4</v>
      </c>
      <c r="F362" s="8">
        <v>2.19</v>
      </c>
      <c r="G362" s="4">
        <v>1</v>
      </c>
      <c r="H362" s="8">
        <v>1.1000000000000001</v>
      </c>
      <c r="I362" s="4">
        <v>0</v>
      </c>
    </row>
    <row r="363" spans="1:9" x14ac:dyDescent="0.15">
      <c r="A363" s="2">
        <v>18</v>
      </c>
      <c r="B363" s="1" t="s">
        <v>136</v>
      </c>
      <c r="C363" s="4">
        <v>4</v>
      </c>
      <c r="D363" s="8">
        <v>1.45</v>
      </c>
      <c r="E363" s="4">
        <v>1</v>
      </c>
      <c r="F363" s="8">
        <v>0.55000000000000004</v>
      </c>
      <c r="G363" s="4">
        <v>3</v>
      </c>
      <c r="H363" s="8">
        <v>3.3</v>
      </c>
      <c r="I363" s="4">
        <v>0</v>
      </c>
    </row>
    <row r="364" spans="1:9" x14ac:dyDescent="0.15">
      <c r="A364" s="2">
        <v>18</v>
      </c>
      <c r="B364" s="1" t="s">
        <v>107</v>
      </c>
      <c r="C364" s="4">
        <v>4</v>
      </c>
      <c r="D364" s="8">
        <v>1.45</v>
      </c>
      <c r="E364" s="4">
        <v>2</v>
      </c>
      <c r="F364" s="8">
        <v>1.0900000000000001</v>
      </c>
      <c r="G364" s="4">
        <v>2</v>
      </c>
      <c r="H364" s="8">
        <v>2.2000000000000002</v>
      </c>
      <c r="I364" s="4">
        <v>0</v>
      </c>
    </row>
    <row r="365" spans="1:9" x14ac:dyDescent="0.15">
      <c r="A365" s="2">
        <v>18</v>
      </c>
      <c r="B365" s="1" t="s">
        <v>112</v>
      </c>
      <c r="C365" s="4">
        <v>4</v>
      </c>
      <c r="D365" s="8">
        <v>1.45</v>
      </c>
      <c r="E365" s="4">
        <v>4</v>
      </c>
      <c r="F365" s="8">
        <v>2.19</v>
      </c>
      <c r="G365" s="4">
        <v>0</v>
      </c>
      <c r="H365" s="8">
        <v>0</v>
      </c>
      <c r="I365" s="4">
        <v>0</v>
      </c>
    </row>
    <row r="366" spans="1:9" x14ac:dyDescent="0.15">
      <c r="A366" s="2">
        <v>18</v>
      </c>
      <c r="B366" s="1" t="s">
        <v>142</v>
      </c>
      <c r="C366" s="4">
        <v>4</v>
      </c>
      <c r="D366" s="8">
        <v>1.45</v>
      </c>
      <c r="E366" s="4">
        <v>3</v>
      </c>
      <c r="F366" s="8">
        <v>1.64</v>
      </c>
      <c r="G366" s="4">
        <v>1</v>
      </c>
      <c r="H366" s="8">
        <v>1.1000000000000001</v>
      </c>
      <c r="I366" s="4">
        <v>0</v>
      </c>
    </row>
    <row r="367" spans="1:9" x14ac:dyDescent="0.15">
      <c r="A367" s="2">
        <v>18</v>
      </c>
      <c r="B367" s="1" t="s">
        <v>169</v>
      </c>
      <c r="C367" s="4">
        <v>4</v>
      </c>
      <c r="D367" s="8">
        <v>1.45</v>
      </c>
      <c r="E367" s="4">
        <v>1</v>
      </c>
      <c r="F367" s="8">
        <v>0.55000000000000004</v>
      </c>
      <c r="G367" s="4">
        <v>3</v>
      </c>
      <c r="H367" s="8">
        <v>3.3</v>
      </c>
      <c r="I367" s="4">
        <v>0</v>
      </c>
    </row>
    <row r="368" spans="1:9" x14ac:dyDescent="0.15">
      <c r="A368" s="2">
        <v>18</v>
      </c>
      <c r="B368" s="1" t="s">
        <v>124</v>
      </c>
      <c r="C368" s="4">
        <v>4</v>
      </c>
      <c r="D368" s="8">
        <v>1.45</v>
      </c>
      <c r="E368" s="4">
        <v>4</v>
      </c>
      <c r="F368" s="8">
        <v>2.19</v>
      </c>
      <c r="G368" s="4">
        <v>0</v>
      </c>
      <c r="H368" s="8">
        <v>0</v>
      </c>
      <c r="I368" s="4">
        <v>0</v>
      </c>
    </row>
    <row r="369" spans="1:9" x14ac:dyDescent="0.15">
      <c r="A369" s="2">
        <v>18</v>
      </c>
      <c r="B369" s="1" t="s">
        <v>125</v>
      </c>
      <c r="C369" s="4">
        <v>4</v>
      </c>
      <c r="D369" s="8">
        <v>1.45</v>
      </c>
      <c r="E369" s="4">
        <v>4</v>
      </c>
      <c r="F369" s="8">
        <v>2.19</v>
      </c>
      <c r="G369" s="4">
        <v>0</v>
      </c>
      <c r="H369" s="8">
        <v>0</v>
      </c>
      <c r="I369" s="4">
        <v>0</v>
      </c>
    </row>
    <row r="370" spans="1:9" x14ac:dyDescent="0.15">
      <c r="A370" s="1"/>
      <c r="C370" s="4"/>
      <c r="D370" s="8"/>
      <c r="E370" s="4"/>
      <c r="F370" s="8"/>
      <c r="G370" s="4"/>
      <c r="H370" s="8"/>
      <c r="I370" s="4"/>
    </row>
    <row r="371" spans="1:9" x14ac:dyDescent="0.15">
      <c r="A371" s="1" t="s">
        <v>15</v>
      </c>
      <c r="C371" s="4"/>
      <c r="D371" s="8"/>
      <c r="E371" s="4"/>
      <c r="F371" s="8"/>
      <c r="G371" s="4"/>
      <c r="H371" s="8"/>
      <c r="I371" s="4"/>
    </row>
    <row r="372" spans="1:9" x14ac:dyDescent="0.15">
      <c r="A372" s="2">
        <v>1</v>
      </c>
      <c r="B372" s="1" t="s">
        <v>122</v>
      </c>
      <c r="C372" s="4">
        <v>11</v>
      </c>
      <c r="D372" s="8">
        <v>8.5299999999999994</v>
      </c>
      <c r="E372" s="4">
        <v>11</v>
      </c>
      <c r="F372" s="8">
        <v>12.5</v>
      </c>
      <c r="G372" s="4">
        <v>0</v>
      </c>
      <c r="H372" s="8">
        <v>0</v>
      </c>
      <c r="I372" s="4">
        <v>0</v>
      </c>
    </row>
    <row r="373" spans="1:9" x14ac:dyDescent="0.15">
      <c r="A373" s="2">
        <v>2</v>
      </c>
      <c r="B373" s="1" t="s">
        <v>121</v>
      </c>
      <c r="C373" s="4">
        <v>7</v>
      </c>
      <c r="D373" s="8">
        <v>5.43</v>
      </c>
      <c r="E373" s="4">
        <v>7</v>
      </c>
      <c r="F373" s="8">
        <v>7.95</v>
      </c>
      <c r="G373" s="4">
        <v>0</v>
      </c>
      <c r="H373" s="8">
        <v>0</v>
      </c>
      <c r="I373" s="4">
        <v>0</v>
      </c>
    </row>
    <row r="374" spans="1:9" x14ac:dyDescent="0.15">
      <c r="A374" s="2">
        <v>3</v>
      </c>
      <c r="B374" s="1" t="s">
        <v>107</v>
      </c>
      <c r="C374" s="4">
        <v>5</v>
      </c>
      <c r="D374" s="8">
        <v>3.88</v>
      </c>
      <c r="E374" s="4">
        <v>4</v>
      </c>
      <c r="F374" s="8">
        <v>4.55</v>
      </c>
      <c r="G374" s="4">
        <v>1</v>
      </c>
      <c r="H374" s="8">
        <v>2.5</v>
      </c>
      <c r="I374" s="4">
        <v>0</v>
      </c>
    </row>
    <row r="375" spans="1:9" x14ac:dyDescent="0.15">
      <c r="A375" s="2">
        <v>3</v>
      </c>
      <c r="B375" s="1" t="s">
        <v>148</v>
      </c>
      <c r="C375" s="4">
        <v>5</v>
      </c>
      <c r="D375" s="8">
        <v>3.88</v>
      </c>
      <c r="E375" s="4">
        <v>5</v>
      </c>
      <c r="F375" s="8">
        <v>5.68</v>
      </c>
      <c r="G375" s="4">
        <v>0</v>
      </c>
      <c r="H375" s="8">
        <v>0</v>
      </c>
      <c r="I375" s="4">
        <v>0</v>
      </c>
    </row>
    <row r="376" spans="1:9" x14ac:dyDescent="0.15">
      <c r="A376" s="2">
        <v>5</v>
      </c>
      <c r="B376" s="1" t="s">
        <v>136</v>
      </c>
      <c r="C376" s="4">
        <v>4</v>
      </c>
      <c r="D376" s="8">
        <v>3.1</v>
      </c>
      <c r="E376" s="4">
        <v>0</v>
      </c>
      <c r="F376" s="8">
        <v>0</v>
      </c>
      <c r="G376" s="4">
        <v>4</v>
      </c>
      <c r="H376" s="8">
        <v>10</v>
      </c>
      <c r="I376" s="4">
        <v>0</v>
      </c>
    </row>
    <row r="377" spans="1:9" x14ac:dyDescent="0.15">
      <c r="A377" s="2">
        <v>5</v>
      </c>
      <c r="B377" s="1" t="s">
        <v>108</v>
      </c>
      <c r="C377" s="4">
        <v>4</v>
      </c>
      <c r="D377" s="8">
        <v>3.1</v>
      </c>
      <c r="E377" s="4">
        <v>4</v>
      </c>
      <c r="F377" s="8">
        <v>4.55</v>
      </c>
      <c r="G377" s="4">
        <v>0</v>
      </c>
      <c r="H377" s="8">
        <v>0</v>
      </c>
      <c r="I377" s="4">
        <v>0</v>
      </c>
    </row>
    <row r="378" spans="1:9" x14ac:dyDescent="0.15">
      <c r="A378" s="2">
        <v>5</v>
      </c>
      <c r="B378" s="1" t="s">
        <v>127</v>
      </c>
      <c r="C378" s="4">
        <v>4</v>
      </c>
      <c r="D378" s="8">
        <v>3.1</v>
      </c>
      <c r="E378" s="4">
        <v>2</v>
      </c>
      <c r="F378" s="8">
        <v>2.27</v>
      </c>
      <c r="G378" s="4">
        <v>2</v>
      </c>
      <c r="H378" s="8">
        <v>5</v>
      </c>
      <c r="I378" s="4">
        <v>0</v>
      </c>
    </row>
    <row r="379" spans="1:9" x14ac:dyDescent="0.15">
      <c r="A379" s="2">
        <v>8</v>
      </c>
      <c r="B379" s="1" t="s">
        <v>132</v>
      </c>
      <c r="C379" s="4">
        <v>3</v>
      </c>
      <c r="D379" s="8">
        <v>2.33</v>
      </c>
      <c r="E379" s="4">
        <v>2</v>
      </c>
      <c r="F379" s="8">
        <v>2.27</v>
      </c>
      <c r="G379" s="4">
        <v>1</v>
      </c>
      <c r="H379" s="8">
        <v>2.5</v>
      </c>
      <c r="I379" s="4">
        <v>0</v>
      </c>
    </row>
    <row r="380" spans="1:9" x14ac:dyDescent="0.15">
      <c r="A380" s="2">
        <v>8</v>
      </c>
      <c r="B380" s="1" t="s">
        <v>128</v>
      </c>
      <c r="C380" s="4">
        <v>3</v>
      </c>
      <c r="D380" s="8">
        <v>2.33</v>
      </c>
      <c r="E380" s="4">
        <v>1</v>
      </c>
      <c r="F380" s="8">
        <v>1.1399999999999999</v>
      </c>
      <c r="G380" s="4">
        <v>2</v>
      </c>
      <c r="H380" s="8">
        <v>5</v>
      </c>
      <c r="I380" s="4">
        <v>0</v>
      </c>
    </row>
    <row r="381" spans="1:9" x14ac:dyDescent="0.15">
      <c r="A381" s="2">
        <v>8</v>
      </c>
      <c r="B381" s="1" t="s">
        <v>154</v>
      </c>
      <c r="C381" s="4">
        <v>3</v>
      </c>
      <c r="D381" s="8">
        <v>2.33</v>
      </c>
      <c r="E381" s="4">
        <v>3</v>
      </c>
      <c r="F381" s="8">
        <v>3.41</v>
      </c>
      <c r="G381" s="4">
        <v>0</v>
      </c>
      <c r="H381" s="8">
        <v>0</v>
      </c>
      <c r="I381" s="4">
        <v>0</v>
      </c>
    </row>
    <row r="382" spans="1:9" x14ac:dyDescent="0.15">
      <c r="A382" s="2">
        <v>8</v>
      </c>
      <c r="B382" s="1" t="s">
        <v>116</v>
      </c>
      <c r="C382" s="4">
        <v>3</v>
      </c>
      <c r="D382" s="8">
        <v>2.33</v>
      </c>
      <c r="E382" s="4">
        <v>3</v>
      </c>
      <c r="F382" s="8">
        <v>3.41</v>
      </c>
      <c r="G382" s="4">
        <v>0</v>
      </c>
      <c r="H382" s="8">
        <v>0</v>
      </c>
      <c r="I382" s="4">
        <v>0</v>
      </c>
    </row>
    <row r="383" spans="1:9" x14ac:dyDescent="0.15">
      <c r="A383" s="2">
        <v>8</v>
      </c>
      <c r="B383" s="1" t="s">
        <v>123</v>
      </c>
      <c r="C383" s="4">
        <v>3</v>
      </c>
      <c r="D383" s="8">
        <v>2.33</v>
      </c>
      <c r="E383" s="4">
        <v>3</v>
      </c>
      <c r="F383" s="8">
        <v>3.41</v>
      </c>
      <c r="G383" s="4">
        <v>0</v>
      </c>
      <c r="H383" s="8">
        <v>0</v>
      </c>
      <c r="I383" s="4">
        <v>0</v>
      </c>
    </row>
    <row r="384" spans="1:9" x14ac:dyDescent="0.15">
      <c r="A384" s="2">
        <v>13</v>
      </c>
      <c r="B384" s="1" t="s">
        <v>106</v>
      </c>
      <c r="C384" s="4">
        <v>2</v>
      </c>
      <c r="D384" s="8">
        <v>1.55</v>
      </c>
      <c r="E384" s="4">
        <v>0</v>
      </c>
      <c r="F384" s="8">
        <v>0</v>
      </c>
      <c r="G384" s="4">
        <v>2</v>
      </c>
      <c r="H384" s="8">
        <v>5</v>
      </c>
      <c r="I384" s="4">
        <v>0</v>
      </c>
    </row>
    <row r="385" spans="1:9" x14ac:dyDescent="0.15">
      <c r="A385" s="2">
        <v>13</v>
      </c>
      <c r="B385" s="1" t="s">
        <v>147</v>
      </c>
      <c r="C385" s="4">
        <v>2</v>
      </c>
      <c r="D385" s="8">
        <v>1.55</v>
      </c>
      <c r="E385" s="4">
        <v>1</v>
      </c>
      <c r="F385" s="8">
        <v>1.1399999999999999</v>
      </c>
      <c r="G385" s="4">
        <v>1</v>
      </c>
      <c r="H385" s="8">
        <v>2.5</v>
      </c>
      <c r="I385" s="4">
        <v>0</v>
      </c>
    </row>
    <row r="386" spans="1:9" x14ac:dyDescent="0.15">
      <c r="A386" s="2">
        <v>13</v>
      </c>
      <c r="B386" s="1" t="s">
        <v>172</v>
      </c>
      <c r="C386" s="4">
        <v>2</v>
      </c>
      <c r="D386" s="8">
        <v>1.55</v>
      </c>
      <c r="E386" s="4">
        <v>1</v>
      </c>
      <c r="F386" s="8">
        <v>1.1399999999999999</v>
      </c>
      <c r="G386" s="4">
        <v>1</v>
      </c>
      <c r="H386" s="8">
        <v>2.5</v>
      </c>
      <c r="I386" s="4">
        <v>0</v>
      </c>
    </row>
    <row r="387" spans="1:9" x14ac:dyDescent="0.15">
      <c r="A387" s="2">
        <v>13</v>
      </c>
      <c r="B387" s="1" t="s">
        <v>173</v>
      </c>
      <c r="C387" s="4">
        <v>2</v>
      </c>
      <c r="D387" s="8">
        <v>1.55</v>
      </c>
      <c r="E387" s="4">
        <v>0</v>
      </c>
      <c r="F387" s="8">
        <v>0</v>
      </c>
      <c r="G387" s="4">
        <v>2</v>
      </c>
      <c r="H387" s="8">
        <v>5</v>
      </c>
      <c r="I387" s="4">
        <v>0</v>
      </c>
    </row>
    <row r="388" spans="1:9" x14ac:dyDescent="0.15">
      <c r="A388" s="2">
        <v>13</v>
      </c>
      <c r="B388" s="1" t="s">
        <v>150</v>
      </c>
      <c r="C388" s="4">
        <v>2</v>
      </c>
      <c r="D388" s="8">
        <v>1.55</v>
      </c>
      <c r="E388" s="4">
        <v>2</v>
      </c>
      <c r="F388" s="8">
        <v>2.27</v>
      </c>
      <c r="G388" s="4">
        <v>0</v>
      </c>
      <c r="H388" s="8">
        <v>0</v>
      </c>
      <c r="I388" s="4">
        <v>0</v>
      </c>
    </row>
    <row r="389" spans="1:9" x14ac:dyDescent="0.15">
      <c r="A389" s="2">
        <v>13</v>
      </c>
      <c r="B389" s="1" t="s">
        <v>174</v>
      </c>
      <c r="C389" s="4">
        <v>2</v>
      </c>
      <c r="D389" s="8">
        <v>1.55</v>
      </c>
      <c r="E389" s="4">
        <v>1</v>
      </c>
      <c r="F389" s="8">
        <v>1.1399999999999999</v>
      </c>
      <c r="G389" s="4">
        <v>1</v>
      </c>
      <c r="H389" s="8">
        <v>2.5</v>
      </c>
      <c r="I389" s="4">
        <v>0</v>
      </c>
    </row>
    <row r="390" spans="1:9" x14ac:dyDescent="0.15">
      <c r="A390" s="2">
        <v>13</v>
      </c>
      <c r="B390" s="1" t="s">
        <v>111</v>
      </c>
      <c r="C390" s="4">
        <v>2</v>
      </c>
      <c r="D390" s="8">
        <v>1.55</v>
      </c>
      <c r="E390" s="4">
        <v>2</v>
      </c>
      <c r="F390" s="8">
        <v>2.27</v>
      </c>
      <c r="G390" s="4">
        <v>0</v>
      </c>
      <c r="H390" s="8">
        <v>0</v>
      </c>
      <c r="I390" s="4">
        <v>0</v>
      </c>
    </row>
    <row r="391" spans="1:9" x14ac:dyDescent="0.15">
      <c r="A391" s="2">
        <v>13</v>
      </c>
      <c r="B391" s="1" t="s">
        <v>112</v>
      </c>
      <c r="C391" s="4">
        <v>2</v>
      </c>
      <c r="D391" s="8">
        <v>1.55</v>
      </c>
      <c r="E391" s="4">
        <v>1</v>
      </c>
      <c r="F391" s="8">
        <v>1.1399999999999999</v>
      </c>
      <c r="G391" s="4">
        <v>1</v>
      </c>
      <c r="H391" s="8">
        <v>2.5</v>
      </c>
      <c r="I391" s="4">
        <v>0</v>
      </c>
    </row>
    <row r="392" spans="1:9" x14ac:dyDescent="0.15">
      <c r="A392" s="2">
        <v>13</v>
      </c>
      <c r="B392" s="1" t="s">
        <v>113</v>
      </c>
      <c r="C392" s="4">
        <v>2</v>
      </c>
      <c r="D392" s="8">
        <v>1.55</v>
      </c>
      <c r="E392" s="4">
        <v>1</v>
      </c>
      <c r="F392" s="8">
        <v>1.1399999999999999</v>
      </c>
      <c r="G392" s="4">
        <v>1</v>
      </c>
      <c r="H392" s="8">
        <v>2.5</v>
      </c>
      <c r="I392" s="4">
        <v>0</v>
      </c>
    </row>
    <row r="393" spans="1:9" x14ac:dyDescent="0.15">
      <c r="A393" s="2">
        <v>13</v>
      </c>
      <c r="B393" s="1" t="s">
        <v>139</v>
      </c>
      <c r="C393" s="4">
        <v>2</v>
      </c>
      <c r="D393" s="8">
        <v>1.55</v>
      </c>
      <c r="E393" s="4">
        <v>2</v>
      </c>
      <c r="F393" s="8">
        <v>2.27</v>
      </c>
      <c r="G393" s="4">
        <v>0</v>
      </c>
      <c r="H393" s="8">
        <v>0</v>
      </c>
      <c r="I393" s="4">
        <v>0</v>
      </c>
    </row>
    <row r="394" spans="1:9" x14ac:dyDescent="0.15">
      <c r="A394" s="2">
        <v>13</v>
      </c>
      <c r="B394" s="1" t="s">
        <v>156</v>
      </c>
      <c r="C394" s="4">
        <v>2</v>
      </c>
      <c r="D394" s="8">
        <v>1.55</v>
      </c>
      <c r="E394" s="4">
        <v>2</v>
      </c>
      <c r="F394" s="8">
        <v>2.27</v>
      </c>
      <c r="G394" s="4">
        <v>0</v>
      </c>
      <c r="H394" s="8">
        <v>0</v>
      </c>
      <c r="I394" s="4">
        <v>0</v>
      </c>
    </row>
    <row r="395" spans="1:9" x14ac:dyDescent="0.15">
      <c r="A395" s="2">
        <v>13</v>
      </c>
      <c r="B395" s="1" t="s">
        <v>175</v>
      </c>
      <c r="C395" s="4">
        <v>2</v>
      </c>
      <c r="D395" s="8">
        <v>1.55</v>
      </c>
      <c r="E395" s="4">
        <v>2</v>
      </c>
      <c r="F395" s="8">
        <v>2.27</v>
      </c>
      <c r="G395" s="4">
        <v>0</v>
      </c>
      <c r="H395" s="8">
        <v>0</v>
      </c>
      <c r="I395" s="4">
        <v>0</v>
      </c>
    </row>
    <row r="396" spans="1:9" x14ac:dyDescent="0.15">
      <c r="A396" s="2">
        <v>13</v>
      </c>
      <c r="B396" s="1" t="s">
        <v>171</v>
      </c>
      <c r="C396" s="4">
        <v>2</v>
      </c>
      <c r="D396" s="8">
        <v>1.55</v>
      </c>
      <c r="E396" s="4">
        <v>2</v>
      </c>
      <c r="F396" s="8">
        <v>2.27</v>
      </c>
      <c r="G396" s="4">
        <v>0</v>
      </c>
      <c r="H396" s="8">
        <v>0</v>
      </c>
      <c r="I396" s="4">
        <v>0</v>
      </c>
    </row>
    <row r="397" spans="1:9" x14ac:dyDescent="0.15">
      <c r="A397" s="2">
        <v>13</v>
      </c>
      <c r="B397" s="1" t="s">
        <v>125</v>
      </c>
      <c r="C397" s="4">
        <v>2</v>
      </c>
      <c r="D397" s="8">
        <v>1.55</v>
      </c>
      <c r="E397" s="4">
        <v>2</v>
      </c>
      <c r="F397" s="8">
        <v>2.27</v>
      </c>
      <c r="G397" s="4">
        <v>0</v>
      </c>
      <c r="H397" s="8">
        <v>0</v>
      </c>
      <c r="I397" s="4">
        <v>0</v>
      </c>
    </row>
    <row r="398" spans="1:9" x14ac:dyDescent="0.15">
      <c r="A398" s="2">
        <v>13</v>
      </c>
      <c r="B398" s="1" t="s">
        <v>176</v>
      </c>
      <c r="C398" s="4">
        <v>2</v>
      </c>
      <c r="D398" s="8">
        <v>1.55</v>
      </c>
      <c r="E398" s="4">
        <v>0</v>
      </c>
      <c r="F398" s="8">
        <v>0</v>
      </c>
      <c r="G398" s="4">
        <v>2</v>
      </c>
      <c r="H398" s="8">
        <v>5</v>
      </c>
      <c r="I398" s="4">
        <v>0</v>
      </c>
    </row>
    <row r="399" spans="1:9" x14ac:dyDescent="0.15">
      <c r="A399" s="1"/>
      <c r="C399" s="4"/>
      <c r="D399" s="8"/>
      <c r="E399" s="4"/>
      <c r="F399" s="8"/>
      <c r="G399" s="4"/>
      <c r="H399" s="8"/>
      <c r="I399" s="4"/>
    </row>
    <row r="400" spans="1:9" x14ac:dyDescent="0.15">
      <c r="A400" s="1" t="s">
        <v>16</v>
      </c>
      <c r="C400" s="4"/>
      <c r="D400" s="8"/>
      <c r="E400" s="4"/>
      <c r="F400" s="8"/>
      <c r="G400" s="4"/>
      <c r="H400" s="8"/>
      <c r="I400" s="4"/>
    </row>
    <row r="401" spans="1:9" x14ac:dyDescent="0.15">
      <c r="A401" s="2">
        <v>1</v>
      </c>
      <c r="B401" s="1" t="s">
        <v>140</v>
      </c>
      <c r="C401" s="4">
        <v>18</v>
      </c>
      <c r="D401" s="8">
        <v>10.17</v>
      </c>
      <c r="E401" s="4">
        <v>17</v>
      </c>
      <c r="F401" s="8">
        <v>16.670000000000002</v>
      </c>
      <c r="G401" s="4">
        <v>1</v>
      </c>
      <c r="H401" s="8">
        <v>1.35</v>
      </c>
      <c r="I401" s="4">
        <v>0</v>
      </c>
    </row>
    <row r="402" spans="1:9" x14ac:dyDescent="0.15">
      <c r="A402" s="2">
        <v>2</v>
      </c>
      <c r="B402" s="1" t="s">
        <v>122</v>
      </c>
      <c r="C402" s="4">
        <v>12</v>
      </c>
      <c r="D402" s="8">
        <v>6.78</v>
      </c>
      <c r="E402" s="4">
        <v>11</v>
      </c>
      <c r="F402" s="8">
        <v>10.78</v>
      </c>
      <c r="G402" s="4">
        <v>1</v>
      </c>
      <c r="H402" s="8">
        <v>1.35</v>
      </c>
      <c r="I402" s="4">
        <v>0</v>
      </c>
    </row>
    <row r="403" spans="1:9" x14ac:dyDescent="0.15">
      <c r="A403" s="2">
        <v>3</v>
      </c>
      <c r="B403" s="1" t="s">
        <v>106</v>
      </c>
      <c r="C403" s="4">
        <v>6</v>
      </c>
      <c r="D403" s="8">
        <v>3.39</v>
      </c>
      <c r="E403" s="4">
        <v>3</v>
      </c>
      <c r="F403" s="8">
        <v>2.94</v>
      </c>
      <c r="G403" s="4">
        <v>3</v>
      </c>
      <c r="H403" s="8">
        <v>4.05</v>
      </c>
      <c r="I403" s="4">
        <v>0</v>
      </c>
    </row>
    <row r="404" spans="1:9" x14ac:dyDescent="0.15">
      <c r="A404" s="2">
        <v>3</v>
      </c>
      <c r="B404" s="1" t="s">
        <v>114</v>
      </c>
      <c r="C404" s="4">
        <v>6</v>
      </c>
      <c r="D404" s="8">
        <v>3.39</v>
      </c>
      <c r="E404" s="4">
        <v>2</v>
      </c>
      <c r="F404" s="8">
        <v>1.96</v>
      </c>
      <c r="G404" s="4">
        <v>4</v>
      </c>
      <c r="H404" s="8">
        <v>5.41</v>
      </c>
      <c r="I404" s="4">
        <v>0</v>
      </c>
    </row>
    <row r="405" spans="1:9" x14ac:dyDescent="0.15">
      <c r="A405" s="2">
        <v>3</v>
      </c>
      <c r="B405" s="1" t="s">
        <v>177</v>
      </c>
      <c r="C405" s="4">
        <v>6</v>
      </c>
      <c r="D405" s="8">
        <v>3.39</v>
      </c>
      <c r="E405" s="4">
        <v>0</v>
      </c>
      <c r="F405" s="8">
        <v>0</v>
      </c>
      <c r="G405" s="4">
        <v>6</v>
      </c>
      <c r="H405" s="8">
        <v>8.11</v>
      </c>
      <c r="I405" s="4">
        <v>0</v>
      </c>
    </row>
    <row r="406" spans="1:9" x14ac:dyDescent="0.15">
      <c r="A406" s="2">
        <v>6</v>
      </c>
      <c r="B406" s="1" t="s">
        <v>107</v>
      </c>
      <c r="C406" s="4">
        <v>5</v>
      </c>
      <c r="D406" s="8">
        <v>2.82</v>
      </c>
      <c r="E406" s="4">
        <v>3</v>
      </c>
      <c r="F406" s="8">
        <v>2.94</v>
      </c>
      <c r="G406" s="4">
        <v>2</v>
      </c>
      <c r="H406" s="8">
        <v>2.7</v>
      </c>
      <c r="I406" s="4">
        <v>0</v>
      </c>
    </row>
    <row r="407" spans="1:9" x14ac:dyDescent="0.15">
      <c r="A407" s="2">
        <v>6</v>
      </c>
      <c r="B407" s="1" t="s">
        <v>113</v>
      </c>
      <c r="C407" s="4">
        <v>5</v>
      </c>
      <c r="D407" s="8">
        <v>2.82</v>
      </c>
      <c r="E407" s="4">
        <v>1</v>
      </c>
      <c r="F407" s="8">
        <v>0.98</v>
      </c>
      <c r="G407" s="4">
        <v>4</v>
      </c>
      <c r="H407" s="8">
        <v>5.41</v>
      </c>
      <c r="I407" s="4">
        <v>0</v>
      </c>
    </row>
    <row r="408" spans="1:9" x14ac:dyDescent="0.15">
      <c r="A408" s="2">
        <v>8</v>
      </c>
      <c r="B408" s="1" t="s">
        <v>146</v>
      </c>
      <c r="C408" s="4">
        <v>4</v>
      </c>
      <c r="D408" s="8">
        <v>2.2599999999999998</v>
      </c>
      <c r="E408" s="4">
        <v>3</v>
      </c>
      <c r="F408" s="8">
        <v>2.94</v>
      </c>
      <c r="G408" s="4">
        <v>1</v>
      </c>
      <c r="H408" s="8">
        <v>1.35</v>
      </c>
      <c r="I408" s="4">
        <v>0</v>
      </c>
    </row>
    <row r="409" spans="1:9" x14ac:dyDescent="0.15">
      <c r="A409" s="2">
        <v>8</v>
      </c>
      <c r="B409" s="1" t="s">
        <v>127</v>
      </c>
      <c r="C409" s="4">
        <v>4</v>
      </c>
      <c r="D409" s="8">
        <v>2.2599999999999998</v>
      </c>
      <c r="E409" s="4">
        <v>2</v>
      </c>
      <c r="F409" s="8">
        <v>1.96</v>
      </c>
      <c r="G409" s="4">
        <v>2</v>
      </c>
      <c r="H409" s="8">
        <v>2.7</v>
      </c>
      <c r="I409" s="4">
        <v>0</v>
      </c>
    </row>
    <row r="410" spans="1:9" x14ac:dyDescent="0.15">
      <c r="A410" s="2">
        <v>8</v>
      </c>
      <c r="B410" s="1" t="s">
        <v>119</v>
      </c>
      <c r="C410" s="4">
        <v>4</v>
      </c>
      <c r="D410" s="8">
        <v>2.2599999999999998</v>
      </c>
      <c r="E410" s="4">
        <v>4</v>
      </c>
      <c r="F410" s="8">
        <v>3.92</v>
      </c>
      <c r="G410" s="4">
        <v>0</v>
      </c>
      <c r="H410" s="8">
        <v>0</v>
      </c>
      <c r="I410" s="4">
        <v>0</v>
      </c>
    </row>
    <row r="411" spans="1:9" x14ac:dyDescent="0.15">
      <c r="A411" s="2">
        <v>8</v>
      </c>
      <c r="B411" s="1" t="s">
        <v>169</v>
      </c>
      <c r="C411" s="4">
        <v>4</v>
      </c>
      <c r="D411" s="8">
        <v>2.2599999999999998</v>
      </c>
      <c r="E411" s="4">
        <v>0</v>
      </c>
      <c r="F411" s="8">
        <v>0</v>
      </c>
      <c r="G411" s="4">
        <v>4</v>
      </c>
      <c r="H411" s="8">
        <v>5.41</v>
      </c>
      <c r="I411" s="4">
        <v>0</v>
      </c>
    </row>
    <row r="412" spans="1:9" x14ac:dyDescent="0.15">
      <c r="A412" s="2">
        <v>12</v>
      </c>
      <c r="B412" s="1" t="s">
        <v>149</v>
      </c>
      <c r="C412" s="4">
        <v>3</v>
      </c>
      <c r="D412" s="8">
        <v>1.69</v>
      </c>
      <c r="E412" s="4">
        <v>3</v>
      </c>
      <c r="F412" s="8">
        <v>2.94</v>
      </c>
      <c r="G412" s="4">
        <v>0</v>
      </c>
      <c r="H412" s="8">
        <v>0</v>
      </c>
      <c r="I412" s="4">
        <v>0</v>
      </c>
    </row>
    <row r="413" spans="1:9" x14ac:dyDescent="0.15">
      <c r="A413" s="2">
        <v>12</v>
      </c>
      <c r="B413" s="1" t="s">
        <v>132</v>
      </c>
      <c r="C413" s="4">
        <v>3</v>
      </c>
      <c r="D413" s="8">
        <v>1.69</v>
      </c>
      <c r="E413" s="4">
        <v>1</v>
      </c>
      <c r="F413" s="8">
        <v>0.98</v>
      </c>
      <c r="G413" s="4">
        <v>2</v>
      </c>
      <c r="H413" s="8">
        <v>2.7</v>
      </c>
      <c r="I413" s="4">
        <v>0</v>
      </c>
    </row>
    <row r="414" spans="1:9" x14ac:dyDescent="0.15">
      <c r="A414" s="2">
        <v>12</v>
      </c>
      <c r="B414" s="1" t="s">
        <v>128</v>
      </c>
      <c r="C414" s="4">
        <v>3</v>
      </c>
      <c r="D414" s="8">
        <v>1.69</v>
      </c>
      <c r="E414" s="4">
        <v>1</v>
      </c>
      <c r="F414" s="8">
        <v>0.98</v>
      </c>
      <c r="G414" s="4">
        <v>2</v>
      </c>
      <c r="H414" s="8">
        <v>2.7</v>
      </c>
      <c r="I414" s="4">
        <v>0</v>
      </c>
    </row>
    <row r="415" spans="1:9" x14ac:dyDescent="0.15">
      <c r="A415" s="2">
        <v>12</v>
      </c>
      <c r="B415" s="1" t="s">
        <v>153</v>
      </c>
      <c r="C415" s="4">
        <v>3</v>
      </c>
      <c r="D415" s="8">
        <v>1.69</v>
      </c>
      <c r="E415" s="4">
        <v>3</v>
      </c>
      <c r="F415" s="8">
        <v>2.94</v>
      </c>
      <c r="G415" s="4">
        <v>0</v>
      </c>
      <c r="H415" s="8">
        <v>0</v>
      </c>
      <c r="I415" s="4">
        <v>0</v>
      </c>
    </row>
    <row r="416" spans="1:9" x14ac:dyDescent="0.15">
      <c r="A416" s="2">
        <v>12</v>
      </c>
      <c r="B416" s="1" t="s">
        <v>110</v>
      </c>
      <c r="C416" s="4">
        <v>3</v>
      </c>
      <c r="D416" s="8">
        <v>1.69</v>
      </c>
      <c r="E416" s="4">
        <v>0</v>
      </c>
      <c r="F416" s="8">
        <v>0</v>
      </c>
      <c r="G416" s="4">
        <v>3</v>
      </c>
      <c r="H416" s="8">
        <v>4.05</v>
      </c>
      <c r="I416" s="4">
        <v>0</v>
      </c>
    </row>
    <row r="417" spans="1:9" x14ac:dyDescent="0.15">
      <c r="A417" s="2">
        <v>12</v>
      </c>
      <c r="B417" s="1" t="s">
        <v>111</v>
      </c>
      <c r="C417" s="4">
        <v>3</v>
      </c>
      <c r="D417" s="8">
        <v>1.69</v>
      </c>
      <c r="E417" s="4">
        <v>2</v>
      </c>
      <c r="F417" s="8">
        <v>1.96</v>
      </c>
      <c r="G417" s="4">
        <v>1</v>
      </c>
      <c r="H417" s="8">
        <v>1.35</v>
      </c>
      <c r="I417" s="4">
        <v>0</v>
      </c>
    </row>
    <row r="418" spans="1:9" x14ac:dyDescent="0.15">
      <c r="A418" s="2">
        <v>12</v>
      </c>
      <c r="B418" s="1" t="s">
        <v>154</v>
      </c>
      <c r="C418" s="4">
        <v>3</v>
      </c>
      <c r="D418" s="8">
        <v>1.69</v>
      </c>
      <c r="E418" s="4">
        <v>3</v>
      </c>
      <c r="F418" s="8">
        <v>2.94</v>
      </c>
      <c r="G418" s="4">
        <v>0</v>
      </c>
      <c r="H418" s="8">
        <v>0</v>
      </c>
      <c r="I418" s="4">
        <v>0</v>
      </c>
    </row>
    <row r="419" spans="1:9" x14ac:dyDescent="0.15">
      <c r="A419" s="2">
        <v>12</v>
      </c>
      <c r="B419" s="1" t="s">
        <v>142</v>
      </c>
      <c r="C419" s="4">
        <v>3</v>
      </c>
      <c r="D419" s="8">
        <v>1.69</v>
      </c>
      <c r="E419" s="4">
        <v>3</v>
      </c>
      <c r="F419" s="8">
        <v>2.94</v>
      </c>
      <c r="G419" s="4">
        <v>0</v>
      </c>
      <c r="H419" s="8">
        <v>0</v>
      </c>
      <c r="I419" s="4">
        <v>0</v>
      </c>
    </row>
    <row r="420" spans="1:9" x14ac:dyDescent="0.15">
      <c r="A420" s="2">
        <v>12</v>
      </c>
      <c r="B420" s="1" t="s">
        <v>121</v>
      </c>
      <c r="C420" s="4">
        <v>3</v>
      </c>
      <c r="D420" s="8">
        <v>1.69</v>
      </c>
      <c r="E420" s="4">
        <v>3</v>
      </c>
      <c r="F420" s="8">
        <v>2.94</v>
      </c>
      <c r="G420" s="4">
        <v>0</v>
      </c>
      <c r="H420" s="8">
        <v>0</v>
      </c>
      <c r="I420" s="4">
        <v>0</v>
      </c>
    </row>
    <row r="421" spans="1:9" x14ac:dyDescent="0.15">
      <c r="A421" s="2">
        <v>12</v>
      </c>
      <c r="B421" s="1" t="s">
        <v>124</v>
      </c>
      <c r="C421" s="4">
        <v>3</v>
      </c>
      <c r="D421" s="8">
        <v>1.69</v>
      </c>
      <c r="E421" s="4">
        <v>3</v>
      </c>
      <c r="F421" s="8">
        <v>2.94</v>
      </c>
      <c r="G421" s="4">
        <v>0</v>
      </c>
      <c r="H421" s="8">
        <v>0</v>
      </c>
      <c r="I421" s="4">
        <v>0</v>
      </c>
    </row>
    <row r="422" spans="1:9" x14ac:dyDescent="0.15">
      <c r="A422" s="2">
        <v>12</v>
      </c>
      <c r="B422" s="1" t="s">
        <v>176</v>
      </c>
      <c r="C422" s="4">
        <v>3</v>
      </c>
      <c r="D422" s="8">
        <v>1.69</v>
      </c>
      <c r="E422" s="4">
        <v>0</v>
      </c>
      <c r="F422" s="8">
        <v>0</v>
      </c>
      <c r="G422" s="4">
        <v>3</v>
      </c>
      <c r="H422" s="8">
        <v>4.05</v>
      </c>
      <c r="I422" s="4">
        <v>0</v>
      </c>
    </row>
    <row r="423" spans="1:9" x14ac:dyDescent="0.15">
      <c r="A423" s="1"/>
      <c r="C423" s="4"/>
      <c r="D423" s="8"/>
      <c r="E423" s="4"/>
      <c r="F423" s="8"/>
      <c r="G423" s="4"/>
      <c r="H423" s="8"/>
      <c r="I423" s="4"/>
    </row>
    <row r="424" spans="1:9" x14ac:dyDescent="0.15">
      <c r="A424" s="1" t="s">
        <v>17</v>
      </c>
      <c r="C424" s="4"/>
      <c r="D424" s="8"/>
      <c r="E424" s="4"/>
      <c r="F424" s="8"/>
      <c r="G424" s="4"/>
      <c r="H424" s="8"/>
      <c r="I424" s="4"/>
    </row>
    <row r="425" spans="1:9" x14ac:dyDescent="0.15">
      <c r="A425" s="2">
        <v>1</v>
      </c>
      <c r="B425" s="1" t="s">
        <v>121</v>
      </c>
      <c r="C425" s="4">
        <v>12</v>
      </c>
      <c r="D425" s="8">
        <v>8.6999999999999993</v>
      </c>
      <c r="E425" s="4">
        <v>12</v>
      </c>
      <c r="F425" s="8">
        <v>13.64</v>
      </c>
      <c r="G425" s="4">
        <v>0</v>
      </c>
      <c r="H425" s="8">
        <v>0</v>
      </c>
      <c r="I425" s="4">
        <v>0</v>
      </c>
    </row>
    <row r="426" spans="1:9" x14ac:dyDescent="0.15">
      <c r="A426" s="2">
        <v>2</v>
      </c>
      <c r="B426" s="1" t="s">
        <v>122</v>
      </c>
      <c r="C426" s="4">
        <v>9</v>
      </c>
      <c r="D426" s="8">
        <v>6.52</v>
      </c>
      <c r="E426" s="4">
        <v>9</v>
      </c>
      <c r="F426" s="8">
        <v>10.23</v>
      </c>
      <c r="G426" s="4">
        <v>0</v>
      </c>
      <c r="H426" s="8">
        <v>0</v>
      </c>
      <c r="I426" s="4">
        <v>0</v>
      </c>
    </row>
    <row r="427" spans="1:9" x14ac:dyDescent="0.15">
      <c r="A427" s="2">
        <v>3</v>
      </c>
      <c r="B427" s="1" t="s">
        <v>133</v>
      </c>
      <c r="C427" s="4">
        <v>8</v>
      </c>
      <c r="D427" s="8">
        <v>5.8</v>
      </c>
      <c r="E427" s="4">
        <v>2</v>
      </c>
      <c r="F427" s="8">
        <v>2.27</v>
      </c>
      <c r="G427" s="4">
        <v>6</v>
      </c>
      <c r="H427" s="8">
        <v>12.5</v>
      </c>
      <c r="I427" s="4">
        <v>0</v>
      </c>
    </row>
    <row r="428" spans="1:9" x14ac:dyDescent="0.15">
      <c r="A428" s="2">
        <v>4</v>
      </c>
      <c r="B428" s="1" t="s">
        <v>109</v>
      </c>
      <c r="C428" s="4">
        <v>7</v>
      </c>
      <c r="D428" s="8">
        <v>5.07</v>
      </c>
      <c r="E428" s="4">
        <v>4</v>
      </c>
      <c r="F428" s="8">
        <v>4.55</v>
      </c>
      <c r="G428" s="4">
        <v>3</v>
      </c>
      <c r="H428" s="8">
        <v>6.25</v>
      </c>
      <c r="I428" s="4">
        <v>0</v>
      </c>
    </row>
    <row r="429" spans="1:9" x14ac:dyDescent="0.15">
      <c r="A429" s="2">
        <v>5</v>
      </c>
      <c r="B429" s="1" t="s">
        <v>146</v>
      </c>
      <c r="C429" s="4">
        <v>6</v>
      </c>
      <c r="D429" s="8">
        <v>4.3499999999999996</v>
      </c>
      <c r="E429" s="4">
        <v>4</v>
      </c>
      <c r="F429" s="8">
        <v>4.55</v>
      </c>
      <c r="G429" s="4">
        <v>2</v>
      </c>
      <c r="H429" s="8">
        <v>4.17</v>
      </c>
      <c r="I429" s="4">
        <v>0</v>
      </c>
    </row>
    <row r="430" spans="1:9" x14ac:dyDescent="0.15">
      <c r="A430" s="2">
        <v>6</v>
      </c>
      <c r="B430" s="1" t="s">
        <v>106</v>
      </c>
      <c r="C430" s="4">
        <v>5</v>
      </c>
      <c r="D430" s="8">
        <v>3.62</v>
      </c>
      <c r="E430" s="4">
        <v>0</v>
      </c>
      <c r="F430" s="8">
        <v>0</v>
      </c>
      <c r="G430" s="4">
        <v>5</v>
      </c>
      <c r="H430" s="8">
        <v>10.42</v>
      </c>
      <c r="I430" s="4">
        <v>0</v>
      </c>
    </row>
    <row r="431" spans="1:9" x14ac:dyDescent="0.15">
      <c r="A431" s="2">
        <v>6</v>
      </c>
      <c r="B431" s="1" t="s">
        <v>111</v>
      </c>
      <c r="C431" s="4">
        <v>5</v>
      </c>
      <c r="D431" s="8">
        <v>3.62</v>
      </c>
      <c r="E431" s="4">
        <v>4</v>
      </c>
      <c r="F431" s="8">
        <v>4.55</v>
      </c>
      <c r="G431" s="4">
        <v>1</v>
      </c>
      <c r="H431" s="8">
        <v>2.08</v>
      </c>
      <c r="I431" s="4">
        <v>0</v>
      </c>
    </row>
    <row r="432" spans="1:9" x14ac:dyDescent="0.15">
      <c r="A432" s="2">
        <v>8</v>
      </c>
      <c r="B432" s="1" t="s">
        <v>107</v>
      </c>
      <c r="C432" s="4">
        <v>4</v>
      </c>
      <c r="D432" s="8">
        <v>2.9</v>
      </c>
      <c r="E432" s="4">
        <v>4</v>
      </c>
      <c r="F432" s="8">
        <v>4.55</v>
      </c>
      <c r="G432" s="4">
        <v>0</v>
      </c>
      <c r="H432" s="8">
        <v>0</v>
      </c>
      <c r="I432" s="4">
        <v>0</v>
      </c>
    </row>
    <row r="433" spans="1:9" x14ac:dyDescent="0.15">
      <c r="A433" s="2">
        <v>8</v>
      </c>
      <c r="B433" s="1" t="s">
        <v>148</v>
      </c>
      <c r="C433" s="4">
        <v>4</v>
      </c>
      <c r="D433" s="8">
        <v>2.9</v>
      </c>
      <c r="E433" s="4">
        <v>4</v>
      </c>
      <c r="F433" s="8">
        <v>4.55</v>
      </c>
      <c r="G433" s="4">
        <v>0</v>
      </c>
      <c r="H433" s="8">
        <v>0</v>
      </c>
      <c r="I433" s="4">
        <v>0</v>
      </c>
    </row>
    <row r="434" spans="1:9" x14ac:dyDescent="0.15">
      <c r="A434" s="2">
        <v>8</v>
      </c>
      <c r="B434" s="1" t="s">
        <v>149</v>
      </c>
      <c r="C434" s="4">
        <v>4</v>
      </c>
      <c r="D434" s="8">
        <v>2.9</v>
      </c>
      <c r="E434" s="4">
        <v>4</v>
      </c>
      <c r="F434" s="8">
        <v>4.55</v>
      </c>
      <c r="G434" s="4">
        <v>0</v>
      </c>
      <c r="H434" s="8">
        <v>0</v>
      </c>
      <c r="I434" s="4">
        <v>0</v>
      </c>
    </row>
    <row r="435" spans="1:9" x14ac:dyDescent="0.15">
      <c r="A435" s="2">
        <v>8</v>
      </c>
      <c r="B435" s="1" t="s">
        <v>113</v>
      </c>
      <c r="C435" s="4">
        <v>4</v>
      </c>
      <c r="D435" s="8">
        <v>2.9</v>
      </c>
      <c r="E435" s="4">
        <v>2</v>
      </c>
      <c r="F435" s="8">
        <v>2.27</v>
      </c>
      <c r="G435" s="4">
        <v>2</v>
      </c>
      <c r="H435" s="8">
        <v>4.17</v>
      </c>
      <c r="I435" s="4">
        <v>0</v>
      </c>
    </row>
    <row r="436" spans="1:9" x14ac:dyDescent="0.15">
      <c r="A436" s="2">
        <v>12</v>
      </c>
      <c r="B436" s="1" t="s">
        <v>132</v>
      </c>
      <c r="C436" s="4">
        <v>3</v>
      </c>
      <c r="D436" s="8">
        <v>2.17</v>
      </c>
      <c r="E436" s="4">
        <v>1</v>
      </c>
      <c r="F436" s="8">
        <v>1.1399999999999999</v>
      </c>
      <c r="G436" s="4">
        <v>2</v>
      </c>
      <c r="H436" s="8">
        <v>4.17</v>
      </c>
      <c r="I436" s="4">
        <v>0</v>
      </c>
    </row>
    <row r="437" spans="1:9" x14ac:dyDescent="0.15">
      <c r="A437" s="2">
        <v>12</v>
      </c>
      <c r="B437" s="1" t="s">
        <v>150</v>
      </c>
      <c r="C437" s="4">
        <v>3</v>
      </c>
      <c r="D437" s="8">
        <v>2.17</v>
      </c>
      <c r="E437" s="4">
        <v>1</v>
      </c>
      <c r="F437" s="8">
        <v>1.1399999999999999</v>
      </c>
      <c r="G437" s="4">
        <v>2</v>
      </c>
      <c r="H437" s="8">
        <v>4.17</v>
      </c>
      <c r="I437" s="4">
        <v>0</v>
      </c>
    </row>
    <row r="438" spans="1:9" x14ac:dyDescent="0.15">
      <c r="A438" s="2">
        <v>12</v>
      </c>
      <c r="B438" s="1" t="s">
        <v>163</v>
      </c>
      <c r="C438" s="4">
        <v>3</v>
      </c>
      <c r="D438" s="8">
        <v>2.17</v>
      </c>
      <c r="E438" s="4">
        <v>1</v>
      </c>
      <c r="F438" s="8">
        <v>1.1399999999999999</v>
      </c>
      <c r="G438" s="4">
        <v>2</v>
      </c>
      <c r="H438" s="8">
        <v>4.17</v>
      </c>
      <c r="I438" s="4">
        <v>0</v>
      </c>
    </row>
    <row r="439" spans="1:9" x14ac:dyDescent="0.15">
      <c r="A439" s="2">
        <v>12</v>
      </c>
      <c r="B439" s="1" t="s">
        <v>153</v>
      </c>
      <c r="C439" s="4">
        <v>3</v>
      </c>
      <c r="D439" s="8">
        <v>2.17</v>
      </c>
      <c r="E439" s="4">
        <v>2</v>
      </c>
      <c r="F439" s="8">
        <v>2.27</v>
      </c>
      <c r="G439" s="4">
        <v>1</v>
      </c>
      <c r="H439" s="8">
        <v>2.08</v>
      </c>
      <c r="I439" s="4">
        <v>0</v>
      </c>
    </row>
    <row r="440" spans="1:9" x14ac:dyDescent="0.15">
      <c r="A440" s="2">
        <v>12</v>
      </c>
      <c r="B440" s="1" t="s">
        <v>135</v>
      </c>
      <c r="C440" s="4">
        <v>3</v>
      </c>
      <c r="D440" s="8">
        <v>2.17</v>
      </c>
      <c r="E440" s="4">
        <v>3</v>
      </c>
      <c r="F440" s="8">
        <v>3.41</v>
      </c>
      <c r="G440" s="4">
        <v>0</v>
      </c>
      <c r="H440" s="8">
        <v>0</v>
      </c>
      <c r="I440" s="4">
        <v>0</v>
      </c>
    </row>
    <row r="441" spans="1:9" x14ac:dyDescent="0.15">
      <c r="A441" s="2">
        <v>17</v>
      </c>
      <c r="B441" s="1" t="s">
        <v>161</v>
      </c>
      <c r="C441" s="4">
        <v>2</v>
      </c>
      <c r="D441" s="8">
        <v>1.45</v>
      </c>
      <c r="E441" s="4">
        <v>2</v>
      </c>
      <c r="F441" s="8">
        <v>2.27</v>
      </c>
      <c r="G441" s="4">
        <v>0</v>
      </c>
      <c r="H441" s="8">
        <v>0</v>
      </c>
      <c r="I441" s="4">
        <v>0</v>
      </c>
    </row>
    <row r="442" spans="1:9" x14ac:dyDescent="0.15">
      <c r="A442" s="2">
        <v>17</v>
      </c>
      <c r="B442" s="1" t="s">
        <v>128</v>
      </c>
      <c r="C442" s="4">
        <v>2</v>
      </c>
      <c r="D442" s="8">
        <v>1.45</v>
      </c>
      <c r="E442" s="4">
        <v>1</v>
      </c>
      <c r="F442" s="8">
        <v>1.1399999999999999</v>
      </c>
      <c r="G442" s="4">
        <v>1</v>
      </c>
      <c r="H442" s="8">
        <v>2.08</v>
      </c>
      <c r="I442" s="4">
        <v>0</v>
      </c>
    </row>
    <row r="443" spans="1:9" x14ac:dyDescent="0.15">
      <c r="A443" s="2">
        <v>17</v>
      </c>
      <c r="B443" s="1" t="s">
        <v>134</v>
      </c>
      <c r="C443" s="4">
        <v>2</v>
      </c>
      <c r="D443" s="8">
        <v>1.45</v>
      </c>
      <c r="E443" s="4">
        <v>0</v>
      </c>
      <c r="F443" s="8">
        <v>0</v>
      </c>
      <c r="G443" s="4">
        <v>1</v>
      </c>
      <c r="H443" s="8">
        <v>2.08</v>
      </c>
      <c r="I443" s="4">
        <v>1</v>
      </c>
    </row>
    <row r="444" spans="1:9" x14ac:dyDescent="0.15">
      <c r="A444" s="2">
        <v>17</v>
      </c>
      <c r="B444" s="1" t="s">
        <v>108</v>
      </c>
      <c r="C444" s="4">
        <v>2</v>
      </c>
      <c r="D444" s="8">
        <v>1.45</v>
      </c>
      <c r="E444" s="4">
        <v>1</v>
      </c>
      <c r="F444" s="8">
        <v>1.1399999999999999</v>
      </c>
      <c r="G444" s="4">
        <v>1</v>
      </c>
      <c r="H444" s="8">
        <v>2.08</v>
      </c>
      <c r="I444" s="4">
        <v>0</v>
      </c>
    </row>
    <row r="445" spans="1:9" x14ac:dyDescent="0.15">
      <c r="A445" s="2">
        <v>17</v>
      </c>
      <c r="B445" s="1" t="s">
        <v>112</v>
      </c>
      <c r="C445" s="4">
        <v>2</v>
      </c>
      <c r="D445" s="8">
        <v>1.45</v>
      </c>
      <c r="E445" s="4">
        <v>1</v>
      </c>
      <c r="F445" s="8">
        <v>1.1399999999999999</v>
      </c>
      <c r="G445" s="4">
        <v>1</v>
      </c>
      <c r="H445" s="8">
        <v>2.08</v>
      </c>
      <c r="I445" s="4">
        <v>0</v>
      </c>
    </row>
    <row r="446" spans="1:9" x14ac:dyDescent="0.15">
      <c r="A446" s="2">
        <v>17</v>
      </c>
      <c r="B446" s="1" t="s">
        <v>114</v>
      </c>
      <c r="C446" s="4">
        <v>2</v>
      </c>
      <c r="D446" s="8">
        <v>1.45</v>
      </c>
      <c r="E446" s="4">
        <v>1</v>
      </c>
      <c r="F446" s="8">
        <v>1.1399999999999999</v>
      </c>
      <c r="G446" s="4">
        <v>1</v>
      </c>
      <c r="H446" s="8">
        <v>2.08</v>
      </c>
      <c r="I446" s="4">
        <v>0</v>
      </c>
    </row>
    <row r="447" spans="1:9" x14ac:dyDescent="0.15">
      <c r="A447" s="2">
        <v>17</v>
      </c>
      <c r="B447" s="1" t="s">
        <v>156</v>
      </c>
      <c r="C447" s="4">
        <v>2</v>
      </c>
      <c r="D447" s="8">
        <v>1.45</v>
      </c>
      <c r="E447" s="4">
        <v>2</v>
      </c>
      <c r="F447" s="8">
        <v>2.27</v>
      </c>
      <c r="G447" s="4">
        <v>0</v>
      </c>
      <c r="H447" s="8">
        <v>0</v>
      </c>
      <c r="I447" s="4">
        <v>0</v>
      </c>
    </row>
    <row r="448" spans="1:9" x14ac:dyDescent="0.15">
      <c r="A448" s="2">
        <v>17</v>
      </c>
      <c r="B448" s="1" t="s">
        <v>142</v>
      </c>
      <c r="C448" s="4">
        <v>2</v>
      </c>
      <c r="D448" s="8">
        <v>1.45</v>
      </c>
      <c r="E448" s="4">
        <v>2</v>
      </c>
      <c r="F448" s="8">
        <v>2.27</v>
      </c>
      <c r="G448" s="4">
        <v>0</v>
      </c>
      <c r="H448" s="8">
        <v>0</v>
      </c>
      <c r="I448" s="4">
        <v>0</v>
      </c>
    </row>
    <row r="449" spans="1:9" x14ac:dyDescent="0.15">
      <c r="A449" s="2">
        <v>17</v>
      </c>
      <c r="B449" s="1" t="s">
        <v>120</v>
      </c>
      <c r="C449" s="4">
        <v>2</v>
      </c>
      <c r="D449" s="8">
        <v>1.45</v>
      </c>
      <c r="E449" s="4">
        <v>2</v>
      </c>
      <c r="F449" s="8">
        <v>2.27</v>
      </c>
      <c r="G449" s="4">
        <v>0</v>
      </c>
      <c r="H449" s="8">
        <v>0</v>
      </c>
      <c r="I449" s="4">
        <v>0</v>
      </c>
    </row>
    <row r="450" spans="1:9" x14ac:dyDescent="0.15">
      <c r="A450" s="2">
        <v>17</v>
      </c>
      <c r="B450" s="1" t="s">
        <v>176</v>
      </c>
      <c r="C450" s="4">
        <v>2</v>
      </c>
      <c r="D450" s="8">
        <v>1.45</v>
      </c>
      <c r="E450" s="4">
        <v>0</v>
      </c>
      <c r="F450" s="8">
        <v>0</v>
      </c>
      <c r="G450" s="4">
        <v>2</v>
      </c>
      <c r="H450" s="8">
        <v>4.17</v>
      </c>
      <c r="I450" s="4">
        <v>0</v>
      </c>
    </row>
    <row r="451" spans="1:9" x14ac:dyDescent="0.15">
      <c r="A451" s="1"/>
      <c r="C451" s="4"/>
      <c r="D451" s="8"/>
      <c r="E451" s="4"/>
      <c r="F451" s="8"/>
      <c r="G451" s="4"/>
      <c r="H451" s="8"/>
      <c r="I451" s="4"/>
    </row>
    <row r="452" spans="1:9" x14ac:dyDescent="0.15">
      <c r="A452" s="1" t="s">
        <v>18</v>
      </c>
      <c r="C452" s="4"/>
      <c r="D452" s="8"/>
      <c r="E452" s="4"/>
      <c r="F452" s="8"/>
      <c r="G452" s="4"/>
      <c r="H452" s="8"/>
      <c r="I452" s="4"/>
    </row>
    <row r="453" spans="1:9" x14ac:dyDescent="0.15">
      <c r="A453" s="2">
        <v>1</v>
      </c>
      <c r="B453" s="1" t="s">
        <v>122</v>
      </c>
      <c r="C453" s="4">
        <v>9</v>
      </c>
      <c r="D453" s="8">
        <v>8.91</v>
      </c>
      <c r="E453" s="4">
        <v>9</v>
      </c>
      <c r="F453" s="8">
        <v>13.04</v>
      </c>
      <c r="G453" s="4">
        <v>0</v>
      </c>
      <c r="H453" s="8">
        <v>0</v>
      </c>
      <c r="I453" s="4">
        <v>0</v>
      </c>
    </row>
    <row r="454" spans="1:9" x14ac:dyDescent="0.15">
      <c r="A454" s="2">
        <v>2</v>
      </c>
      <c r="B454" s="1" t="s">
        <v>142</v>
      </c>
      <c r="C454" s="4">
        <v>7</v>
      </c>
      <c r="D454" s="8">
        <v>6.93</v>
      </c>
      <c r="E454" s="4">
        <v>6</v>
      </c>
      <c r="F454" s="8">
        <v>8.6999999999999993</v>
      </c>
      <c r="G454" s="4">
        <v>1</v>
      </c>
      <c r="H454" s="8">
        <v>3.13</v>
      </c>
      <c r="I454" s="4">
        <v>0</v>
      </c>
    </row>
    <row r="455" spans="1:9" x14ac:dyDescent="0.15">
      <c r="A455" s="2">
        <v>3</v>
      </c>
      <c r="B455" s="1" t="s">
        <v>111</v>
      </c>
      <c r="C455" s="4">
        <v>5</v>
      </c>
      <c r="D455" s="8">
        <v>4.95</v>
      </c>
      <c r="E455" s="4">
        <v>4</v>
      </c>
      <c r="F455" s="8">
        <v>5.8</v>
      </c>
      <c r="G455" s="4">
        <v>1</v>
      </c>
      <c r="H455" s="8">
        <v>3.13</v>
      </c>
      <c r="I455" s="4">
        <v>0</v>
      </c>
    </row>
    <row r="456" spans="1:9" x14ac:dyDescent="0.15">
      <c r="A456" s="2">
        <v>3</v>
      </c>
      <c r="B456" s="1" t="s">
        <v>121</v>
      </c>
      <c r="C456" s="4">
        <v>5</v>
      </c>
      <c r="D456" s="8">
        <v>4.95</v>
      </c>
      <c r="E456" s="4">
        <v>5</v>
      </c>
      <c r="F456" s="8">
        <v>7.25</v>
      </c>
      <c r="G456" s="4">
        <v>0</v>
      </c>
      <c r="H456" s="8">
        <v>0</v>
      </c>
      <c r="I456" s="4">
        <v>0</v>
      </c>
    </row>
    <row r="457" spans="1:9" x14ac:dyDescent="0.15">
      <c r="A457" s="2">
        <v>5</v>
      </c>
      <c r="B457" s="1" t="s">
        <v>109</v>
      </c>
      <c r="C457" s="4">
        <v>4</v>
      </c>
      <c r="D457" s="8">
        <v>3.96</v>
      </c>
      <c r="E457" s="4">
        <v>4</v>
      </c>
      <c r="F457" s="8">
        <v>5.8</v>
      </c>
      <c r="G457" s="4">
        <v>0</v>
      </c>
      <c r="H457" s="8">
        <v>0</v>
      </c>
      <c r="I457" s="4">
        <v>0</v>
      </c>
    </row>
    <row r="458" spans="1:9" x14ac:dyDescent="0.15">
      <c r="A458" s="2">
        <v>6</v>
      </c>
      <c r="B458" s="1" t="s">
        <v>106</v>
      </c>
      <c r="C458" s="4">
        <v>3</v>
      </c>
      <c r="D458" s="8">
        <v>2.97</v>
      </c>
      <c r="E458" s="4">
        <v>0</v>
      </c>
      <c r="F458" s="8">
        <v>0</v>
      </c>
      <c r="G458" s="4">
        <v>3</v>
      </c>
      <c r="H458" s="8">
        <v>9.3800000000000008</v>
      </c>
      <c r="I458" s="4">
        <v>0</v>
      </c>
    </row>
    <row r="459" spans="1:9" x14ac:dyDescent="0.15">
      <c r="A459" s="2">
        <v>6</v>
      </c>
      <c r="B459" s="1" t="s">
        <v>108</v>
      </c>
      <c r="C459" s="4">
        <v>3</v>
      </c>
      <c r="D459" s="8">
        <v>2.97</v>
      </c>
      <c r="E459" s="4">
        <v>3</v>
      </c>
      <c r="F459" s="8">
        <v>4.3499999999999996</v>
      </c>
      <c r="G459" s="4">
        <v>0</v>
      </c>
      <c r="H459" s="8">
        <v>0</v>
      </c>
      <c r="I459" s="4">
        <v>0</v>
      </c>
    </row>
    <row r="460" spans="1:9" x14ac:dyDescent="0.15">
      <c r="A460" s="2">
        <v>6</v>
      </c>
      <c r="B460" s="1" t="s">
        <v>168</v>
      </c>
      <c r="C460" s="4">
        <v>3</v>
      </c>
      <c r="D460" s="8">
        <v>2.97</v>
      </c>
      <c r="E460" s="4">
        <v>3</v>
      </c>
      <c r="F460" s="8">
        <v>4.3499999999999996</v>
      </c>
      <c r="G460" s="4">
        <v>0</v>
      </c>
      <c r="H460" s="8">
        <v>0</v>
      </c>
      <c r="I460" s="4">
        <v>0</v>
      </c>
    </row>
    <row r="461" spans="1:9" x14ac:dyDescent="0.15">
      <c r="A461" s="2">
        <v>9</v>
      </c>
      <c r="B461" s="1" t="s">
        <v>136</v>
      </c>
      <c r="C461" s="4">
        <v>2</v>
      </c>
      <c r="D461" s="8">
        <v>1.98</v>
      </c>
      <c r="E461" s="4">
        <v>2</v>
      </c>
      <c r="F461" s="8">
        <v>2.9</v>
      </c>
      <c r="G461" s="4">
        <v>0</v>
      </c>
      <c r="H461" s="8">
        <v>0</v>
      </c>
      <c r="I461" s="4">
        <v>0</v>
      </c>
    </row>
    <row r="462" spans="1:9" x14ac:dyDescent="0.15">
      <c r="A462" s="2">
        <v>9</v>
      </c>
      <c r="B462" s="1" t="s">
        <v>147</v>
      </c>
      <c r="C462" s="4">
        <v>2</v>
      </c>
      <c r="D462" s="8">
        <v>1.98</v>
      </c>
      <c r="E462" s="4">
        <v>1</v>
      </c>
      <c r="F462" s="8">
        <v>1.45</v>
      </c>
      <c r="G462" s="4">
        <v>1</v>
      </c>
      <c r="H462" s="8">
        <v>3.13</v>
      </c>
      <c r="I462" s="4">
        <v>0</v>
      </c>
    </row>
    <row r="463" spans="1:9" x14ac:dyDescent="0.15">
      <c r="A463" s="2">
        <v>9</v>
      </c>
      <c r="B463" s="1" t="s">
        <v>152</v>
      </c>
      <c r="C463" s="4">
        <v>2</v>
      </c>
      <c r="D463" s="8">
        <v>1.98</v>
      </c>
      <c r="E463" s="4">
        <v>0</v>
      </c>
      <c r="F463" s="8">
        <v>0</v>
      </c>
      <c r="G463" s="4">
        <v>2</v>
      </c>
      <c r="H463" s="8">
        <v>6.25</v>
      </c>
      <c r="I463" s="4">
        <v>0</v>
      </c>
    </row>
    <row r="464" spans="1:9" x14ac:dyDescent="0.15">
      <c r="A464" s="2">
        <v>9</v>
      </c>
      <c r="B464" s="1" t="s">
        <v>153</v>
      </c>
      <c r="C464" s="4">
        <v>2</v>
      </c>
      <c r="D464" s="8">
        <v>1.98</v>
      </c>
      <c r="E464" s="4">
        <v>1</v>
      </c>
      <c r="F464" s="8">
        <v>1.45</v>
      </c>
      <c r="G464" s="4">
        <v>1</v>
      </c>
      <c r="H464" s="8">
        <v>3.13</v>
      </c>
      <c r="I464" s="4">
        <v>0</v>
      </c>
    </row>
    <row r="465" spans="1:9" x14ac:dyDescent="0.15">
      <c r="A465" s="2">
        <v>9</v>
      </c>
      <c r="B465" s="1" t="s">
        <v>133</v>
      </c>
      <c r="C465" s="4">
        <v>2</v>
      </c>
      <c r="D465" s="8">
        <v>1.98</v>
      </c>
      <c r="E465" s="4">
        <v>1</v>
      </c>
      <c r="F465" s="8">
        <v>1.45</v>
      </c>
      <c r="G465" s="4">
        <v>1</v>
      </c>
      <c r="H465" s="8">
        <v>3.13</v>
      </c>
      <c r="I465" s="4">
        <v>0</v>
      </c>
    </row>
    <row r="466" spans="1:9" x14ac:dyDescent="0.15">
      <c r="A466" s="2">
        <v>9</v>
      </c>
      <c r="B466" s="1" t="s">
        <v>114</v>
      </c>
      <c r="C466" s="4">
        <v>2</v>
      </c>
      <c r="D466" s="8">
        <v>1.98</v>
      </c>
      <c r="E466" s="4">
        <v>2</v>
      </c>
      <c r="F466" s="8">
        <v>2.9</v>
      </c>
      <c r="G466" s="4">
        <v>0</v>
      </c>
      <c r="H466" s="8">
        <v>0</v>
      </c>
      <c r="I466" s="4">
        <v>0</v>
      </c>
    </row>
    <row r="467" spans="1:9" x14ac:dyDescent="0.15">
      <c r="A467" s="2">
        <v>9</v>
      </c>
      <c r="B467" s="1" t="s">
        <v>196</v>
      </c>
      <c r="C467" s="4">
        <v>2</v>
      </c>
      <c r="D467" s="8">
        <v>1.98</v>
      </c>
      <c r="E467" s="4">
        <v>0</v>
      </c>
      <c r="F467" s="8">
        <v>0</v>
      </c>
      <c r="G467" s="4">
        <v>2</v>
      </c>
      <c r="H467" s="8">
        <v>6.25</v>
      </c>
      <c r="I467" s="4">
        <v>0</v>
      </c>
    </row>
    <row r="468" spans="1:9" x14ac:dyDescent="0.15">
      <c r="A468" s="2">
        <v>9</v>
      </c>
      <c r="B468" s="1" t="s">
        <v>123</v>
      </c>
      <c r="C468" s="4">
        <v>2</v>
      </c>
      <c r="D468" s="8">
        <v>1.98</v>
      </c>
      <c r="E468" s="4">
        <v>2</v>
      </c>
      <c r="F468" s="8">
        <v>2.9</v>
      </c>
      <c r="G468" s="4">
        <v>0</v>
      </c>
      <c r="H468" s="8">
        <v>0</v>
      </c>
      <c r="I468" s="4">
        <v>0</v>
      </c>
    </row>
    <row r="469" spans="1:9" x14ac:dyDescent="0.15">
      <c r="A469" s="2">
        <v>9</v>
      </c>
      <c r="B469" s="1" t="s">
        <v>200</v>
      </c>
      <c r="C469" s="4">
        <v>2</v>
      </c>
      <c r="D469" s="8">
        <v>1.98</v>
      </c>
      <c r="E469" s="4">
        <v>2</v>
      </c>
      <c r="F469" s="8">
        <v>2.9</v>
      </c>
      <c r="G469" s="4">
        <v>0</v>
      </c>
      <c r="H469" s="8">
        <v>0</v>
      </c>
      <c r="I469" s="4">
        <v>0</v>
      </c>
    </row>
    <row r="470" spans="1:9" x14ac:dyDescent="0.15">
      <c r="A470" s="2">
        <v>18</v>
      </c>
      <c r="B470" s="1" t="s">
        <v>107</v>
      </c>
      <c r="C470" s="4">
        <v>1</v>
      </c>
      <c r="D470" s="8">
        <v>0.99</v>
      </c>
      <c r="E470" s="4">
        <v>1</v>
      </c>
      <c r="F470" s="8">
        <v>1.45</v>
      </c>
      <c r="G470" s="4">
        <v>0</v>
      </c>
      <c r="H470" s="8">
        <v>0</v>
      </c>
      <c r="I470" s="4">
        <v>0</v>
      </c>
    </row>
    <row r="471" spans="1:9" x14ac:dyDescent="0.15">
      <c r="A471" s="2">
        <v>18</v>
      </c>
      <c r="B471" s="1" t="s">
        <v>178</v>
      </c>
      <c r="C471" s="4">
        <v>1</v>
      </c>
      <c r="D471" s="8">
        <v>0.99</v>
      </c>
      <c r="E471" s="4">
        <v>1</v>
      </c>
      <c r="F471" s="8">
        <v>1.45</v>
      </c>
      <c r="G471" s="4">
        <v>0</v>
      </c>
      <c r="H471" s="8">
        <v>0</v>
      </c>
      <c r="I471" s="4">
        <v>0</v>
      </c>
    </row>
    <row r="472" spans="1:9" x14ac:dyDescent="0.15">
      <c r="A472" s="2">
        <v>18</v>
      </c>
      <c r="B472" s="1" t="s">
        <v>149</v>
      </c>
      <c r="C472" s="4">
        <v>1</v>
      </c>
      <c r="D472" s="8">
        <v>0.99</v>
      </c>
      <c r="E472" s="4">
        <v>1</v>
      </c>
      <c r="F472" s="8">
        <v>1.45</v>
      </c>
      <c r="G472" s="4">
        <v>0</v>
      </c>
      <c r="H472" s="8">
        <v>0</v>
      </c>
      <c r="I472" s="4">
        <v>0</v>
      </c>
    </row>
    <row r="473" spans="1:9" x14ac:dyDescent="0.15">
      <c r="A473" s="2">
        <v>18</v>
      </c>
      <c r="B473" s="1" t="s">
        <v>159</v>
      </c>
      <c r="C473" s="4">
        <v>1</v>
      </c>
      <c r="D473" s="8">
        <v>0.99</v>
      </c>
      <c r="E473" s="4">
        <v>1</v>
      </c>
      <c r="F473" s="8">
        <v>1.45</v>
      </c>
      <c r="G473" s="4">
        <v>0</v>
      </c>
      <c r="H473" s="8">
        <v>0</v>
      </c>
      <c r="I473" s="4">
        <v>0</v>
      </c>
    </row>
    <row r="474" spans="1:9" x14ac:dyDescent="0.15">
      <c r="A474" s="2">
        <v>18</v>
      </c>
      <c r="B474" s="1" t="s">
        <v>128</v>
      </c>
      <c r="C474" s="4">
        <v>1</v>
      </c>
      <c r="D474" s="8">
        <v>0.99</v>
      </c>
      <c r="E474" s="4">
        <v>1</v>
      </c>
      <c r="F474" s="8">
        <v>1.45</v>
      </c>
      <c r="G474" s="4">
        <v>0</v>
      </c>
      <c r="H474" s="8">
        <v>0</v>
      </c>
      <c r="I474" s="4">
        <v>0</v>
      </c>
    </row>
    <row r="475" spans="1:9" x14ac:dyDescent="0.15">
      <c r="A475" s="2">
        <v>18</v>
      </c>
      <c r="B475" s="1" t="s">
        <v>179</v>
      </c>
      <c r="C475" s="4">
        <v>1</v>
      </c>
      <c r="D475" s="8">
        <v>0.99</v>
      </c>
      <c r="E475" s="4">
        <v>0</v>
      </c>
      <c r="F475" s="8">
        <v>0</v>
      </c>
      <c r="G475" s="4">
        <v>1</v>
      </c>
      <c r="H475" s="8">
        <v>3.13</v>
      </c>
      <c r="I475" s="4">
        <v>0</v>
      </c>
    </row>
    <row r="476" spans="1:9" x14ac:dyDescent="0.15">
      <c r="A476" s="2">
        <v>18</v>
      </c>
      <c r="B476" s="1" t="s">
        <v>180</v>
      </c>
      <c r="C476" s="4">
        <v>1</v>
      </c>
      <c r="D476" s="8">
        <v>0.99</v>
      </c>
      <c r="E476" s="4">
        <v>1</v>
      </c>
      <c r="F476" s="8">
        <v>1.45</v>
      </c>
      <c r="G476" s="4">
        <v>0</v>
      </c>
      <c r="H476" s="8">
        <v>0</v>
      </c>
      <c r="I476" s="4">
        <v>0</v>
      </c>
    </row>
    <row r="477" spans="1:9" x14ac:dyDescent="0.15">
      <c r="A477" s="2">
        <v>18</v>
      </c>
      <c r="B477" s="1" t="s">
        <v>181</v>
      </c>
      <c r="C477" s="4">
        <v>1</v>
      </c>
      <c r="D477" s="8">
        <v>0.99</v>
      </c>
      <c r="E477" s="4">
        <v>0</v>
      </c>
      <c r="F477" s="8">
        <v>0</v>
      </c>
      <c r="G477" s="4">
        <v>1</v>
      </c>
      <c r="H477" s="8">
        <v>3.13</v>
      </c>
      <c r="I477" s="4">
        <v>0</v>
      </c>
    </row>
    <row r="478" spans="1:9" x14ac:dyDescent="0.15">
      <c r="A478" s="2">
        <v>18</v>
      </c>
      <c r="B478" s="1" t="s">
        <v>150</v>
      </c>
      <c r="C478" s="4">
        <v>1</v>
      </c>
      <c r="D478" s="8">
        <v>0.99</v>
      </c>
      <c r="E478" s="4">
        <v>0</v>
      </c>
      <c r="F478" s="8">
        <v>0</v>
      </c>
      <c r="G478" s="4">
        <v>1</v>
      </c>
      <c r="H478" s="8">
        <v>3.13</v>
      </c>
      <c r="I478" s="4">
        <v>0</v>
      </c>
    </row>
    <row r="479" spans="1:9" x14ac:dyDescent="0.15">
      <c r="A479" s="2">
        <v>18</v>
      </c>
      <c r="B479" s="1" t="s">
        <v>143</v>
      </c>
      <c r="C479" s="4">
        <v>1</v>
      </c>
      <c r="D479" s="8">
        <v>0.99</v>
      </c>
      <c r="E479" s="4">
        <v>0</v>
      </c>
      <c r="F479" s="8">
        <v>0</v>
      </c>
      <c r="G479" s="4">
        <v>1</v>
      </c>
      <c r="H479" s="8">
        <v>3.13</v>
      </c>
      <c r="I479" s="4">
        <v>0</v>
      </c>
    </row>
    <row r="480" spans="1:9" x14ac:dyDescent="0.15">
      <c r="A480" s="2">
        <v>18</v>
      </c>
      <c r="B480" s="1" t="s">
        <v>182</v>
      </c>
      <c r="C480" s="4">
        <v>1</v>
      </c>
      <c r="D480" s="8">
        <v>0.99</v>
      </c>
      <c r="E480" s="4">
        <v>0</v>
      </c>
      <c r="F480" s="8">
        <v>0</v>
      </c>
      <c r="G480" s="4">
        <v>1</v>
      </c>
      <c r="H480" s="8">
        <v>3.13</v>
      </c>
      <c r="I480" s="4">
        <v>0</v>
      </c>
    </row>
    <row r="481" spans="1:9" x14ac:dyDescent="0.15">
      <c r="A481" s="2">
        <v>18</v>
      </c>
      <c r="B481" s="1" t="s">
        <v>183</v>
      </c>
      <c r="C481" s="4">
        <v>1</v>
      </c>
      <c r="D481" s="8">
        <v>0.99</v>
      </c>
      <c r="E481" s="4">
        <v>0</v>
      </c>
      <c r="F481" s="8">
        <v>0</v>
      </c>
      <c r="G481" s="4">
        <v>1</v>
      </c>
      <c r="H481" s="8">
        <v>3.13</v>
      </c>
      <c r="I481" s="4">
        <v>0</v>
      </c>
    </row>
    <row r="482" spans="1:9" x14ac:dyDescent="0.15">
      <c r="A482" s="2">
        <v>18</v>
      </c>
      <c r="B482" s="1" t="s">
        <v>184</v>
      </c>
      <c r="C482" s="4">
        <v>1</v>
      </c>
      <c r="D482" s="8">
        <v>0.99</v>
      </c>
      <c r="E482" s="4">
        <v>0</v>
      </c>
      <c r="F482" s="8">
        <v>0</v>
      </c>
      <c r="G482" s="4">
        <v>1</v>
      </c>
      <c r="H482" s="8">
        <v>3.13</v>
      </c>
      <c r="I482" s="4">
        <v>0</v>
      </c>
    </row>
    <row r="483" spans="1:9" x14ac:dyDescent="0.15">
      <c r="A483" s="2">
        <v>18</v>
      </c>
      <c r="B483" s="1" t="s">
        <v>185</v>
      </c>
      <c r="C483" s="4">
        <v>1</v>
      </c>
      <c r="D483" s="8">
        <v>0.99</v>
      </c>
      <c r="E483" s="4">
        <v>0</v>
      </c>
      <c r="F483" s="8">
        <v>0</v>
      </c>
      <c r="G483" s="4">
        <v>1</v>
      </c>
      <c r="H483" s="8">
        <v>3.13</v>
      </c>
      <c r="I483" s="4">
        <v>0</v>
      </c>
    </row>
    <row r="484" spans="1:9" x14ac:dyDescent="0.15">
      <c r="A484" s="2">
        <v>18</v>
      </c>
      <c r="B484" s="1" t="s">
        <v>186</v>
      </c>
      <c r="C484" s="4">
        <v>1</v>
      </c>
      <c r="D484" s="8">
        <v>0.99</v>
      </c>
      <c r="E484" s="4">
        <v>0</v>
      </c>
      <c r="F484" s="8">
        <v>0</v>
      </c>
      <c r="G484" s="4">
        <v>1</v>
      </c>
      <c r="H484" s="8">
        <v>3.13</v>
      </c>
      <c r="I484" s="4">
        <v>0</v>
      </c>
    </row>
    <row r="485" spans="1:9" x14ac:dyDescent="0.15">
      <c r="A485" s="2">
        <v>18</v>
      </c>
      <c r="B485" s="1" t="s">
        <v>187</v>
      </c>
      <c r="C485" s="4">
        <v>1</v>
      </c>
      <c r="D485" s="8">
        <v>0.99</v>
      </c>
      <c r="E485" s="4">
        <v>1</v>
      </c>
      <c r="F485" s="8">
        <v>1.45</v>
      </c>
      <c r="G485" s="4">
        <v>0</v>
      </c>
      <c r="H485" s="8">
        <v>0</v>
      </c>
      <c r="I485" s="4">
        <v>0</v>
      </c>
    </row>
    <row r="486" spans="1:9" x14ac:dyDescent="0.15">
      <c r="A486" s="2">
        <v>18</v>
      </c>
      <c r="B486" s="1" t="s">
        <v>188</v>
      </c>
      <c r="C486" s="4">
        <v>1</v>
      </c>
      <c r="D486" s="8">
        <v>0.99</v>
      </c>
      <c r="E486" s="4">
        <v>0</v>
      </c>
      <c r="F486" s="8">
        <v>0</v>
      </c>
      <c r="G486" s="4">
        <v>1</v>
      </c>
      <c r="H486" s="8">
        <v>3.13</v>
      </c>
      <c r="I486" s="4">
        <v>0</v>
      </c>
    </row>
    <row r="487" spans="1:9" x14ac:dyDescent="0.15">
      <c r="A487" s="2">
        <v>18</v>
      </c>
      <c r="B487" s="1" t="s">
        <v>189</v>
      </c>
      <c r="C487" s="4">
        <v>1</v>
      </c>
      <c r="D487" s="8">
        <v>0.99</v>
      </c>
      <c r="E487" s="4">
        <v>0</v>
      </c>
      <c r="F487" s="8">
        <v>0</v>
      </c>
      <c r="G487" s="4">
        <v>1</v>
      </c>
      <c r="H487" s="8">
        <v>3.13</v>
      </c>
      <c r="I487" s="4">
        <v>0</v>
      </c>
    </row>
    <row r="488" spans="1:9" x14ac:dyDescent="0.15">
      <c r="A488" s="2">
        <v>18</v>
      </c>
      <c r="B488" s="1" t="s">
        <v>151</v>
      </c>
      <c r="C488" s="4">
        <v>1</v>
      </c>
      <c r="D488" s="8">
        <v>0.99</v>
      </c>
      <c r="E488" s="4">
        <v>1</v>
      </c>
      <c r="F488" s="8">
        <v>1.45</v>
      </c>
      <c r="G488" s="4">
        <v>0</v>
      </c>
      <c r="H488" s="8">
        <v>0</v>
      </c>
      <c r="I488" s="4">
        <v>0</v>
      </c>
    </row>
    <row r="489" spans="1:9" x14ac:dyDescent="0.15">
      <c r="A489" s="2">
        <v>18</v>
      </c>
      <c r="B489" s="1" t="s">
        <v>190</v>
      </c>
      <c r="C489" s="4">
        <v>1</v>
      </c>
      <c r="D489" s="8">
        <v>0.99</v>
      </c>
      <c r="E489" s="4">
        <v>1</v>
      </c>
      <c r="F489" s="8">
        <v>1.45</v>
      </c>
      <c r="G489" s="4">
        <v>0</v>
      </c>
      <c r="H489" s="8">
        <v>0</v>
      </c>
      <c r="I489" s="4">
        <v>0</v>
      </c>
    </row>
    <row r="490" spans="1:9" x14ac:dyDescent="0.15">
      <c r="A490" s="2">
        <v>18</v>
      </c>
      <c r="B490" s="1" t="s">
        <v>191</v>
      </c>
      <c r="C490" s="4">
        <v>1</v>
      </c>
      <c r="D490" s="8">
        <v>0.99</v>
      </c>
      <c r="E490" s="4">
        <v>0</v>
      </c>
      <c r="F490" s="8">
        <v>0</v>
      </c>
      <c r="G490" s="4">
        <v>1</v>
      </c>
      <c r="H490" s="8">
        <v>3.13</v>
      </c>
      <c r="I490" s="4">
        <v>0</v>
      </c>
    </row>
    <row r="491" spans="1:9" x14ac:dyDescent="0.15">
      <c r="A491" s="2">
        <v>18</v>
      </c>
      <c r="B491" s="1" t="s">
        <v>192</v>
      </c>
      <c r="C491" s="4">
        <v>1</v>
      </c>
      <c r="D491" s="8">
        <v>0.99</v>
      </c>
      <c r="E491" s="4">
        <v>1</v>
      </c>
      <c r="F491" s="8">
        <v>1.45</v>
      </c>
      <c r="G491" s="4">
        <v>0</v>
      </c>
      <c r="H491" s="8">
        <v>0</v>
      </c>
      <c r="I491" s="4">
        <v>0</v>
      </c>
    </row>
    <row r="492" spans="1:9" x14ac:dyDescent="0.15">
      <c r="A492" s="2">
        <v>18</v>
      </c>
      <c r="B492" s="1" t="s">
        <v>193</v>
      </c>
      <c r="C492" s="4">
        <v>1</v>
      </c>
      <c r="D492" s="8">
        <v>0.99</v>
      </c>
      <c r="E492" s="4">
        <v>1</v>
      </c>
      <c r="F492" s="8">
        <v>1.45</v>
      </c>
      <c r="G492" s="4">
        <v>0</v>
      </c>
      <c r="H492" s="8">
        <v>0</v>
      </c>
      <c r="I492" s="4">
        <v>0</v>
      </c>
    </row>
    <row r="493" spans="1:9" x14ac:dyDescent="0.15">
      <c r="A493" s="2">
        <v>18</v>
      </c>
      <c r="B493" s="1" t="s">
        <v>163</v>
      </c>
      <c r="C493" s="4">
        <v>1</v>
      </c>
      <c r="D493" s="8">
        <v>0.99</v>
      </c>
      <c r="E493" s="4">
        <v>1</v>
      </c>
      <c r="F493" s="8">
        <v>1.45</v>
      </c>
      <c r="G493" s="4">
        <v>0</v>
      </c>
      <c r="H493" s="8">
        <v>0</v>
      </c>
      <c r="I493" s="4">
        <v>0</v>
      </c>
    </row>
    <row r="494" spans="1:9" x14ac:dyDescent="0.15">
      <c r="A494" s="2">
        <v>18</v>
      </c>
      <c r="B494" s="1" t="s">
        <v>194</v>
      </c>
      <c r="C494" s="4">
        <v>1</v>
      </c>
      <c r="D494" s="8">
        <v>0.99</v>
      </c>
      <c r="E494" s="4">
        <v>0</v>
      </c>
      <c r="F494" s="8">
        <v>0</v>
      </c>
      <c r="G494" s="4">
        <v>1</v>
      </c>
      <c r="H494" s="8">
        <v>3.13</v>
      </c>
      <c r="I494" s="4">
        <v>0</v>
      </c>
    </row>
    <row r="495" spans="1:9" x14ac:dyDescent="0.15">
      <c r="A495" s="2">
        <v>18</v>
      </c>
      <c r="B495" s="1" t="s">
        <v>160</v>
      </c>
      <c r="C495" s="4">
        <v>1</v>
      </c>
      <c r="D495" s="8">
        <v>0.99</v>
      </c>
      <c r="E495" s="4">
        <v>0</v>
      </c>
      <c r="F495" s="8">
        <v>0</v>
      </c>
      <c r="G495" s="4">
        <v>1</v>
      </c>
      <c r="H495" s="8">
        <v>3.13</v>
      </c>
      <c r="I495" s="4">
        <v>0</v>
      </c>
    </row>
    <row r="496" spans="1:9" x14ac:dyDescent="0.15">
      <c r="A496" s="2">
        <v>18</v>
      </c>
      <c r="B496" s="1" t="s">
        <v>110</v>
      </c>
      <c r="C496" s="4">
        <v>1</v>
      </c>
      <c r="D496" s="8">
        <v>0.99</v>
      </c>
      <c r="E496" s="4">
        <v>0</v>
      </c>
      <c r="F496" s="8">
        <v>0</v>
      </c>
      <c r="G496" s="4">
        <v>1</v>
      </c>
      <c r="H496" s="8">
        <v>3.13</v>
      </c>
      <c r="I496" s="4">
        <v>0</v>
      </c>
    </row>
    <row r="497" spans="1:9" x14ac:dyDescent="0.15">
      <c r="A497" s="2">
        <v>18</v>
      </c>
      <c r="B497" s="1" t="s">
        <v>112</v>
      </c>
      <c r="C497" s="4">
        <v>1</v>
      </c>
      <c r="D497" s="8">
        <v>0.99</v>
      </c>
      <c r="E497" s="4">
        <v>1</v>
      </c>
      <c r="F497" s="8">
        <v>1.45</v>
      </c>
      <c r="G497" s="4">
        <v>0</v>
      </c>
      <c r="H497" s="8">
        <v>0</v>
      </c>
      <c r="I497" s="4">
        <v>0</v>
      </c>
    </row>
    <row r="498" spans="1:9" x14ac:dyDescent="0.15">
      <c r="A498" s="2">
        <v>18</v>
      </c>
      <c r="B498" s="1" t="s">
        <v>167</v>
      </c>
      <c r="C498" s="4">
        <v>1</v>
      </c>
      <c r="D498" s="8">
        <v>0.99</v>
      </c>
      <c r="E498" s="4">
        <v>1</v>
      </c>
      <c r="F498" s="8">
        <v>1.45</v>
      </c>
      <c r="G498" s="4">
        <v>0</v>
      </c>
      <c r="H498" s="8">
        <v>0</v>
      </c>
      <c r="I498" s="4">
        <v>0</v>
      </c>
    </row>
    <row r="499" spans="1:9" x14ac:dyDescent="0.15">
      <c r="A499" s="2">
        <v>18</v>
      </c>
      <c r="B499" s="1" t="s">
        <v>113</v>
      </c>
      <c r="C499" s="4">
        <v>1</v>
      </c>
      <c r="D499" s="8">
        <v>0.99</v>
      </c>
      <c r="E499" s="4">
        <v>0</v>
      </c>
      <c r="F499" s="8">
        <v>0</v>
      </c>
      <c r="G499" s="4">
        <v>1</v>
      </c>
      <c r="H499" s="8">
        <v>3.13</v>
      </c>
      <c r="I499" s="4">
        <v>0</v>
      </c>
    </row>
    <row r="500" spans="1:9" x14ac:dyDescent="0.15">
      <c r="A500" s="2">
        <v>18</v>
      </c>
      <c r="B500" s="1" t="s">
        <v>146</v>
      </c>
      <c r="C500" s="4">
        <v>1</v>
      </c>
      <c r="D500" s="8">
        <v>0.99</v>
      </c>
      <c r="E500" s="4">
        <v>0</v>
      </c>
      <c r="F500" s="8">
        <v>0</v>
      </c>
      <c r="G500" s="4">
        <v>1</v>
      </c>
      <c r="H500" s="8">
        <v>3.13</v>
      </c>
      <c r="I500" s="4">
        <v>0</v>
      </c>
    </row>
    <row r="501" spans="1:9" x14ac:dyDescent="0.15">
      <c r="A501" s="2">
        <v>18</v>
      </c>
      <c r="B501" s="1" t="s">
        <v>195</v>
      </c>
      <c r="C501" s="4">
        <v>1</v>
      </c>
      <c r="D501" s="8">
        <v>0.99</v>
      </c>
      <c r="E501" s="4">
        <v>1</v>
      </c>
      <c r="F501" s="8">
        <v>1.45</v>
      </c>
      <c r="G501" s="4">
        <v>0</v>
      </c>
      <c r="H501" s="8">
        <v>0</v>
      </c>
      <c r="I501" s="4">
        <v>0</v>
      </c>
    </row>
    <row r="502" spans="1:9" x14ac:dyDescent="0.15">
      <c r="A502" s="2">
        <v>18</v>
      </c>
      <c r="B502" s="1" t="s">
        <v>115</v>
      </c>
      <c r="C502" s="4">
        <v>1</v>
      </c>
      <c r="D502" s="8">
        <v>0.99</v>
      </c>
      <c r="E502" s="4">
        <v>0</v>
      </c>
      <c r="F502" s="8">
        <v>0</v>
      </c>
      <c r="G502" s="4">
        <v>1</v>
      </c>
      <c r="H502" s="8">
        <v>3.13</v>
      </c>
      <c r="I502" s="4">
        <v>0</v>
      </c>
    </row>
    <row r="503" spans="1:9" x14ac:dyDescent="0.15">
      <c r="A503" s="2">
        <v>18</v>
      </c>
      <c r="B503" s="1" t="s">
        <v>126</v>
      </c>
      <c r="C503" s="4">
        <v>1</v>
      </c>
      <c r="D503" s="8">
        <v>0.99</v>
      </c>
      <c r="E503" s="4">
        <v>1</v>
      </c>
      <c r="F503" s="8">
        <v>1.45</v>
      </c>
      <c r="G503" s="4">
        <v>0</v>
      </c>
      <c r="H503" s="8">
        <v>0</v>
      </c>
      <c r="I503" s="4">
        <v>0</v>
      </c>
    </row>
    <row r="504" spans="1:9" x14ac:dyDescent="0.15">
      <c r="A504" s="2">
        <v>18</v>
      </c>
      <c r="B504" s="1" t="s">
        <v>197</v>
      </c>
      <c r="C504" s="4">
        <v>1</v>
      </c>
      <c r="D504" s="8">
        <v>0.99</v>
      </c>
      <c r="E504" s="4">
        <v>0</v>
      </c>
      <c r="F504" s="8">
        <v>0</v>
      </c>
      <c r="G504" s="4">
        <v>1</v>
      </c>
      <c r="H504" s="8">
        <v>3.13</v>
      </c>
      <c r="I504" s="4">
        <v>0</v>
      </c>
    </row>
    <row r="505" spans="1:9" x14ac:dyDescent="0.15">
      <c r="A505" s="2">
        <v>18</v>
      </c>
      <c r="B505" s="1" t="s">
        <v>156</v>
      </c>
      <c r="C505" s="4">
        <v>1</v>
      </c>
      <c r="D505" s="8">
        <v>0.99</v>
      </c>
      <c r="E505" s="4">
        <v>1</v>
      </c>
      <c r="F505" s="8">
        <v>1.45</v>
      </c>
      <c r="G505" s="4">
        <v>0</v>
      </c>
      <c r="H505" s="8">
        <v>0</v>
      </c>
      <c r="I505" s="4">
        <v>0</v>
      </c>
    </row>
    <row r="506" spans="1:9" x14ac:dyDescent="0.15">
      <c r="A506" s="2">
        <v>18</v>
      </c>
      <c r="B506" s="1" t="s">
        <v>198</v>
      </c>
      <c r="C506" s="4">
        <v>1</v>
      </c>
      <c r="D506" s="8">
        <v>0.99</v>
      </c>
      <c r="E506" s="4">
        <v>1</v>
      </c>
      <c r="F506" s="8">
        <v>1.45</v>
      </c>
      <c r="G506" s="4">
        <v>0</v>
      </c>
      <c r="H506" s="8">
        <v>0</v>
      </c>
      <c r="I506" s="4">
        <v>0</v>
      </c>
    </row>
    <row r="507" spans="1:9" x14ac:dyDescent="0.15">
      <c r="A507" s="2">
        <v>18</v>
      </c>
      <c r="B507" s="1" t="s">
        <v>140</v>
      </c>
      <c r="C507" s="4">
        <v>1</v>
      </c>
      <c r="D507" s="8">
        <v>0.99</v>
      </c>
      <c r="E507" s="4">
        <v>0</v>
      </c>
      <c r="F507" s="8">
        <v>0</v>
      </c>
      <c r="G507" s="4">
        <v>1</v>
      </c>
      <c r="H507" s="8">
        <v>3.13</v>
      </c>
      <c r="I507" s="4">
        <v>0</v>
      </c>
    </row>
    <row r="508" spans="1:9" x14ac:dyDescent="0.15">
      <c r="A508" s="2">
        <v>18</v>
      </c>
      <c r="B508" s="1" t="s">
        <v>117</v>
      </c>
      <c r="C508" s="4">
        <v>1</v>
      </c>
      <c r="D508" s="8">
        <v>0.99</v>
      </c>
      <c r="E508" s="4">
        <v>1</v>
      </c>
      <c r="F508" s="8">
        <v>1.45</v>
      </c>
      <c r="G508" s="4">
        <v>0</v>
      </c>
      <c r="H508" s="8">
        <v>0</v>
      </c>
      <c r="I508" s="4">
        <v>0</v>
      </c>
    </row>
    <row r="509" spans="1:9" x14ac:dyDescent="0.15">
      <c r="A509" s="2">
        <v>18</v>
      </c>
      <c r="B509" s="1" t="s">
        <v>199</v>
      </c>
      <c r="C509" s="4">
        <v>1</v>
      </c>
      <c r="D509" s="8">
        <v>0.99</v>
      </c>
      <c r="E509" s="4">
        <v>1</v>
      </c>
      <c r="F509" s="8">
        <v>1.45</v>
      </c>
      <c r="G509" s="4">
        <v>0</v>
      </c>
      <c r="H509" s="8">
        <v>0</v>
      </c>
      <c r="I509" s="4">
        <v>0</v>
      </c>
    </row>
    <row r="510" spans="1:9" x14ac:dyDescent="0.15">
      <c r="A510" s="2">
        <v>18</v>
      </c>
      <c r="B510" s="1" t="s">
        <v>120</v>
      </c>
      <c r="C510" s="4">
        <v>1</v>
      </c>
      <c r="D510" s="8">
        <v>0.99</v>
      </c>
      <c r="E510" s="4">
        <v>1</v>
      </c>
      <c r="F510" s="8">
        <v>1.45</v>
      </c>
      <c r="G510" s="4">
        <v>0</v>
      </c>
      <c r="H510" s="8">
        <v>0</v>
      </c>
      <c r="I510" s="4">
        <v>0</v>
      </c>
    </row>
    <row r="511" spans="1:9" x14ac:dyDescent="0.15">
      <c r="A511" s="2">
        <v>18</v>
      </c>
      <c r="B511" s="1" t="s">
        <v>171</v>
      </c>
      <c r="C511" s="4">
        <v>1</v>
      </c>
      <c r="D511" s="8">
        <v>0.99</v>
      </c>
      <c r="E511" s="4">
        <v>1</v>
      </c>
      <c r="F511" s="8">
        <v>1.45</v>
      </c>
      <c r="G511" s="4">
        <v>0</v>
      </c>
      <c r="H511" s="8">
        <v>0</v>
      </c>
      <c r="I511" s="4">
        <v>0</v>
      </c>
    </row>
    <row r="512" spans="1:9" x14ac:dyDescent="0.15">
      <c r="A512" s="2">
        <v>18</v>
      </c>
      <c r="B512" s="1" t="s">
        <v>124</v>
      </c>
      <c r="C512" s="4">
        <v>1</v>
      </c>
      <c r="D512" s="8">
        <v>0.99</v>
      </c>
      <c r="E512" s="4">
        <v>1</v>
      </c>
      <c r="F512" s="8">
        <v>1.45</v>
      </c>
      <c r="G512" s="4">
        <v>0</v>
      </c>
      <c r="H512" s="8">
        <v>0</v>
      </c>
      <c r="I512" s="4">
        <v>0</v>
      </c>
    </row>
    <row r="513" spans="1:9" x14ac:dyDescent="0.15">
      <c r="A513" s="2">
        <v>18</v>
      </c>
      <c r="B513" s="1" t="s">
        <v>201</v>
      </c>
      <c r="C513" s="4">
        <v>1</v>
      </c>
      <c r="D513" s="8">
        <v>0.99</v>
      </c>
      <c r="E513" s="4">
        <v>1</v>
      </c>
      <c r="F513" s="8">
        <v>1.45</v>
      </c>
      <c r="G513" s="4">
        <v>0</v>
      </c>
      <c r="H513" s="8">
        <v>0</v>
      </c>
      <c r="I513" s="4">
        <v>0</v>
      </c>
    </row>
    <row r="514" spans="1:9" x14ac:dyDescent="0.15">
      <c r="A514" s="1"/>
      <c r="C514" s="4"/>
      <c r="D514" s="8"/>
      <c r="E514" s="4"/>
      <c r="F514" s="8"/>
      <c r="G514" s="4"/>
      <c r="H514" s="8"/>
      <c r="I514" s="4"/>
    </row>
    <row r="515" spans="1:9" x14ac:dyDescent="0.15">
      <c r="A515" s="1" t="s">
        <v>19</v>
      </c>
      <c r="C515" s="4"/>
      <c r="D515" s="8"/>
      <c r="E515" s="4"/>
      <c r="F515" s="8"/>
      <c r="G515" s="4"/>
      <c r="H515" s="8"/>
      <c r="I515" s="4"/>
    </row>
    <row r="516" spans="1:9" x14ac:dyDescent="0.15">
      <c r="A516" s="2">
        <v>1</v>
      </c>
      <c r="B516" s="1" t="s">
        <v>149</v>
      </c>
      <c r="C516" s="4">
        <v>4</v>
      </c>
      <c r="D516" s="8">
        <v>5.97</v>
      </c>
      <c r="E516" s="4">
        <v>4</v>
      </c>
      <c r="F516" s="8">
        <v>9.3000000000000007</v>
      </c>
      <c r="G516" s="4">
        <v>0</v>
      </c>
      <c r="H516" s="8">
        <v>0</v>
      </c>
      <c r="I516" s="4">
        <v>0</v>
      </c>
    </row>
    <row r="517" spans="1:9" x14ac:dyDescent="0.15">
      <c r="A517" s="2">
        <v>1</v>
      </c>
      <c r="B517" s="1" t="s">
        <v>122</v>
      </c>
      <c r="C517" s="4">
        <v>4</v>
      </c>
      <c r="D517" s="8">
        <v>5.97</v>
      </c>
      <c r="E517" s="4">
        <v>3</v>
      </c>
      <c r="F517" s="8">
        <v>6.98</v>
      </c>
      <c r="G517" s="4">
        <v>1</v>
      </c>
      <c r="H517" s="8">
        <v>4.3499999999999996</v>
      </c>
      <c r="I517" s="4">
        <v>0</v>
      </c>
    </row>
    <row r="518" spans="1:9" x14ac:dyDescent="0.15">
      <c r="A518" s="2">
        <v>3</v>
      </c>
      <c r="B518" s="1" t="s">
        <v>107</v>
      </c>
      <c r="C518" s="4">
        <v>3</v>
      </c>
      <c r="D518" s="8">
        <v>4.4800000000000004</v>
      </c>
      <c r="E518" s="4">
        <v>3</v>
      </c>
      <c r="F518" s="8">
        <v>6.98</v>
      </c>
      <c r="G518" s="4">
        <v>0</v>
      </c>
      <c r="H518" s="8">
        <v>0</v>
      </c>
      <c r="I518" s="4">
        <v>0</v>
      </c>
    </row>
    <row r="519" spans="1:9" x14ac:dyDescent="0.15">
      <c r="A519" s="2">
        <v>3</v>
      </c>
      <c r="B519" s="1" t="s">
        <v>161</v>
      </c>
      <c r="C519" s="4">
        <v>3</v>
      </c>
      <c r="D519" s="8">
        <v>4.4800000000000004</v>
      </c>
      <c r="E519" s="4">
        <v>2</v>
      </c>
      <c r="F519" s="8">
        <v>4.6500000000000004</v>
      </c>
      <c r="G519" s="4">
        <v>1</v>
      </c>
      <c r="H519" s="8">
        <v>4.3499999999999996</v>
      </c>
      <c r="I519" s="4">
        <v>0</v>
      </c>
    </row>
    <row r="520" spans="1:9" x14ac:dyDescent="0.15">
      <c r="A520" s="2">
        <v>3</v>
      </c>
      <c r="B520" s="1" t="s">
        <v>205</v>
      </c>
      <c r="C520" s="4">
        <v>3</v>
      </c>
      <c r="D520" s="8">
        <v>4.4800000000000004</v>
      </c>
      <c r="E520" s="4">
        <v>0</v>
      </c>
      <c r="F520" s="8">
        <v>0</v>
      </c>
      <c r="G520" s="4">
        <v>3</v>
      </c>
      <c r="H520" s="8">
        <v>13.04</v>
      </c>
      <c r="I520" s="4">
        <v>0</v>
      </c>
    </row>
    <row r="521" spans="1:9" x14ac:dyDescent="0.15">
      <c r="A521" s="2">
        <v>3</v>
      </c>
      <c r="B521" s="1" t="s">
        <v>208</v>
      </c>
      <c r="C521" s="4">
        <v>3</v>
      </c>
      <c r="D521" s="8">
        <v>4.4800000000000004</v>
      </c>
      <c r="E521" s="4">
        <v>3</v>
      </c>
      <c r="F521" s="8">
        <v>6.98</v>
      </c>
      <c r="G521" s="4">
        <v>0</v>
      </c>
      <c r="H521" s="8">
        <v>0</v>
      </c>
      <c r="I521" s="4">
        <v>0</v>
      </c>
    </row>
    <row r="522" spans="1:9" x14ac:dyDescent="0.15">
      <c r="A522" s="2">
        <v>7</v>
      </c>
      <c r="B522" s="1" t="s">
        <v>136</v>
      </c>
      <c r="C522" s="4">
        <v>2</v>
      </c>
      <c r="D522" s="8">
        <v>2.99</v>
      </c>
      <c r="E522" s="4">
        <v>2</v>
      </c>
      <c r="F522" s="8">
        <v>4.6500000000000004</v>
      </c>
      <c r="G522" s="4">
        <v>0</v>
      </c>
      <c r="H522" s="8">
        <v>0</v>
      </c>
      <c r="I522" s="4">
        <v>0</v>
      </c>
    </row>
    <row r="523" spans="1:9" x14ac:dyDescent="0.15">
      <c r="A523" s="2">
        <v>7</v>
      </c>
      <c r="B523" s="1" t="s">
        <v>159</v>
      </c>
      <c r="C523" s="4">
        <v>2</v>
      </c>
      <c r="D523" s="8">
        <v>2.99</v>
      </c>
      <c r="E523" s="4">
        <v>2</v>
      </c>
      <c r="F523" s="8">
        <v>4.6500000000000004</v>
      </c>
      <c r="G523" s="4">
        <v>0</v>
      </c>
      <c r="H523" s="8">
        <v>0</v>
      </c>
      <c r="I523" s="4">
        <v>0</v>
      </c>
    </row>
    <row r="524" spans="1:9" x14ac:dyDescent="0.15">
      <c r="A524" s="2">
        <v>7</v>
      </c>
      <c r="B524" s="1" t="s">
        <v>202</v>
      </c>
      <c r="C524" s="4">
        <v>2</v>
      </c>
      <c r="D524" s="8">
        <v>2.99</v>
      </c>
      <c r="E524" s="4">
        <v>0</v>
      </c>
      <c r="F524" s="8">
        <v>0</v>
      </c>
      <c r="G524" s="4">
        <v>2</v>
      </c>
      <c r="H524" s="8">
        <v>8.6999999999999993</v>
      </c>
      <c r="I524" s="4">
        <v>0</v>
      </c>
    </row>
    <row r="525" spans="1:9" x14ac:dyDescent="0.15">
      <c r="A525" s="2">
        <v>7</v>
      </c>
      <c r="B525" s="1" t="s">
        <v>153</v>
      </c>
      <c r="C525" s="4">
        <v>2</v>
      </c>
      <c r="D525" s="8">
        <v>2.99</v>
      </c>
      <c r="E525" s="4">
        <v>0</v>
      </c>
      <c r="F525" s="8">
        <v>0</v>
      </c>
      <c r="G525" s="4">
        <v>1</v>
      </c>
      <c r="H525" s="8">
        <v>4.3499999999999996</v>
      </c>
      <c r="I525" s="4">
        <v>1</v>
      </c>
    </row>
    <row r="526" spans="1:9" x14ac:dyDescent="0.15">
      <c r="A526" s="2">
        <v>7</v>
      </c>
      <c r="B526" s="1" t="s">
        <v>111</v>
      </c>
      <c r="C526" s="4">
        <v>2</v>
      </c>
      <c r="D526" s="8">
        <v>2.99</v>
      </c>
      <c r="E526" s="4">
        <v>0</v>
      </c>
      <c r="F526" s="8">
        <v>0</v>
      </c>
      <c r="G526" s="4">
        <v>2</v>
      </c>
      <c r="H526" s="8">
        <v>8.6999999999999993</v>
      </c>
      <c r="I526" s="4">
        <v>0</v>
      </c>
    </row>
    <row r="527" spans="1:9" x14ac:dyDescent="0.15">
      <c r="A527" s="2">
        <v>7</v>
      </c>
      <c r="B527" s="1" t="s">
        <v>113</v>
      </c>
      <c r="C527" s="4">
        <v>2</v>
      </c>
      <c r="D527" s="8">
        <v>2.99</v>
      </c>
      <c r="E527" s="4">
        <v>1</v>
      </c>
      <c r="F527" s="8">
        <v>2.33</v>
      </c>
      <c r="G527" s="4">
        <v>1</v>
      </c>
      <c r="H527" s="8">
        <v>4.3499999999999996</v>
      </c>
      <c r="I527" s="4">
        <v>0</v>
      </c>
    </row>
    <row r="528" spans="1:9" x14ac:dyDescent="0.15">
      <c r="A528" s="2">
        <v>7</v>
      </c>
      <c r="B528" s="1" t="s">
        <v>133</v>
      </c>
      <c r="C528" s="4">
        <v>2</v>
      </c>
      <c r="D528" s="8">
        <v>2.99</v>
      </c>
      <c r="E528" s="4">
        <v>0</v>
      </c>
      <c r="F528" s="8">
        <v>0</v>
      </c>
      <c r="G528" s="4">
        <v>2</v>
      </c>
      <c r="H528" s="8">
        <v>8.6999999999999993</v>
      </c>
      <c r="I528" s="4">
        <v>0</v>
      </c>
    </row>
    <row r="529" spans="1:9" x14ac:dyDescent="0.15">
      <c r="A529" s="2">
        <v>7</v>
      </c>
      <c r="B529" s="1" t="s">
        <v>114</v>
      </c>
      <c r="C529" s="4">
        <v>2</v>
      </c>
      <c r="D529" s="8">
        <v>2.99</v>
      </c>
      <c r="E529" s="4">
        <v>1</v>
      </c>
      <c r="F529" s="8">
        <v>2.33</v>
      </c>
      <c r="G529" s="4">
        <v>1</v>
      </c>
      <c r="H529" s="8">
        <v>4.3499999999999996</v>
      </c>
      <c r="I529" s="4">
        <v>0</v>
      </c>
    </row>
    <row r="530" spans="1:9" x14ac:dyDescent="0.15">
      <c r="A530" s="2">
        <v>7</v>
      </c>
      <c r="B530" s="1" t="s">
        <v>140</v>
      </c>
      <c r="C530" s="4">
        <v>2</v>
      </c>
      <c r="D530" s="8">
        <v>2.99</v>
      </c>
      <c r="E530" s="4">
        <v>1</v>
      </c>
      <c r="F530" s="8">
        <v>2.33</v>
      </c>
      <c r="G530" s="4">
        <v>1</v>
      </c>
      <c r="H530" s="8">
        <v>4.3499999999999996</v>
      </c>
      <c r="I530" s="4">
        <v>0</v>
      </c>
    </row>
    <row r="531" spans="1:9" x14ac:dyDescent="0.15">
      <c r="A531" s="2">
        <v>7</v>
      </c>
      <c r="B531" s="1" t="s">
        <v>120</v>
      </c>
      <c r="C531" s="4">
        <v>2</v>
      </c>
      <c r="D531" s="8">
        <v>2.99</v>
      </c>
      <c r="E531" s="4">
        <v>2</v>
      </c>
      <c r="F531" s="8">
        <v>4.6500000000000004</v>
      </c>
      <c r="G531" s="4">
        <v>0</v>
      </c>
      <c r="H531" s="8">
        <v>0</v>
      </c>
      <c r="I531" s="4">
        <v>0</v>
      </c>
    </row>
    <row r="532" spans="1:9" x14ac:dyDescent="0.15">
      <c r="A532" s="2">
        <v>7</v>
      </c>
      <c r="B532" s="1" t="s">
        <v>121</v>
      </c>
      <c r="C532" s="4">
        <v>2</v>
      </c>
      <c r="D532" s="8">
        <v>2.99</v>
      </c>
      <c r="E532" s="4">
        <v>2</v>
      </c>
      <c r="F532" s="8">
        <v>4.6500000000000004</v>
      </c>
      <c r="G532" s="4">
        <v>0</v>
      </c>
      <c r="H532" s="8">
        <v>0</v>
      </c>
      <c r="I532" s="4">
        <v>0</v>
      </c>
    </row>
    <row r="533" spans="1:9" x14ac:dyDescent="0.15">
      <c r="A533" s="2">
        <v>18</v>
      </c>
      <c r="B533" s="1" t="s">
        <v>106</v>
      </c>
      <c r="C533" s="4">
        <v>1</v>
      </c>
      <c r="D533" s="8">
        <v>1.49</v>
      </c>
      <c r="E533" s="4">
        <v>1</v>
      </c>
      <c r="F533" s="8">
        <v>2.33</v>
      </c>
      <c r="G533" s="4">
        <v>0</v>
      </c>
      <c r="H533" s="8">
        <v>0</v>
      </c>
      <c r="I533" s="4">
        <v>0</v>
      </c>
    </row>
    <row r="534" spans="1:9" x14ac:dyDescent="0.15">
      <c r="A534" s="2">
        <v>18</v>
      </c>
      <c r="B534" s="1" t="s">
        <v>148</v>
      </c>
      <c r="C534" s="4">
        <v>1</v>
      </c>
      <c r="D534" s="8">
        <v>1.49</v>
      </c>
      <c r="E534" s="4">
        <v>1</v>
      </c>
      <c r="F534" s="8">
        <v>2.33</v>
      </c>
      <c r="G534" s="4">
        <v>0</v>
      </c>
      <c r="H534" s="8">
        <v>0</v>
      </c>
      <c r="I534" s="4">
        <v>0</v>
      </c>
    </row>
    <row r="535" spans="1:9" x14ac:dyDescent="0.15">
      <c r="A535" s="2">
        <v>18</v>
      </c>
      <c r="B535" s="1" t="s">
        <v>178</v>
      </c>
      <c r="C535" s="4">
        <v>1</v>
      </c>
      <c r="D535" s="8">
        <v>1.49</v>
      </c>
      <c r="E535" s="4">
        <v>1</v>
      </c>
      <c r="F535" s="8">
        <v>2.33</v>
      </c>
      <c r="G535" s="4">
        <v>0</v>
      </c>
      <c r="H535" s="8">
        <v>0</v>
      </c>
      <c r="I535" s="4">
        <v>0</v>
      </c>
    </row>
    <row r="536" spans="1:9" x14ac:dyDescent="0.15">
      <c r="A536" s="2">
        <v>18</v>
      </c>
      <c r="B536" s="1" t="s">
        <v>132</v>
      </c>
      <c r="C536" s="4">
        <v>1</v>
      </c>
      <c r="D536" s="8">
        <v>1.49</v>
      </c>
      <c r="E536" s="4">
        <v>1</v>
      </c>
      <c r="F536" s="8">
        <v>2.33</v>
      </c>
      <c r="G536" s="4">
        <v>0</v>
      </c>
      <c r="H536" s="8">
        <v>0</v>
      </c>
      <c r="I536" s="4">
        <v>0</v>
      </c>
    </row>
    <row r="537" spans="1:9" x14ac:dyDescent="0.15">
      <c r="A537" s="2">
        <v>18</v>
      </c>
      <c r="B537" s="1" t="s">
        <v>128</v>
      </c>
      <c r="C537" s="4">
        <v>1</v>
      </c>
      <c r="D537" s="8">
        <v>1.49</v>
      </c>
      <c r="E537" s="4">
        <v>0</v>
      </c>
      <c r="F537" s="8">
        <v>0</v>
      </c>
      <c r="G537" s="4">
        <v>1</v>
      </c>
      <c r="H537" s="8">
        <v>4.3499999999999996</v>
      </c>
      <c r="I537" s="4">
        <v>0</v>
      </c>
    </row>
    <row r="538" spans="1:9" x14ac:dyDescent="0.15">
      <c r="A538" s="2">
        <v>18</v>
      </c>
      <c r="B538" s="1" t="s">
        <v>203</v>
      </c>
      <c r="C538" s="4">
        <v>1</v>
      </c>
      <c r="D538" s="8">
        <v>1.49</v>
      </c>
      <c r="E538" s="4">
        <v>0</v>
      </c>
      <c r="F538" s="8">
        <v>0</v>
      </c>
      <c r="G538" s="4">
        <v>1</v>
      </c>
      <c r="H538" s="8">
        <v>4.3499999999999996</v>
      </c>
      <c r="I538" s="4">
        <v>0</v>
      </c>
    </row>
    <row r="539" spans="1:9" x14ac:dyDescent="0.15">
      <c r="A539" s="2">
        <v>18</v>
      </c>
      <c r="B539" s="1" t="s">
        <v>204</v>
      </c>
      <c r="C539" s="4">
        <v>1</v>
      </c>
      <c r="D539" s="8">
        <v>1.49</v>
      </c>
      <c r="E539" s="4">
        <v>0</v>
      </c>
      <c r="F539" s="8">
        <v>0</v>
      </c>
      <c r="G539" s="4">
        <v>1</v>
      </c>
      <c r="H539" s="8">
        <v>4.3499999999999996</v>
      </c>
      <c r="I539" s="4">
        <v>0</v>
      </c>
    </row>
    <row r="540" spans="1:9" x14ac:dyDescent="0.15">
      <c r="A540" s="2">
        <v>18</v>
      </c>
      <c r="B540" s="1" t="s">
        <v>150</v>
      </c>
      <c r="C540" s="4">
        <v>1</v>
      </c>
      <c r="D540" s="8">
        <v>1.49</v>
      </c>
      <c r="E540" s="4">
        <v>0</v>
      </c>
      <c r="F540" s="8">
        <v>0</v>
      </c>
      <c r="G540" s="4">
        <v>1</v>
      </c>
      <c r="H540" s="8">
        <v>4.3499999999999996</v>
      </c>
      <c r="I540" s="4">
        <v>0</v>
      </c>
    </row>
    <row r="541" spans="1:9" x14ac:dyDescent="0.15">
      <c r="A541" s="2">
        <v>18</v>
      </c>
      <c r="B541" s="1" t="s">
        <v>206</v>
      </c>
      <c r="C541" s="4">
        <v>1</v>
      </c>
      <c r="D541" s="8">
        <v>1.49</v>
      </c>
      <c r="E541" s="4">
        <v>0</v>
      </c>
      <c r="F541" s="8">
        <v>0</v>
      </c>
      <c r="G541" s="4">
        <v>1</v>
      </c>
      <c r="H541" s="8">
        <v>4.3499999999999996</v>
      </c>
      <c r="I541" s="4">
        <v>0</v>
      </c>
    </row>
    <row r="542" spans="1:9" x14ac:dyDescent="0.15">
      <c r="A542" s="2">
        <v>18</v>
      </c>
      <c r="B542" s="1" t="s">
        <v>207</v>
      </c>
      <c r="C542" s="4">
        <v>1</v>
      </c>
      <c r="D542" s="8">
        <v>1.49</v>
      </c>
      <c r="E542" s="4">
        <v>1</v>
      </c>
      <c r="F542" s="8">
        <v>2.33</v>
      </c>
      <c r="G542" s="4">
        <v>0</v>
      </c>
      <c r="H542" s="8">
        <v>0</v>
      </c>
      <c r="I542" s="4">
        <v>0</v>
      </c>
    </row>
    <row r="543" spans="1:9" x14ac:dyDescent="0.15">
      <c r="A543" s="2">
        <v>18</v>
      </c>
      <c r="B543" s="1" t="s">
        <v>108</v>
      </c>
      <c r="C543" s="4">
        <v>1</v>
      </c>
      <c r="D543" s="8">
        <v>1.49</v>
      </c>
      <c r="E543" s="4">
        <v>1</v>
      </c>
      <c r="F543" s="8">
        <v>2.33</v>
      </c>
      <c r="G543" s="4">
        <v>0</v>
      </c>
      <c r="H543" s="8">
        <v>0</v>
      </c>
      <c r="I543" s="4">
        <v>0</v>
      </c>
    </row>
    <row r="544" spans="1:9" x14ac:dyDescent="0.15">
      <c r="A544" s="2">
        <v>18</v>
      </c>
      <c r="B544" s="1" t="s">
        <v>135</v>
      </c>
      <c r="C544" s="4">
        <v>1</v>
      </c>
      <c r="D544" s="8">
        <v>1.49</v>
      </c>
      <c r="E544" s="4">
        <v>1</v>
      </c>
      <c r="F544" s="8">
        <v>2.33</v>
      </c>
      <c r="G544" s="4">
        <v>0</v>
      </c>
      <c r="H544" s="8">
        <v>0</v>
      </c>
      <c r="I544" s="4">
        <v>0</v>
      </c>
    </row>
    <row r="545" spans="1:9" x14ac:dyDescent="0.15">
      <c r="A545" s="2">
        <v>18</v>
      </c>
      <c r="B545" s="1" t="s">
        <v>110</v>
      </c>
      <c r="C545" s="4">
        <v>1</v>
      </c>
      <c r="D545" s="8">
        <v>1.49</v>
      </c>
      <c r="E545" s="4">
        <v>1</v>
      </c>
      <c r="F545" s="8">
        <v>2.33</v>
      </c>
      <c r="G545" s="4">
        <v>0</v>
      </c>
      <c r="H545" s="8">
        <v>0</v>
      </c>
      <c r="I545" s="4">
        <v>0</v>
      </c>
    </row>
    <row r="546" spans="1:9" x14ac:dyDescent="0.15">
      <c r="A546" s="2">
        <v>18</v>
      </c>
      <c r="B546" s="1" t="s">
        <v>112</v>
      </c>
      <c r="C546" s="4">
        <v>1</v>
      </c>
      <c r="D546" s="8">
        <v>1.49</v>
      </c>
      <c r="E546" s="4">
        <v>1</v>
      </c>
      <c r="F546" s="8">
        <v>2.33</v>
      </c>
      <c r="G546" s="4">
        <v>0</v>
      </c>
      <c r="H546" s="8">
        <v>0</v>
      </c>
      <c r="I546" s="4">
        <v>0</v>
      </c>
    </row>
    <row r="547" spans="1:9" x14ac:dyDescent="0.15">
      <c r="A547" s="2">
        <v>18</v>
      </c>
      <c r="B547" s="1" t="s">
        <v>154</v>
      </c>
      <c r="C547" s="4">
        <v>1</v>
      </c>
      <c r="D547" s="8">
        <v>1.49</v>
      </c>
      <c r="E547" s="4">
        <v>1</v>
      </c>
      <c r="F547" s="8">
        <v>2.33</v>
      </c>
      <c r="G547" s="4">
        <v>0</v>
      </c>
      <c r="H547" s="8">
        <v>0</v>
      </c>
      <c r="I547" s="4">
        <v>0</v>
      </c>
    </row>
    <row r="548" spans="1:9" x14ac:dyDescent="0.15">
      <c r="A548" s="2">
        <v>18</v>
      </c>
      <c r="B548" s="1" t="s">
        <v>209</v>
      </c>
      <c r="C548" s="4">
        <v>1</v>
      </c>
      <c r="D548" s="8">
        <v>1.49</v>
      </c>
      <c r="E548" s="4">
        <v>0</v>
      </c>
      <c r="F548" s="8">
        <v>0</v>
      </c>
      <c r="G548" s="4">
        <v>1</v>
      </c>
      <c r="H548" s="8">
        <v>4.3499999999999996</v>
      </c>
      <c r="I548" s="4">
        <v>0</v>
      </c>
    </row>
    <row r="549" spans="1:9" x14ac:dyDescent="0.15">
      <c r="A549" s="2">
        <v>18</v>
      </c>
      <c r="B549" s="1" t="s">
        <v>197</v>
      </c>
      <c r="C549" s="4">
        <v>1</v>
      </c>
      <c r="D549" s="8">
        <v>1.49</v>
      </c>
      <c r="E549" s="4">
        <v>0</v>
      </c>
      <c r="F549" s="8">
        <v>0</v>
      </c>
      <c r="G549" s="4">
        <v>1</v>
      </c>
      <c r="H549" s="8">
        <v>4.3499999999999996</v>
      </c>
      <c r="I549" s="4">
        <v>0</v>
      </c>
    </row>
    <row r="550" spans="1:9" x14ac:dyDescent="0.15">
      <c r="A550" s="2">
        <v>18</v>
      </c>
      <c r="B550" s="1" t="s">
        <v>156</v>
      </c>
      <c r="C550" s="4">
        <v>1</v>
      </c>
      <c r="D550" s="8">
        <v>1.49</v>
      </c>
      <c r="E550" s="4">
        <v>1</v>
      </c>
      <c r="F550" s="8">
        <v>2.33</v>
      </c>
      <c r="G550" s="4">
        <v>0</v>
      </c>
      <c r="H550" s="8">
        <v>0</v>
      </c>
      <c r="I550" s="4">
        <v>0</v>
      </c>
    </row>
    <row r="551" spans="1:9" x14ac:dyDescent="0.15">
      <c r="A551" s="2">
        <v>18</v>
      </c>
      <c r="B551" s="1" t="s">
        <v>127</v>
      </c>
      <c r="C551" s="4">
        <v>1</v>
      </c>
      <c r="D551" s="8">
        <v>1.49</v>
      </c>
      <c r="E551" s="4">
        <v>1</v>
      </c>
      <c r="F551" s="8">
        <v>2.33</v>
      </c>
      <c r="G551" s="4">
        <v>0</v>
      </c>
      <c r="H551" s="8">
        <v>0</v>
      </c>
      <c r="I551" s="4">
        <v>0</v>
      </c>
    </row>
    <row r="552" spans="1:9" x14ac:dyDescent="0.15">
      <c r="A552" s="2">
        <v>18</v>
      </c>
      <c r="B552" s="1" t="s">
        <v>142</v>
      </c>
      <c r="C552" s="4">
        <v>1</v>
      </c>
      <c r="D552" s="8">
        <v>1.49</v>
      </c>
      <c r="E552" s="4">
        <v>1</v>
      </c>
      <c r="F552" s="8">
        <v>2.33</v>
      </c>
      <c r="G552" s="4">
        <v>0</v>
      </c>
      <c r="H552" s="8">
        <v>0</v>
      </c>
      <c r="I552" s="4">
        <v>0</v>
      </c>
    </row>
    <row r="553" spans="1:9" x14ac:dyDescent="0.15">
      <c r="A553" s="2">
        <v>18</v>
      </c>
      <c r="B553" s="1" t="s">
        <v>210</v>
      </c>
      <c r="C553" s="4">
        <v>1</v>
      </c>
      <c r="D553" s="8">
        <v>1.49</v>
      </c>
      <c r="E553" s="4">
        <v>1</v>
      </c>
      <c r="F553" s="8">
        <v>2.33</v>
      </c>
      <c r="G553" s="4">
        <v>0</v>
      </c>
      <c r="H553" s="8">
        <v>0</v>
      </c>
      <c r="I553" s="4">
        <v>0</v>
      </c>
    </row>
    <row r="554" spans="1:9" x14ac:dyDescent="0.15">
      <c r="A554" s="2">
        <v>18</v>
      </c>
      <c r="B554" s="1" t="s">
        <v>119</v>
      </c>
      <c r="C554" s="4">
        <v>1</v>
      </c>
      <c r="D554" s="8">
        <v>1.49</v>
      </c>
      <c r="E554" s="4">
        <v>0</v>
      </c>
      <c r="F554" s="8">
        <v>0</v>
      </c>
      <c r="G554" s="4">
        <v>1</v>
      </c>
      <c r="H554" s="8">
        <v>4.3499999999999996</v>
      </c>
      <c r="I554" s="4">
        <v>0</v>
      </c>
    </row>
    <row r="555" spans="1:9" x14ac:dyDescent="0.15">
      <c r="A555" s="2">
        <v>18</v>
      </c>
      <c r="B555" s="1" t="s">
        <v>171</v>
      </c>
      <c r="C555" s="4">
        <v>1</v>
      </c>
      <c r="D555" s="8">
        <v>1.49</v>
      </c>
      <c r="E555" s="4">
        <v>1</v>
      </c>
      <c r="F555" s="8">
        <v>2.33</v>
      </c>
      <c r="G555" s="4">
        <v>0</v>
      </c>
      <c r="H555" s="8">
        <v>0</v>
      </c>
      <c r="I555" s="4">
        <v>0</v>
      </c>
    </row>
    <row r="556" spans="1:9" x14ac:dyDescent="0.15">
      <c r="A556" s="2">
        <v>18</v>
      </c>
      <c r="B556" s="1" t="s">
        <v>131</v>
      </c>
      <c r="C556" s="4">
        <v>1</v>
      </c>
      <c r="D556" s="8">
        <v>1.49</v>
      </c>
      <c r="E556" s="4">
        <v>1</v>
      </c>
      <c r="F556" s="8">
        <v>2.33</v>
      </c>
      <c r="G556" s="4">
        <v>0</v>
      </c>
      <c r="H556" s="8">
        <v>0</v>
      </c>
      <c r="I556" s="4">
        <v>0</v>
      </c>
    </row>
    <row r="557" spans="1:9" x14ac:dyDescent="0.15">
      <c r="A557" s="2">
        <v>18</v>
      </c>
      <c r="B557" s="1" t="s">
        <v>211</v>
      </c>
      <c r="C557" s="4">
        <v>1</v>
      </c>
      <c r="D557" s="8">
        <v>1.49</v>
      </c>
      <c r="E557" s="4">
        <v>1</v>
      </c>
      <c r="F557" s="8">
        <v>2.33</v>
      </c>
      <c r="G557" s="4">
        <v>0</v>
      </c>
      <c r="H557" s="8">
        <v>0</v>
      </c>
      <c r="I557" s="4">
        <v>0</v>
      </c>
    </row>
    <row r="558" spans="1:9" x14ac:dyDescent="0.15">
      <c r="A558" s="1"/>
      <c r="C558" s="4"/>
      <c r="D558" s="8"/>
      <c r="E558" s="4"/>
      <c r="F558" s="8"/>
      <c r="G558" s="4"/>
      <c r="H558" s="8"/>
      <c r="I558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 事業所数 産業小分類トップ２０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213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4</v>
      </c>
      <c r="D5" s="8">
        <v>0.03</v>
      </c>
      <c r="E5" s="12">
        <v>1</v>
      </c>
      <c r="F5" s="8">
        <v>0.01</v>
      </c>
      <c r="G5" s="12">
        <v>3</v>
      </c>
      <c r="H5" s="8">
        <v>0.05</v>
      </c>
      <c r="I5" s="12">
        <v>0</v>
      </c>
    </row>
    <row r="6" spans="2:9" ht="15" customHeight="1" x14ac:dyDescent="0.15">
      <c r="B6" t="s">
        <v>21</v>
      </c>
      <c r="C6" s="12">
        <v>1760</v>
      </c>
      <c r="D6" s="8">
        <v>12.2</v>
      </c>
      <c r="E6" s="12">
        <v>648</v>
      </c>
      <c r="F6" s="8">
        <v>7.8</v>
      </c>
      <c r="G6" s="12">
        <v>1112</v>
      </c>
      <c r="H6" s="8">
        <v>18.34</v>
      </c>
      <c r="I6" s="12">
        <v>0</v>
      </c>
    </row>
    <row r="7" spans="2:9" ht="15" customHeight="1" x14ac:dyDescent="0.15">
      <c r="B7" t="s">
        <v>22</v>
      </c>
      <c r="C7" s="12">
        <v>886</v>
      </c>
      <c r="D7" s="8">
        <v>6.14</v>
      </c>
      <c r="E7" s="12">
        <v>366</v>
      </c>
      <c r="F7" s="8">
        <v>4.4000000000000004</v>
      </c>
      <c r="G7" s="12">
        <v>519</v>
      </c>
      <c r="H7" s="8">
        <v>8.56</v>
      </c>
      <c r="I7" s="12">
        <v>1</v>
      </c>
    </row>
    <row r="8" spans="2:9" ht="15" customHeight="1" x14ac:dyDescent="0.15">
      <c r="B8" t="s">
        <v>23</v>
      </c>
      <c r="C8" s="12">
        <v>8</v>
      </c>
      <c r="D8" s="8">
        <v>0.06</v>
      </c>
      <c r="E8" s="12">
        <v>0</v>
      </c>
      <c r="F8" s="8">
        <v>0</v>
      </c>
      <c r="G8" s="12">
        <v>7</v>
      </c>
      <c r="H8" s="8">
        <v>0.12</v>
      </c>
      <c r="I8" s="12">
        <v>1</v>
      </c>
    </row>
    <row r="9" spans="2:9" ht="15" customHeight="1" x14ac:dyDescent="0.15">
      <c r="B9" t="s">
        <v>24</v>
      </c>
      <c r="C9" s="12">
        <v>117</v>
      </c>
      <c r="D9" s="8">
        <v>0.81</v>
      </c>
      <c r="E9" s="12">
        <v>19</v>
      </c>
      <c r="F9" s="8">
        <v>0.23</v>
      </c>
      <c r="G9" s="12">
        <v>98</v>
      </c>
      <c r="H9" s="8">
        <v>1.62</v>
      </c>
      <c r="I9" s="12">
        <v>0</v>
      </c>
    </row>
    <row r="10" spans="2:9" ht="15" customHeight="1" x14ac:dyDescent="0.15">
      <c r="B10" t="s">
        <v>25</v>
      </c>
      <c r="C10" s="12">
        <v>132</v>
      </c>
      <c r="D10" s="8">
        <v>0.91</v>
      </c>
      <c r="E10" s="12">
        <v>32</v>
      </c>
      <c r="F10" s="8">
        <v>0.38</v>
      </c>
      <c r="G10" s="12">
        <v>95</v>
      </c>
      <c r="H10" s="8">
        <v>1.57</v>
      </c>
      <c r="I10" s="12">
        <v>5</v>
      </c>
    </row>
    <row r="11" spans="2:9" ht="15" customHeight="1" x14ac:dyDescent="0.15">
      <c r="B11" t="s">
        <v>26</v>
      </c>
      <c r="C11" s="12">
        <v>4088</v>
      </c>
      <c r="D11" s="8">
        <v>28.33</v>
      </c>
      <c r="E11" s="12">
        <v>2068</v>
      </c>
      <c r="F11" s="8">
        <v>24.88</v>
      </c>
      <c r="G11" s="12">
        <v>2011</v>
      </c>
      <c r="H11" s="8">
        <v>33.17</v>
      </c>
      <c r="I11" s="12">
        <v>9</v>
      </c>
    </row>
    <row r="12" spans="2:9" ht="15" customHeight="1" x14ac:dyDescent="0.15">
      <c r="B12" t="s">
        <v>27</v>
      </c>
      <c r="C12" s="12">
        <v>157</v>
      </c>
      <c r="D12" s="8">
        <v>1.0900000000000001</v>
      </c>
      <c r="E12" s="12">
        <v>40</v>
      </c>
      <c r="F12" s="8">
        <v>0.48</v>
      </c>
      <c r="G12" s="12">
        <v>117</v>
      </c>
      <c r="H12" s="8">
        <v>1.93</v>
      </c>
      <c r="I12" s="12">
        <v>0</v>
      </c>
    </row>
    <row r="13" spans="2:9" ht="15" customHeight="1" x14ac:dyDescent="0.15">
      <c r="B13" t="s">
        <v>28</v>
      </c>
      <c r="C13" s="12">
        <v>1026</v>
      </c>
      <c r="D13" s="8">
        <v>7.11</v>
      </c>
      <c r="E13" s="12">
        <v>482</v>
      </c>
      <c r="F13" s="8">
        <v>5.8</v>
      </c>
      <c r="G13" s="12">
        <v>544</v>
      </c>
      <c r="H13" s="8">
        <v>8.9700000000000006</v>
      </c>
      <c r="I13" s="12">
        <v>0</v>
      </c>
    </row>
    <row r="14" spans="2:9" ht="15" customHeight="1" x14ac:dyDescent="0.15">
      <c r="B14" t="s">
        <v>29</v>
      </c>
      <c r="C14" s="12">
        <v>675</v>
      </c>
      <c r="D14" s="8">
        <v>4.68</v>
      </c>
      <c r="E14" s="12">
        <v>421</v>
      </c>
      <c r="F14" s="8">
        <v>5.0599999999999996</v>
      </c>
      <c r="G14" s="12">
        <v>253</v>
      </c>
      <c r="H14" s="8">
        <v>4.17</v>
      </c>
      <c r="I14" s="12">
        <v>1</v>
      </c>
    </row>
    <row r="15" spans="2:9" ht="15" customHeight="1" x14ac:dyDescent="0.15">
      <c r="B15" t="s">
        <v>30</v>
      </c>
      <c r="C15" s="12">
        <v>1928</v>
      </c>
      <c r="D15" s="8">
        <v>13.36</v>
      </c>
      <c r="E15" s="12">
        <v>1609</v>
      </c>
      <c r="F15" s="8">
        <v>19.36</v>
      </c>
      <c r="G15" s="12">
        <v>318</v>
      </c>
      <c r="H15" s="8">
        <v>5.24</v>
      </c>
      <c r="I15" s="12">
        <v>1</v>
      </c>
    </row>
    <row r="16" spans="2:9" ht="15" customHeight="1" x14ac:dyDescent="0.15">
      <c r="B16" t="s">
        <v>31</v>
      </c>
      <c r="C16" s="12">
        <v>2131</v>
      </c>
      <c r="D16" s="8">
        <v>14.77</v>
      </c>
      <c r="E16" s="12">
        <v>1747</v>
      </c>
      <c r="F16" s="8">
        <v>21.02</v>
      </c>
      <c r="G16" s="12">
        <v>373</v>
      </c>
      <c r="H16" s="8">
        <v>6.15</v>
      </c>
      <c r="I16" s="12">
        <v>11</v>
      </c>
    </row>
    <row r="17" spans="2:9" ht="15" customHeight="1" x14ac:dyDescent="0.15">
      <c r="B17" t="s">
        <v>32</v>
      </c>
      <c r="C17" s="12">
        <v>449</v>
      </c>
      <c r="D17" s="8">
        <v>3.11</v>
      </c>
      <c r="E17" s="12">
        <v>331</v>
      </c>
      <c r="F17" s="8">
        <v>3.98</v>
      </c>
      <c r="G17" s="12">
        <v>115</v>
      </c>
      <c r="H17" s="8">
        <v>1.9</v>
      </c>
      <c r="I17" s="12">
        <v>3</v>
      </c>
    </row>
    <row r="18" spans="2:9" ht="15" customHeight="1" x14ac:dyDescent="0.15">
      <c r="B18" t="s">
        <v>33</v>
      </c>
      <c r="C18" s="12">
        <v>566</v>
      </c>
      <c r="D18" s="8">
        <v>3.92</v>
      </c>
      <c r="E18" s="12">
        <v>335</v>
      </c>
      <c r="F18" s="8">
        <v>4.03</v>
      </c>
      <c r="G18" s="12">
        <v>218</v>
      </c>
      <c r="H18" s="8">
        <v>3.6</v>
      </c>
      <c r="I18" s="12">
        <v>13</v>
      </c>
    </row>
    <row r="19" spans="2:9" ht="15" customHeight="1" x14ac:dyDescent="0.15">
      <c r="B19" t="s">
        <v>34</v>
      </c>
      <c r="C19" s="12">
        <v>503</v>
      </c>
      <c r="D19" s="8">
        <v>3.49</v>
      </c>
      <c r="E19" s="12">
        <v>214</v>
      </c>
      <c r="F19" s="8">
        <v>2.57</v>
      </c>
      <c r="G19" s="12">
        <v>280</v>
      </c>
      <c r="H19" s="8">
        <v>4.62</v>
      </c>
      <c r="I19" s="12">
        <v>9</v>
      </c>
    </row>
    <row r="20" spans="2:9" ht="15" customHeight="1" x14ac:dyDescent="0.15">
      <c r="B20" s="9" t="s">
        <v>215</v>
      </c>
      <c r="C20" s="12">
        <f>SUM(LTBL_31000[総数／事業所数])</f>
        <v>14430</v>
      </c>
      <c r="E20" s="12">
        <f>SUBTOTAL(109,LTBL_31000[個人／事業所数])</f>
        <v>8313</v>
      </c>
      <c r="G20" s="12">
        <f>SUBTOTAL(109,LTBL_31000[法人／事業所数])</f>
        <v>6063</v>
      </c>
      <c r="I20" s="12">
        <f>SUBTOTAL(109,LTBL_31000[法人以外の団体／事業所数])</f>
        <v>54</v>
      </c>
    </row>
    <row r="21" spans="2:9" ht="15" customHeight="1" x14ac:dyDescent="0.15">
      <c r="E21" s="11">
        <f>LTBL_31000[[#Totals],[個人／事業所数]]/LTBL_31000[[#Totals],[総数／事業所数]]</f>
        <v>0.57609147609147604</v>
      </c>
      <c r="G21" s="11">
        <f>LTBL_31000[[#Totals],[法人／事業所数]]/LTBL_31000[[#Totals],[総数／事業所数]]</f>
        <v>0.42016632016632016</v>
      </c>
      <c r="I21" s="11">
        <f>LTBL_31000[[#Totals],[法人以外の団体／事業所数]]/LTBL_31000[[#Totals],[総数／事業所数]]</f>
        <v>3.7422037422037424E-3</v>
      </c>
    </row>
    <row r="23" spans="2:9" ht="33" customHeight="1" x14ac:dyDescent="0.15">
      <c r="B23" t="s">
        <v>214</v>
      </c>
      <c r="C23" s="10" t="s">
        <v>36</v>
      </c>
      <c r="D23" s="10" t="s">
        <v>221</v>
      </c>
      <c r="E23" s="10" t="s">
        <v>38</v>
      </c>
      <c r="F23" s="10" t="s">
        <v>222</v>
      </c>
      <c r="G23" s="10" t="s">
        <v>40</v>
      </c>
      <c r="H23" s="10" t="s">
        <v>223</v>
      </c>
      <c r="I23" s="10" t="s">
        <v>42</v>
      </c>
    </row>
    <row r="24" spans="2:9" ht="15" customHeight="1" x14ac:dyDescent="0.15">
      <c r="B24" t="s">
        <v>217</v>
      </c>
      <c r="C24">
        <v>196</v>
      </c>
      <c r="D24" t="s">
        <v>216</v>
      </c>
      <c r="E24">
        <v>0</v>
      </c>
      <c r="F24" t="s">
        <v>218</v>
      </c>
      <c r="G24">
        <v>190</v>
      </c>
      <c r="H24" t="s">
        <v>219</v>
      </c>
      <c r="I24">
        <v>6</v>
      </c>
    </row>
    <row r="25" spans="2:9" ht="15" customHeight="1" x14ac:dyDescent="0.15">
      <c r="B25" t="s">
        <v>220</v>
      </c>
      <c r="C25">
        <v>17</v>
      </c>
      <c r="D25" t="s">
        <v>216</v>
      </c>
      <c r="E25">
        <v>0</v>
      </c>
      <c r="F25" t="s">
        <v>218</v>
      </c>
      <c r="G25">
        <v>16</v>
      </c>
      <c r="H25" t="s">
        <v>219</v>
      </c>
      <c r="I25">
        <v>1</v>
      </c>
    </row>
    <row r="28" spans="2:9" ht="33" customHeight="1" x14ac:dyDescent="0.15">
      <c r="B28" t="s">
        <v>224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57</v>
      </c>
      <c r="C29" s="12">
        <v>1868</v>
      </c>
      <c r="D29" s="8">
        <v>12.95</v>
      </c>
      <c r="E29" s="12">
        <v>1626</v>
      </c>
      <c r="F29" s="8">
        <v>19.559999999999999</v>
      </c>
      <c r="G29" s="12">
        <v>238</v>
      </c>
      <c r="H29" s="8">
        <v>3.93</v>
      </c>
      <c r="I29" s="12">
        <v>4</v>
      </c>
    </row>
    <row r="30" spans="2:9" ht="15" customHeight="1" x14ac:dyDescent="0.15">
      <c r="B30" t="s">
        <v>56</v>
      </c>
      <c r="C30" s="12">
        <v>1672</v>
      </c>
      <c r="D30" s="8">
        <v>11.59</v>
      </c>
      <c r="E30" s="12">
        <v>1479</v>
      </c>
      <c r="F30" s="8">
        <v>17.79</v>
      </c>
      <c r="G30" s="12">
        <v>193</v>
      </c>
      <c r="H30" s="8">
        <v>3.18</v>
      </c>
      <c r="I30" s="12">
        <v>0</v>
      </c>
    </row>
    <row r="31" spans="2:9" ht="15" customHeight="1" x14ac:dyDescent="0.15">
      <c r="B31" t="s">
        <v>52</v>
      </c>
      <c r="C31" s="12">
        <v>1336</v>
      </c>
      <c r="D31" s="8">
        <v>9.26</v>
      </c>
      <c r="E31" s="12">
        <v>748</v>
      </c>
      <c r="F31" s="8">
        <v>9</v>
      </c>
      <c r="G31" s="12">
        <v>585</v>
      </c>
      <c r="H31" s="8">
        <v>9.65</v>
      </c>
      <c r="I31" s="12">
        <v>3</v>
      </c>
    </row>
    <row r="32" spans="2:9" ht="15" customHeight="1" x14ac:dyDescent="0.15">
      <c r="B32" t="s">
        <v>53</v>
      </c>
      <c r="C32" s="12">
        <v>812</v>
      </c>
      <c r="D32" s="8">
        <v>5.63</v>
      </c>
      <c r="E32" s="12">
        <v>440</v>
      </c>
      <c r="F32" s="8">
        <v>5.29</v>
      </c>
      <c r="G32" s="12">
        <v>372</v>
      </c>
      <c r="H32" s="8">
        <v>6.14</v>
      </c>
      <c r="I32" s="12">
        <v>0</v>
      </c>
    </row>
    <row r="33" spans="2:9" ht="15" customHeight="1" x14ac:dyDescent="0.15">
      <c r="B33" t="s">
        <v>50</v>
      </c>
      <c r="C33" s="12">
        <v>792</v>
      </c>
      <c r="D33" s="8">
        <v>5.49</v>
      </c>
      <c r="E33" s="12">
        <v>517</v>
      </c>
      <c r="F33" s="8">
        <v>6.22</v>
      </c>
      <c r="G33" s="12">
        <v>270</v>
      </c>
      <c r="H33" s="8">
        <v>4.45</v>
      </c>
      <c r="I33" s="12">
        <v>5</v>
      </c>
    </row>
    <row r="34" spans="2:9" ht="15" customHeight="1" x14ac:dyDescent="0.15">
      <c r="B34" t="s">
        <v>43</v>
      </c>
      <c r="C34" s="12">
        <v>784</v>
      </c>
      <c r="D34" s="8">
        <v>5.43</v>
      </c>
      <c r="E34" s="12">
        <v>213</v>
      </c>
      <c r="F34" s="8">
        <v>2.56</v>
      </c>
      <c r="G34" s="12">
        <v>571</v>
      </c>
      <c r="H34" s="8">
        <v>9.42</v>
      </c>
      <c r="I34" s="12">
        <v>0</v>
      </c>
    </row>
    <row r="35" spans="2:9" ht="15" customHeight="1" x14ac:dyDescent="0.15">
      <c r="B35" t="s">
        <v>44</v>
      </c>
      <c r="C35" s="12">
        <v>578</v>
      </c>
      <c r="D35" s="8">
        <v>4.01</v>
      </c>
      <c r="E35" s="12">
        <v>315</v>
      </c>
      <c r="F35" s="8">
        <v>3.79</v>
      </c>
      <c r="G35" s="12">
        <v>263</v>
      </c>
      <c r="H35" s="8">
        <v>4.34</v>
      </c>
      <c r="I35" s="12">
        <v>0</v>
      </c>
    </row>
    <row r="36" spans="2:9" ht="15" customHeight="1" x14ac:dyDescent="0.15">
      <c r="B36" t="s">
        <v>49</v>
      </c>
      <c r="C36" s="12">
        <v>523</v>
      </c>
      <c r="D36" s="8">
        <v>3.62</v>
      </c>
      <c r="E36" s="12">
        <v>272</v>
      </c>
      <c r="F36" s="8">
        <v>3.27</v>
      </c>
      <c r="G36" s="12">
        <v>251</v>
      </c>
      <c r="H36" s="8">
        <v>4.1399999999999997</v>
      </c>
      <c r="I36" s="12">
        <v>0</v>
      </c>
    </row>
    <row r="37" spans="2:9" ht="15" customHeight="1" x14ac:dyDescent="0.15">
      <c r="B37" t="s">
        <v>51</v>
      </c>
      <c r="C37" s="12">
        <v>522</v>
      </c>
      <c r="D37" s="8">
        <v>3.62</v>
      </c>
      <c r="E37" s="12">
        <v>318</v>
      </c>
      <c r="F37" s="8">
        <v>3.83</v>
      </c>
      <c r="G37" s="12">
        <v>204</v>
      </c>
      <c r="H37" s="8">
        <v>3.36</v>
      </c>
      <c r="I37" s="12">
        <v>0</v>
      </c>
    </row>
    <row r="38" spans="2:9" ht="15" customHeight="1" x14ac:dyDescent="0.15">
      <c r="B38" t="s">
        <v>59</v>
      </c>
      <c r="C38" s="12">
        <v>449</v>
      </c>
      <c r="D38" s="8">
        <v>3.11</v>
      </c>
      <c r="E38" s="12">
        <v>331</v>
      </c>
      <c r="F38" s="8">
        <v>3.98</v>
      </c>
      <c r="G38" s="12">
        <v>115</v>
      </c>
      <c r="H38" s="8">
        <v>1.9</v>
      </c>
      <c r="I38" s="12">
        <v>3</v>
      </c>
    </row>
    <row r="39" spans="2:9" ht="15" customHeight="1" x14ac:dyDescent="0.15">
      <c r="B39" t="s">
        <v>45</v>
      </c>
      <c r="C39" s="12">
        <v>398</v>
      </c>
      <c r="D39" s="8">
        <v>2.76</v>
      </c>
      <c r="E39" s="12">
        <v>120</v>
      </c>
      <c r="F39" s="8">
        <v>1.44</v>
      </c>
      <c r="G39" s="12">
        <v>278</v>
      </c>
      <c r="H39" s="8">
        <v>4.59</v>
      </c>
      <c r="I39" s="12">
        <v>0</v>
      </c>
    </row>
    <row r="40" spans="2:9" ht="15" customHeight="1" x14ac:dyDescent="0.15">
      <c r="B40" t="s">
        <v>60</v>
      </c>
      <c r="C40" s="12">
        <v>375</v>
      </c>
      <c r="D40" s="8">
        <v>2.6</v>
      </c>
      <c r="E40" s="12">
        <v>332</v>
      </c>
      <c r="F40" s="8">
        <v>3.99</v>
      </c>
      <c r="G40" s="12">
        <v>43</v>
      </c>
      <c r="H40" s="8">
        <v>0.71</v>
      </c>
      <c r="I40" s="12">
        <v>0</v>
      </c>
    </row>
    <row r="41" spans="2:9" ht="15" customHeight="1" x14ac:dyDescent="0.15">
      <c r="B41" t="s">
        <v>54</v>
      </c>
      <c r="C41" s="12">
        <v>329</v>
      </c>
      <c r="D41" s="8">
        <v>2.2799999999999998</v>
      </c>
      <c r="E41" s="12">
        <v>271</v>
      </c>
      <c r="F41" s="8">
        <v>3.26</v>
      </c>
      <c r="G41" s="12">
        <v>58</v>
      </c>
      <c r="H41" s="8">
        <v>0.96</v>
      </c>
      <c r="I41" s="12">
        <v>0</v>
      </c>
    </row>
    <row r="42" spans="2:9" ht="15" customHeight="1" x14ac:dyDescent="0.15">
      <c r="B42" t="s">
        <v>55</v>
      </c>
      <c r="C42" s="12">
        <v>300</v>
      </c>
      <c r="D42" s="8">
        <v>2.08</v>
      </c>
      <c r="E42" s="12">
        <v>146</v>
      </c>
      <c r="F42" s="8">
        <v>1.76</v>
      </c>
      <c r="G42" s="12">
        <v>154</v>
      </c>
      <c r="H42" s="8">
        <v>2.54</v>
      </c>
      <c r="I42" s="12">
        <v>0</v>
      </c>
    </row>
    <row r="43" spans="2:9" ht="15" customHeight="1" x14ac:dyDescent="0.15">
      <c r="B43" t="s">
        <v>48</v>
      </c>
      <c r="C43" s="12">
        <v>199</v>
      </c>
      <c r="D43" s="8">
        <v>1.38</v>
      </c>
      <c r="E43" s="12">
        <v>55</v>
      </c>
      <c r="F43" s="8">
        <v>0.66</v>
      </c>
      <c r="G43" s="12">
        <v>144</v>
      </c>
      <c r="H43" s="8">
        <v>2.38</v>
      </c>
      <c r="I43" s="12">
        <v>0</v>
      </c>
    </row>
    <row r="44" spans="2:9" ht="15" customHeight="1" x14ac:dyDescent="0.15">
      <c r="B44" t="s">
        <v>46</v>
      </c>
      <c r="C44" s="12">
        <v>191</v>
      </c>
      <c r="D44" s="8">
        <v>1.32</v>
      </c>
      <c r="E44" s="12">
        <v>33</v>
      </c>
      <c r="F44" s="8">
        <v>0.4</v>
      </c>
      <c r="G44" s="12">
        <v>158</v>
      </c>
      <c r="H44" s="8">
        <v>2.61</v>
      </c>
      <c r="I44" s="12">
        <v>0</v>
      </c>
    </row>
    <row r="45" spans="2:9" ht="15" customHeight="1" x14ac:dyDescent="0.15">
      <c r="B45" t="s">
        <v>61</v>
      </c>
      <c r="C45" s="12">
        <v>191</v>
      </c>
      <c r="D45" s="8">
        <v>1.32</v>
      </c>
      <c r="E45" s="12">
        <v>3</v>
      </c>
      <c r="F45" s="8">
        <v>0.04</v>
      </c>
      <c r="G45" s="12">
        <v>175</v>
      </c>
      <c r="H45" s="8">
        <v>2.89</v>
      </c>
      <c r="I45" s="12">
        <v>13</v>
      </c>
    </row>
    <row r="46" spans="2:9" ht="15" customHeight="1" x14ac:dyDescent="0.15">
      <c r="B46" t="s">
        <v>47</v>
      </c>
      <c r="C46" s="12">
        <v>190</v>
      </c>
      <c r="D46" s="8">
        <v>1.32</v>
      </c>
      <c r="E46" s="12">
        <v>14</v>
      </c>
      <c r="F46" s="8">
        <v>0.17</v>
      </c>
      <c r="G46" s="12">
        <v>176</v>
      </c>
      <c r="H46" s="8">
        <v>2.9</v>
      </c>
      <c r="I46" s="12">
        <v>0</v>
      </c>
    </row>
    <row r="47" spans="2:9" ht="15" customHeight="1" x14ac:dyDescent="0.15">
      <c r="B47" t="s">
        <v>62</v>
      </c>
      <c r="C47" s="12">
        <v>188</v>
      </c>
      <c r="D47" s="8">
        <v>1.3</v>
      </c>
      <c r="E47" s="12">
        <v>137</v>
      </c>
      <c r="F47" s="8">
        <v>1.65</v>
      </c>
      <c r="G47" s="12">
        <v>51</v>
      </c>
      <c r="H47" s="8">
        <v>0.84</v>
      </c>
      <c r="I47" s="12">
        <v>0</v>
      </c>
    </row>
    <row r="48" spans="2:9" ht="15" customHeight="1" x14ac:dyDescent="0.15">
      <c r="B48" t="s">
        <v>58</v>
      </c>
      <c r="C48" s="12">
        <v>171</v>
      </c>
      <c r="D48" s="8">
        <v>1.19</v>
      </c>
      <c r="E48" s="12">
        <v>81</v>
      </c>
      <c r="F48" s="8">
        <v>0.97</v>
      </c>
      <c r="G48" s="12">
        <v>89</v>
      </c>
      <c r="H48" s="8">
        <v>1.47</v>
      </c>
      <c r="I48" s="12">
        <v>1</v>
      </c>
    </row>
    <row r="51" spans="2:9" ht="33" customHeight="1" x14ac:dyDescent="0.15">
      <c r="B51" t="s">
        <v>225</v>
      </c>
      <c r="C51" s="10" t="s">
        <v>36</v>
      </c>
      <c r="D51" s="10" t="s">
        <v>37</v>
      </c>
      <c r="E51" s="10" t="s">
        <v>38</v>
      </c>
      <c r="F51" s="10" t="s">
        <v>39</v>
      </c>
      <c r="G51" s="10" t="s">
        <v>40</v>
      </c>
      <c r="H51" s="10" t="s">
        <v>41</v>
      </c>
      <c r="I51" s="10" t="s">
        <v>42</v>
      </c>
    </row>
    <row r="52" spans="2:9" ht="15" customHeight="1" x14ac:dyDescent="0.15">
      <c r="B52" t="s">
        <v>122</v>
      </c>
      <c r="C52" s="12">
        <v>998</v>
      </c>
      <c r="D52" s="8">
        <v>6.92</v>
      </c>
      <c r="E52" s="12">
        <v>923</v>
      </c>
      <c r="F52" s="8">
        <v>11.1</v>
      </c>
      <c r="G52" s="12">
        <v>75</v>
      </c>
      <c r="H52" s="8">
        <v>1.24</v>
      </c>
      <c r="I52" s="12">
        <v>0</v>
      </c>
    </row>
    <row r="53" spans="2:9" ht="15" customHeight="1" x14ac:dyDescent="0.15">
      <c r="B53" t="s">
        <v>121</v>
      </c>
      <c r="C53" s="12">
        <v>537</v>
      </c>
      <c r="D53" s="8">
        <v>3.72</v>
      </c>
      <c r="E53" s="12">
        <v>523</v>
      </c>
      <c r="F53" s="8">
        <v>6.29</v>
      </c>
      <c r="G53" s="12">
        <v>14</v>
      </c>
      <c r="H53" s="8">
        <v>0.23</v>
      </c>
      <c r="I53" s="12">
        <v>0</v>
      </c>
    </row>
    <row r="54" spans="2:9" ht="15" customHeight="1" x14ac:dyDescent="0.15">
      <c r="B54" t="s">
        <v>118</v>
      </c>
      <c r="C54" s="12">
        <v>493</v>
      </c>
      <c r="D54" s="8">
        <v>3.42</v>
      </c>
      <c r="E54" s="12">
        <v>467</v>
      </c>
      <c r="F54" s="8">
        <v>5.62</v>
      </c>
      <c r="G54" s="12">
        <v>26</v>
      </c>
      <c r="H54" s="8">
        <v>0.43</v>
      </c>
      <c r="I54" s="12">
        <v>0</v>
      </c>
    </row>
    <row r="55" spans="2:9" ht="15" customHeight="1" x14ac:dyDescent="0.15">
      <c r="B55" t="s">
        <v>114</v>
      </c>
      <c r="C55" s="12">
        <v>424</v>
      </c>
      <c r="D55" s="8">
        <v>2.94</v>
      </c>
      <c r="E55" s="12">
        <v>274</v>
      </c>
      <c r="F55" s="8">
        <v>3.3</v>
      </c>
      <c r="G55" s="12">
        <v>148</v>
      </c>
      <c r="H55" s="8">
        <v>2.44</v>
      </c>
      <c r="I55" s="12">
        <v>2</v>
      </c>
    </row>
    <row r="56" spans="2:9" ht="15" customHeight="1" x14ac:dyDescent="0.15">
      <c r="B56" t="s">
        <v>115</v>
      </c>
      <c r="C56" s="12">
        <v>424</v>
      </c>
      <c r="D56" s="8">
        <v>2.94</v>
      </c>
      <c r="E56" s="12">
        <v>293</v>
      </c>
      <c r="F56" s="8">
        <v>3.52</v>
      </c>
      <c r="G56" s="12">
        <v>131</v>
      </c>
      <c r="H56" s="8">
        <v>2.16</v>
      </c>
      <c r="I56" s="12">
        <v>0</v>
      </c>
    </row>
    <row r="57" spans="2:9" ht="15" customHeight="1" x14ac:dyDescent="0.15">
      <c r="B57" t="s">
        <v>116</v>
      </c>
      <c r="C57" s="12">
        <v>344</v>
      </c>
      <c r="D57" s="8">
        <v>2.38</v>
      </c>
      <c r="E57" s="12">
        <v>291</v>
      </c>
      <c r="F57" s="8">
        <v>3.5</v>
      </c>
      <c r="G57" s="12">
        <v>53</v>
      </c>
      <c r="H57" s="8">
        <v>0.87</v>
      </c>
      <c r="I57" s="12">
        <v>0</v>
      </c>
    </row>
    <row r="58" spans="2:9" ht="15" customHeight="1" x14ac:dyDescent="0.15">
      <c r="B58" t="s">
        <v>119</v>
      </c>
      <c r="C58" s="12">
        <v>311</v>
      </c>
      <c r="D58" s="8">
        <v>2.16</v>
      </c>
      <c r="E58" s="12">
        <v>285</v>
      </c>
      <c r="F58" s="8">
        <v>3.43</v>
      </c>
      <c r="G58" s="12">
        <v>26</v>
      </c>
      <c r="H58" s="8">
        <v>0.43</v>
      </c>
      <c r="I58" s="12">
        <v>0</v>
      </c>
    </row>
    <row r="59" spans="2:9" ht="15" customHeight="1" x14ac:dyDescent="0.15">
      <c r="B59" t="s">
        <v>111</v>
      </c>
      <c r="C59" s="12">
        <v>272</v>
      </c>
      <c r="D59" s="8">
        <v>1.88</v>
      </c>
      <c r="E59" s="12">
        <v>167</v>
      </c>
      <c r="F59" s="8">
        <v>2.0099999999999998</v>
      </c>
      <c r="G59" s="12">
        <v>105</v>
      </c>
      <c r="H59" s="8">
        <v>1.73</v>
      </c>
      <c r="I59" s="12">
        <v>0</v>
      </c>
    </row>
    <row r="60" spans="2:9" ht="15" customHeight="1" x14ac:dyDescent="0.15">
      <c r="B60" t="s">
        <v>113</v>
      </c>
      <c r="C60" s="12">
        <v>271</v>
      </c>
      <c r="D60" s="8">
        <v>1.88</v>
      </c>
      <c r="E60" s="12">
        <v>137</v>
      </c>
      <c r="F60" s="8">
        <v>1.65</v>
      </c>
      <c r="G60" s="12">
        <v>134</v>
      </c>
      <c r="H60" s="8">
        <v>2.21</v>
      </c>
      <c r="I60" s="12">
        <v>0</v>
      </c>
    </row>
    <row r="61" spans="2:9" ht="15" customHeight="1" x14ac:dyDescent="0.15">
      <c r="B61" t="s">
        <v>125</v>
      </c>
      <c r="C61" s="12">
        <v>260</v>
      </c>
      <c r="D61" s="8">
        <v>1.8</v>
      </c>
      <c r="E61" s="12">
        <v>244</v>
      </c>
      <c r="F61" s="8">
        <v>2.94</v>
      </c>
      <c r="G61" s="12">
        <v>16</v>
      </c>
      <c r="H61" s="8">
        <v>0.26</v>
      </c>
      <c r="I61" s="12">
        <v>0</v>
      </c>
    </row>
    <row r="62" spans="2:9" ht="15" customHeight="1" x14ac:dyDescent="0.15">
      <c r="B62" t="s">
        <v>108</v>
      </c>
      <c r="C62" s="12">
        <v>255</v>
      </c>
      <c r="D62" s="8">
        <v>1.77</v>
      </c>
      <c r="E62" s="12">
        <v>126</v>
      </c>
      <c r="F62" s="8">
        <v>1.52</v>
      </c>
      <c r="G62" s="12">
        <v>129</v>
      </c>
      <c r="H62" s="8">
        <v>2.13</v>
      </c>
      <c r="I62" s="12">
        <v>0</v>
      </c>
    </row>
    <row r="63" spans="2:9" ht="15" customHeight="1" x14ac:dyDescent="0.15">
      <c r="B63" t="s">
        <v>106</v>
      </c>
      <c r="C63" s="12">
        <v>242</v>
      </c>
      <c r="D63" s="8">
        <v>1.68</v>
      </c>
      <c r="E63" s="12">
        <v>38</v>
      </c>
      <c r="F63" s="8">
        <v>0.46</v>
      </c>
      <c r="G63" s="12">
        <v>204</v>
      </c>
      <c r="H63" s="8">
        <v>3.36</v>
      </c>
      <c r="I63" s="12">
        <v>0</v>
      </c>
    </row>
    <row r="64" spans="2:9" ht="15" customHeight="1" x14ac:dyDescent="0.15">
      <c r="B64" t="s">
        <v>117</v>
      </c>
      <c r="C64" s="12">
        <v>230</v>
      </c>
      <c r="D64" s="8">
        <v>1.59</v>
      </c>
      <c r="E64" s="12">
        <v>203</v>
      </c>
      <c r="F64" s="8">
        <v>2.44</v>
      </c>
      <c r="G64" s="12">
        <v>27</v>
      </c>
      <c r="H64" s="8">
        <v>0.45</v>
      </c>
      <c r="I64" s="12">
        <v>0</v>
      </c>
    </row>
    <row r="65" spans="2:9" ht="15" customHeight="1" x14ac:dyDescent="0.15">
      <c r="B65" t="s">
        <v>120</v>
      </c>
      <c r="C65" s="12">
        <v>221</v>
      </c>
      <c r="D65" s="8">
        <v>1.53</v>
      </c>
      <c r="E65" s="12">
        <v>120</v>
      </c>
      <c r="F65" s="8">
        <v>1.44</v>
      </c>
      <c r="G65" s="12">
        <v>101</v>
      </c>
      <c r="H65" s="8">
        <v>1.67</v>
      </c>
      <c r="I65" s="12">
        <v>0</v>
      </c>
    </row>
    <row r="66" spans="2:9" ht="15" customHeight="1" x14ac:dyDescent="0.15">
      <c r="B66" t="s">
        <v>124</v>
      </c>
      <c r="C66" s="12">
        <v>218</v>
      </c>
      <c r="D66" s="8">
        <v>1.51</v>
      </c>
      <c r="E66" s="12">
        <v>183</v>
      </c>
      <c r="F66" s="8">
        <v>2.2000000000000002</v>
      </c>
      <c r="G66" s="12">
        <v>34</v>
      </c>
      <c r="H66" s="8">
        <v>0.56000000000000005</v>
      </c>
      <c r="I66" s="12">
        <v>1</v>
      </c>
    </row>
    <row r="67" spans="2:9" ht="15" customHeight="1" x14ac:dyDescent="0.15">
      <c r="B67" t="s">
        <v>107</v>
      </c>
      <c r="C67" s="12">
        <v>215</v>
      </c>
      <c r="D67" s="8">
        <v>1.49</v>
      </c>
      <c r="E67" s="12">
        <v>102</v>
      </c>
      <c r="F67" s="8">
        <v>1.23</v>
      </c>
      <c r="G67" s="12">
        <v>113</v>
      </c>
      <c r="H67" s="8">
        <v>1.86</v>
      </c>
      <c r="I67" s="12">
        <v>0</v>
      </c>
    </row>
    <row r="68" spans="2:9" ht="15" customHeight="1" x14ac:dyDescent="0.15">
      <c r="B68" t="s">
        <v>110</v>
      </c>
      <c r="C68" s="12">
        <v>209</v>
      </c>
      <c r="D68" s="8">
        <v>1.45</v>
      </c>
      <c r="E68" s="12">
        <v>125</v>
      </c>
      <c r="F68" s="8">
        <v>1.5</v>
      </c>
      <c r="G68" s="12">
        <v>84</v>
      </c>
      <c r="H68" s="8">
        <v>1.39</v>
      </c>
      <c r="I68" s="12">
        <v>0</v>
      </c>
    </row>
    <row r="69" spans="2:9" ht="15" customHeight="1" x14ac:dyDescent="0.15">
      <c r="B69" t="s">
        <v>109</v>
      </c>
      <c r="C69" s="12">
        <v>208</v>
      </c>
      <c r="D69" s="8">
        <v>1.44</v>
      </c>
      <c r="E69" s="12">
        <v>160</v>
      </c>
      <c r="F69" s="8">
        <v>1.92</v>
      </c>
      <c r="G69" s="12">
        <v>48</v>
      </c>
      <c r="H69" s="8">
        <v>0.79</v>
      </c>
      <c r="I69" s="12">
        <v>0</v>
      </c>
    </row>
    <row r="70" spans="2:9" ht="15" customHeight="1" x14ac:dyDescent="0.15">
      <c r="B70" t="s">
        <v>123</v>
      </c>
      <c r="C70" s="12">
        <v>201</v>
      </c>
      <c r="D70" s="8">
        <v>1.39</v>
      </c>
      <c r="E70" s="12">
        <v>145</v>
      </c>
      <c r="F70" s="8">
        <v>1.74</v>
      </c>
      <c r="G70" s="12">
        <v>56</v>
      </c>
      <c r="H70" s="8">
        <v>0.92</v>
      </c>
      <c r="I70" s="12">
        <v>0</v>
      </c>
    </row>
    <row r="71" spans="2:9" ht="15" customHeight="1" x14ac:dyDescent="0.15">
      <c r="B71" t="s">
        <v>112</v>
      </c>
      <c r="C71" s="12">
        <v>200</v>
      </c>
      <c r="D71" s="8">
        <v>1.39</v>
      </c>
      <c r="E71" s="12">
        <v>106</v>
      </c>
      <c r="F71" s="8">
        <v>1.28</v>
      </c>
      <c r="G71" s="12">
        <v>94</v>
      </c>
      <c r="H71" s="8">
        <v>1.55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227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2</v>
      </c>
      <c r="D5" s="8">
        <v>0.04</v>
      </c>
      <c r="E5" s="12">
        <v>0</v>
      </c>
      <c r="F5" s="8">
        <v>0</v>
      </c>
      <c r="G5" s="12">
        <v>2</v>
      </c>
      <c r="H5" s="8">
        <v>0.09</v>
      </c>
      <c r="I5" s="12">
        <v>0</v>
      </c>
    </row>
    <row r="6" spans="2:9" ht="15" customHeight="1" x14ac:dyDescent="0.15">
      <c r="B6" t="s">
        <v>21</v>
      </c>
      <c r="C6" s="12">
        <v>562</v>
      </c>
      <c r="D6" s="8">
        <v>11.13</v>
      </c>
      <c r="E6" s="12">
        <v>144</v>
      </c>
      <c r="F6" s="8">
        <v>5.09</v>
      </c>
      <c r="G6" s="12">
        <v>418</v>
      </c>
      <c r="H6" s="8">
        <v>18.98</v>
      </c>
      <c r="I6" s="12">
        <v>0</v>
      </c>
    </row>
    <row r="7" spans="2:9" ht="15" customHeight="1" x14ac:dyDescent="0.15">
      <c r="B7" t="s">
        <v>22</v>
      </c>
      <c r="C7" s="12">
        <v>311</v>
      </c>
      <c r="D7" s="8">
        <v>6.16</v>
      </c>
      <c r="E7" s="12">
        <v>135</v>
      </c>
      <c r="F7" s="8">
        <v>4.7699999999999996</v>
      </c>
      <c r="G7" s="12">
        <v>176</v>
      </c>
      <c r="H7" s="8">
        <v>7.99</v>
      </c>
      <c r="I7" s="12">
        <v>0</v>
      </c>
    </row>
    <row r="8" spans="2:9" ht="15" customHeight="1" x14ac:dyDescent="0.15">
      <c r="B8" t="s">
        <v>23</v>
      </c>
      <c r="C8" s="12">
        <v>2</v>
      </c>
      <c r="D8" s="8">
        <v>0.04</v>
      </c>
      <c r="E8" s="12">
        <v>0</v>
      </c>
      <c r="F8" s="8">
        <v>0</v>
      </c>
      <c r="G8" s="12">
        <v>1</v>
      </c>
      <c r="H8" s="8">
        <v>0.05</v>
      </c>
      <c r="I8" s="12">
        <v>1</v>
      </c>
    </row>
    <row r="9" spans="2:9" ht="15" customHeight="1" x14ac:dyDescent="0.15">
      <c r="B9" t="s">
        <v>24</v>
      </c>
      <c r="C9" s="12">
        <v>57</v>
      </c>
      <c r="D9" s="8">
        <v>1.1299999999999999</v>
      </c>
      <c r="E9" s="12">
        <v>12</v>
      </c>
      <c r="F9" s="8">
        <v>0.42</v>
      </c>
      <c r="G9" s="12">
        <v>45</v>
      </c>
      <c r="H9" s="8">
        <v>2.04</v>
      </c>
      <c r="I9" s="12">
        <v>0</v>
      </c>
    </row>
    <row r="10" spans="2:9" ht="15" customHeight="1" x14ac:dyDescent="0.15">
      <c r="B10" t="s">
        <v>25</v>
      </c>
      <c r="C10" s="12">
        <v>36</v>
      </c>
      <c r="D10" s="8">
        <v>0.71</v>
      </c>
      <c r="E10" s="12">
        <v>10</v>
      </c>
      <c r="F10" s="8">
        <v>0.35</v>
      </c>
      <c r="G10" s="12">
        <v>26</v>
      </c>
      <c r="H10" s="8">
        <v>1.18</v>
      </c>
      <c r="I10" s="12">
        <v>0</v>
      </c>
    </row>
    <row r="11" spans="2:9" ht="15" customHeight="1" x14ac:dyDescent="0.15">
      <c r="B11" t="s">
        <v>26</v>
      </c>
      <c r="C11" s="12">
        <v>1324</v>
      </c>
      <c r="D11" s="8">
        <v>26.21</v>
      </c>
      <c r="E11" s="12">
        <v>639</v>
      </c>
      <c r="F11" s="8">
        <v>22.6</v>
      </c>
      <c r="G11" s="12">
        <v>681</v>
      </c>
      <c r="H11" s="8">
        <v>30.93</v>
      </c>
      <c r="I11" s="12">
        <v>4</v>
      </c>
    </row>
    <row r="12" spans="2:9" ht="15" customHeight="1" x14ac:dyDescent="0.15">
      <c r="B12" t="s">
        <v>27</v>
      </c>
      <c r="C12" s="12">
        <v>59</v>
      </c>
      <c r="D12" s="8">
        <v>1.17</v>
      </c>
      <c r="E12" s="12">
        <v>14</v>
      </c>
      <c r="F12" s="8">
        <v>0.5</v>
      </c>
      <c r="G12" s="12">
        <v>45</v>
      </c>
      <c r="H12" s="8">
        <v>2.04</v>
      </c>
      <c r="I12" s="12">
        <v>0</v>
      </c>
    </row>
    <row r="13" spans="2:9" ht="15" customHeight="1" x14ac:dyDescent="0.15">
      <c r="B13" t="s">
        <v>28</v>
      </c>
      <c r="C13" s="12">
        <v>484</v>
      </c>
      <c r="D13" s="8">
        <v>9.58</v>
      </c>
      <c r="E13" s="12">
        <v>260</v>
      </c>
      <c r="F13" s="8">
        <v>9.19</v>
      </c>
      <c r="G13" s="12">
        <v>224</v>
      </c>
      <c r="H13" s="8">
        <v>10.17</v>
      </c>
      <c r="I13" s="12">
        <v>0</v>
      </c>
    </row>
    <row r="14" spans="2:9" ht="15" customHeight="1" x14ac:dyDescent="0.15">
      <c r="B14" t="s">
        <v>29</v>
      </c>
      <c r="C14" s="12">
        <v>255</v>
      </c>
      <c r="D14" s="8">
        <v>5.05</v>
      </c>
      <c r="E14" s="12">
        <v>139</v>
      </c>
      <c r="F14" s="8">
        <v>4.92</v>
      </c>
      <c r="G14" s="12">
        <v>116</v>
      </c>
      <c r="H14" s="8">
        <v>5.27</v>
      </c>
      <c r="I14" s="12">
        <v>0</v>
      </c>
    </row>
    <row r="15" spans="2:9" ht="15" customHeight="1" x14ac:dyDescent="0.15">
      <c r="B15" t="s">
        <v>30</v>
      </c>
      <c r="C15" s="12">
        <v>673</v>
      </c>
      <c r="D15" s="8">
        <v>13.32</v>
      </c>
      <c r="E15" s="12">
        <v>568</v>
      </c>
      <c r="F15" s="8">
        <v>20.079999999999998</v>
      </c>
      <c r="G15" s="12">
        <v>104</v>
      </c>
      <c r="H15" s="8">
        <v>4.72</v>
      </c>
      <c r="I15" s="12">
        <v>1</v>
      </c>
    </row>
    <row r="16" spans="2:9" ht="15" customHeight="1" x14ac:dyDescent="0.15">
      <c r="B16" t="s">
        <v>31</v>
      </c>
      <c r="C16" s="12">
        <v>726</v>
      </c>
      <c r="D16" s="8">
        <v>14.37</v>
      </c>
      <c r="E16" s="12">
        <v>591</v>
      </c>
      <c r="F16" s="8">
        <v>20.9</v>
      </c>
      <c r="G16" s="12">
        <v>132</v>
      </c>
      <c r="H16" s="8">
        <v>5.99</v>
      </c>
      <c r="I16" s="12">
        <v>3</v>
      </c>
    </row>
    <row r="17" spans="2:9" ht="15" customHeight="1" x14ac:dyDescent="0.15">
      <c r="B17" t="s">
        <v>32</v>
      </c>
      <c r="C17" s="12">
        <v>165</v>
      </c>
      <c r="D17" s="8">
        <v>3.27</v>
      </c>
      <c r="E17" s="12">
        <v>120</v>
      </c>
      <c r="F17" s="8">
        <v>4.24</v>
      </c>
      <c r="G17" s="12">
        <v>43</v>
      </c>
      <c r="H17" s="8">
        <v>1.95</v>
      </c>
      <c r="I17" s="12">
        <v>2</v>
      </c>
    </row>
    <row r="18" spans="2:9" ht="15" customHeight="1" x14ac:dyDescent="0.15">
      <c r="B18" t="s">
        <v>33</v>
      </c>
      <c r="C18" s="12">
        <v>217</v>
      </c>
      <c r="D18" s="8">
        <v>4.3</v>
      </c>
      <c r="E18" s="12">
        <v>128</v>
      </c>
      <c r="F18" s="8">
        <v>4.53</v>
      </c>
      <c r="G18" s="12">
        <v>80</v>
      </c>
      <c r="H18" s="8">
        <v>3.63</v>
      </c>
      <c r="I18" s="12">
        <v>9</v>
      </c>
    </row>
    <row r="19" spans="2:9" ht="15" customHeight="1" x14ac:dyDescent="0.15">
      <c r="B19" t="s">
        <v>34</v>
      </c>
      <c r="C19" s="12">
        <v>178</v>
      </c>
      <c r="D19" s="8">
        <v>3.52</v>
      </c>
      <c r="E19" s="12">
        <v>68</v>
      </c>
      <c r="F19" s="8">
        <v>2.4</v>
      </c>
      <c r="G19" s="12">
        <v>109</v>
      </c>
      <c r="H19" s="8">
        <v>4.95</v>
      </c>
      <c r="I19" s="12">
        <v>1</v>
      </c>
    </row>
    <row r="20" spans="2:9" ht="15" customHeight="1" x14ac:dyDescent="0.15">
      <c r="B20" s="9" t="s">
        <v>215</v>
      </c>
      <c r="C20" s="12">
        <f>SUM(LTBL_31201[総数／事業所数])</f>
        <v>5051</v>
      </c>
      <c r="E20" s="12">
        <f>SUBTOTAL(109,LTBL_31201[個人／事業所数])</f>
        <v>2828</v>
      </c>
      <c r="G20" s="12">
        <f>SUBTOTAL(109,LTBL_31201[法人／事業所数])</f>
        <v>2202</v>
      </c>
      <c r="I20" s="12">
        <f>SUBTOTAL(109,LTBL_31201[法人以外の団体／事業所数])</f>
        <v>21</v>
      </c>
    </row>
    <row r="21" spans="2:9" ht="15" customHeight="1" x14ac:dyDescent="0.15">
      <c r="E21" s="11">
        <f>LTBL_31201[[#Totals],[個人／事業所数]]/LTBL_31201[[#Totals],[総数／事業所数]]</f>
        <v>0.55988913086517522</v>
      </c>
      <c r="G21" s="11">
        <f>LTBL_31201[[#Totals],[法人／事業所数]]/LTBL_31201[[#Totals],[総数／事業所数]]</f>
        <v>0.43595327657889527</v>
      </c>
      <c r="I21" s="11">
        <f>LTBL_31201[[#Totals],[法人以外の団体／事業所数]]/LTBL_31201[[#Totals],[総数／事業所数]]</f>
        <v>4.1575925559295193E-3</v>
      </c>
    </row>
    <row r="23" spans="2:9" ht="33" customHeight="1" x14ac:dyDescent="0.15">
      <c r="B23" t="s">
        <v>214</v>
      </c>
      <c r="C23" s="10" t="s">
        <v>36</v>
      </c>
      <c r="D23" s="10" t="s">
        <v>228</v>
      </c>
      <c r="E23" s="10" t="s">
        <v>38</v>
      </c>
      <c r="F23" s="10" t="s">
        <v>229</v>
      </c>
      <c r="G23" s="10" t="s">
        <v>40</v>
      </c>
      <c r="H23" s="10" t="s">
        <v>230</v>
      </c>
      <c r="I23" s="10" t="s">
        <v>42</v>
      </c>
    </row>
    <row r="24" spans="2:9" ht="15" customHeight="1" x14ac:dyDescent="0.15">
      <c r="B24" t="s">
        <v>217</v>
      </c>
      <c r="C24">
        <v>51</v>
      </c>
      <c r="D24" t="s">
        <v>216</v>
      </c>
      <c r="E24">
        <v>0</v>
      </c>
      <c r="F24" t="s">
        <v>218</v>
      </c>
      <c r="G24">
        <v>49</v>
      </c>
      <c r="H24" t="s">
        <v>219</v>
      </c>
      <c r="I24">
        <v>2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231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57</v>
      </c>
      <c r="C29" s="12">
        <v>635</v>
      </c>
      <c r="D29" s="8">
        <v>12.57</v>
      </c>
      <c r="E29" s="12">
        <v>544</v>
      </c>
      <c r="F29" s="8">
        <v>19.239999999999998</v>
      </c>
      <c r="G29" s="12">
        <v>89</v>
      </c>
      <c r="H29" s="8">
        <v>4.04</v>
      </c>
      <c r="I29" s="12">
        <v>2</v>
      </c>
    </row>
    <row r="30" spans="2:9" ht="15" customHeight="1" x14ac:dyDescent="0.15">
      <c r="B30" t="s">
        <v>56</v>
      </c>
      <c r="C30" s="12">
        <v>610</v>
      </c>
      <c r="D30" s="8">
        <v>12.08</v>
      </c>
      <c r="E30" s="12">
        <v>534</v>
      </c>
      <c r="F30" s="8">
        <v>18.88</v>
      </c>
      <c r="G30" s="12">
        <v>76</v>
      </c>
      <c r="H30" s="8">
        <v>3.45</v>
      </c>
      <c r="I30" s="12">
        <v>0</v>
      </c>
    </row>
    <row r="31" spans="2:9" ht="15" customHeight="1" x14ac:dyDescent="0.15">
      <c r="B31" t="s">
        <v>52</v>
      </c>
      <c r="C31" s="12">
        <v>420</v>
      </c>
      <c r="D31" s="8">
        <v>8.32</v>
      </c>
      <c r="E31" s="12">
        <v>232</v>
      </c>
      <c r="F31" s="8">
        <v>8.1999999999999993</v>
      </c>
      <c r="G31" s="12">
        <v>186</v>
      </c>
      <c r="H31" s="8">
        <v>8.4499999999999993</v>
      </c>
      <c r="I31" s="12">
        <v>2</v>
      </c>
    </row>
    <row r="32" spans="2:9" ht="15" customHeight="1" x14ac:dyDescent="0.15">
      <c r="B32" t="s">
        <v>53</v>
      </c>
      <c r="C32" s="12">
        <v>399</v>
      </c>
      <c r="D32" s="8">
        <v>7.9</v>
      </c>
      <c r="E32" s="12">
        <v>248</v>
      </c>
      <c r="F32" s="8">
        <v>8.77</v>
      </c>
      <c r="G32" s="12">
        <v>151</v>
      </c>
      <c r="H32" s="8">
        <v>6.86</v>
      </c>
      <c r="I32" s="12">
        <v>0</v>
      </c>
    </row>
    <row r="33" spans="2:9" ht="15" customHeight="1" x14ac:dyDescent="0.15">
      <c r="B33" t="s">
        <v>43</v>
      </c>
      <c r="C33" s="12">
        <v>276</v>
      </c>
      <c r="D33" s="8">
        <v>5.46</v>
      </c>
      <c r="E33" s="12">
        <v>39</v>
      </c>
      <c r="F33" s="8">
        <v>1.38</v>
      </c>
      <c r="G33" s="12">
        <v>237</v>
      </c>
      <c r="H33" s="8">
        <v>10.76</v>
      </c>
      <c r="I33" s="12">
        <v>0</v>
      </c>
    </row>
    <row r="34" spans="2:9" ht="15" customHeight="1" x14ac:dyDescent="0.15">
      <c r="B34" t="s">
        <v>50</v>
      </c>
      <c r="C34" s="12">
        <v>252</v>
      </c>
      <c r="D34" s="8">
        <v>4.99</v>
      </c>
      <c r="E34" s="12">
        <v>161</v>
      </c>
      <c r="F34" s="8">
        <v>5.69</v>
      </c>
      <c r="G34" s="12">
        <v>89</v>
      </c>
      <c r="H34" s="8">
        <v>4.04</v>
      </c>
      <c r="I34" s="12">
        <v>2</v>
      </c>
    </row>
    <row r="35" spans="2:9" ht="15" customHeight="1" x14ac:dyDescent="0.15">
      <c r="B35" t="s">
        <v>51</v>
      </c>
      <c r="C35" s="12">
        <v>177</v>
      </c>
      <c r="D35" s="8">
        <v>3.5</v>
      </c>
      <c r="E35" s="12">
        <v>101</v>
      </c>
      <c r="F35" s="8">
        <v>3.57</v>
      </c>
      <c r="G35" s="12">
        <v>76</v>
      </c>
      <c r="H35" s="8">
        <v>3.45</v>
      </c>
      <c r="I35" s="12">
        <v>0</v>
      </c>
    </row>
    <row r="36" spans="2:9" ht="15" customHeight="1" x14ac:dyDescent="0.15">
      <c r="B36" t="s">
        <v>44</v>
      </c>
      <c r="C36" s="12">
        <v>165</v>
      </c>
      <c r="D36" s="8">
        <v>3.27</v>
      </c>
      <c r="E36" s="12">
        <v>74</v>
      </c>
      <c r="F36" s="8">
        <v>2.62</v>
      </c>
      <c r="G36" s="12">
        <v>91</v>
      </c>
      <c r="H36" s="8">
        <v>4.13</v>
      </c>
      <c r="I36" s="12">
        <v>0</v>
      </c>
    </row>
    <row r="37" spans="2:9" ht="15" customHeight="1" x14ac:dyDescent="0.15">
      <c r="B37" t="s">
        <v>59</v>
      </c>
      <c r="C37" s="12">
        <v>165</v>
      </c>
      <c r="D37" s="8">
        <v>3.27</v>
      </c>
      <c r="E37" s="12">
        <v>120</v>
      </c>
      <c r="F37" s="8">
        <v>4.24</v>
      </c>
      <c r="G37" s="12">
        <v>43</v>
      </c>
      <c r="H37" s="8">
        <v>1.95</v>
      </c>
      <c r="I37" s="12">
        <v>2</v>
      </c>
    </row>
    <row r="38" spans="2:9" ht="15" customHeight="1" x14ac:dyDescent="0.15">
      <c r="B38" t="s">
        <v>49</v>
      </c>
      <c r="C38" s="12">
        <v>164</v>
      </c>
      <c r="D38" s="8">
        <v>3.25</v>
      </c>
      <c r="E38" s="12">
        <v>74</v>
      </c>
      <c r="F38" s="8">
        <v>2.62</v>
      </c>
      <c r="G38" s="12">
        <v>90</v>
      </c>
      <c r="H38" s="8">
        <v>4.09</v>
      </c>
      <c r="I38" s="12">
        <v>0</v>
      </c>
    </row>
    <row r="39" spans="2:9" ht="15" customHeight="1" x14ac:dyDescent="0.15">
      <c r="B39" t="s">
        <v>60</v>
      </c>
      <c r="C39" s="12">
        <v>140</v>
      </c>
      <c r="D39" s="8">
        <v>2.77</v>
      </c>
      <c r="E39" s="12">
        <v>125</v>
      </c>
      <c r="F39" s="8">
        <v>4.42</v>
      </c>
      <c r="G39" s="12">
        <v>15</v>
      </c>
      <c r="H39" s="8">
        <v>0.68</v>
      </c>
      <c r="I39" s="12">
        <v>0</v>
      </c>
    </row>
    <row r="40" spans="2:9" ht="15" customHeight="1" x14ac:dyDescent="0.15">
      <c r="B40" t="s">
        <v>54</v>
      </c>
      <c r="C40" s="12">
        <v>125</v>
      </c>
      <c r="D40" s="8">
        <v>2.4700000000000002</v>
      </c>
      <c r="E40" s="12">
        <v>98</v>
      </c>
      <c r="F40" s="8">
        <v>3.47</v>
      </c>
      <c r="G40" s="12">
        <v>27</v>
      </c>
      <c r="H40" s="8">
        <v>1.23</v>
      </c>
      <c r="I40" s="12">
        <v>0</v>
      </c>
    </row>
    <row r="41" spans="2:9" ht="15" customHeight="1" x14ac:dyDescent="0.15">
      <c r="B41" t="s">
        <v>45</v>
      </c>
      <c r="C41" s="12">
        <v>121</v>
      </c>
      <c r="D41" s="8">
        <v>2.4</v>
      </c>
      <c r="E41" s="12">
        <v>31</v>
      </c>
      <c r="F41" s="8">
        <v>1.1000000000000001</v>
      </c>
      <c r="G41" s="12">
        <v>90</v>
      </c>
      <c r="H41" s="8">
        <v>4.09</v>
      </c>
      <c r="I41" s="12">
        <v>0</v>
      </c>
    </row>
    <row r="42" spans="2:9" ht="15" customHeight="1" x14ac:dyDescent="0.15">
      <c r="B42" t="s">
        <v>55</v>
      </c>
      <c r="C42" s="12">
        <v>110</v>
      </c>
      <c r="D42" s="8">
        <v>2.1800000000000002</v>
      </c>
      <c r="E42" s="12">
        <v>41</v>
      </c>
      <c r="F42" s="8">
        <v>1.45</v>
      </c>
      <c r="G42" s="12">
        <v>69</v>
      </c>
      <c r="H42" s="8">
        <v>3.13</v>
      </c>
      <c r="I42" s="12">
        <v>0</v>
      </c>
    </row>
    <row r="43" spans="2:9" ht="15" customHeight="1" x14ac:dyDescent="0.15">
      <c r="B43" t="s">
        <v>48</v>
      </c>
      <c r="C43" s="12">
        <v>80</v>
      </c>
      <c r="D43" s="8">
        <v>1.58</v>
      </c>
      <c r="E43" s="12">
        <v>19</v>
      </c>
      <c r="F43" s="8">
        <v>0.67</v>
      </c>
      <c r="G43" s="12">
        <v>61</v>
      </c>
      <c r="H43" s="8">
        <v>2.77</v>
      </c>
      <c r="I43" s="12">
        <v>0</v>
      </c>
    </row>
    <row r="44" spans="2:9" ht="15" customHeight="1" x14ac:dyDescent="0.15">
      <c r="B44" t="s">
        <v>61</v>
      </c>
      <c r="C44" s="12">
        <v>77</v>
      </c>
      <c r="D44" s="8">
        <v>1.52</v>
      </c>
      <c r="E44" s="12">
        <v>3</v>
      </c>
      <c r="F44" s="8">
        <v>0.11</v>
      </c>
      <c r="G44" s="12">
        <v>65</v>
      </c>
      <c r="H44" s="8">
        <v>2.95</v>
      </c>
      <c r="I44" s="12">
        <v>9</v>
      </c>
    </row>
    <row r="45" spans="2:9" ht="15" customHeight="1" x14ac:dyDescent="0.15">
      <c r="B45" t="s">
        <v>47</v>
      </c>
      <c r="C45" s="12">
        <v>68</v>
      </c>
      <c r="D45" s="8">
        <v>1.35</v>
      </c>
      <c r="E45" s="12">
        <v>5</v>
      </c>
      <c r="F45" s="8">
        <v>0.18</v>
      </c>
      <c r="G45" s="12">
        <v>63</v>
      </c>
      <c r="H45" s="8">
        <v>2.86</v>
      </c>
      <c r="I45" s="12">
        <v>0</v>
      </c>
    </row>
    <row r="46" spans="2:9" ht="15" customHeight="1" x14ac:dyDescent="0.15">
      <c r="B46" t="s">
        <v>62</v>
      </c>
      <c r="C46" s="12">
        <v>64</v>
      </c>
      <c r="D46" s="8">
        <v>1.27</v>
      </c>
      <c r="E46" s="12">
        <v>40</v>
      </c>
      <c r="F46" s="8">
        <v>1.41</v>
      </c>
      <c r="G46" s="12">
        <v>24</v>
      </c>
      <c r="H46" s="8">
        <v>1.0900000000000001</v>
      </c>
      <c r="I46" s="12">
        <v>0</v>
      </c>
    </row>
    <row r="47" spans="2:9" ht="15" customHeight="1" x14ac:dyDescent="0.15">
      <c r="B47" t="s">
        <v>46</v>
      </c>
      <c r="C47" s="12">
        <v>61</v>
      </c>
      <c r="D47" s="8">
        <v>1.21</v>
      </c>
      <c r="E47" s="12">
        <v>10</v>
      </c>
      <c r="F47" s="8">
        <v>0.35</v>
      </c>
      <c r="G47" s="12">
        <v>51</v>
      </c>
      <c r="H47" s="8">
        <v>2.3199999999999998</v>
      </c>
      <c r="I47" s="12">
        <v>0</v>
      </c>
    </row>
    <row r="48" spans="2:9" ht="15" customHeight="1" x14ac:dyDescent="0.15">
      <c r="B48" t="s">
        <v>63</v>
      </c>
      <c r="C48" s="12">
        <v>60</v>
      </c>
      <c r="D48" s="8">
        <v>1.19</v>
      </c>
      <c r="E48" s="12">
        <v>7</v>
      </c>
      <c r="F48" s="8">
        <v>0.25</v>
      </c>
      <c r="G48" s="12">
        <v>53</v>
      </c>
      <c r="H48" s="8">
        <v>2.41</v>
      </c>
      <c r="I48" s="12">
        <v>0</v>
      </c>
    </row>
    <row r="51" spans="2:9" ht="33" customHeight="1" x14ac:dyDescent="0.15">
      <c r="B51" t="s">
        <v>232</v>
      </c>
      <c r="C51" s="10" t="s">
        <v>36</v>
      </c>
      <c r="D51" s="10" t="s">
        <v>37</v>
      </c>
      <c r="E51" s="10" t="s">
        <v>38</v>
      </c>
      <c r="F51" s="10" t="s">
        <v>39</v>
      </c>
      <c r="G51" s="10" t="s">
        <v>40</v>
      </c>
      <c r="H51" s="10" t="s">
        <v>41</v>
      </c>
      <c r="I51" s="10" t="s">
        <v>42</v>
      </c>
    </row>
    <row r="52" spans="2:9" ht="15" customHeight="1" x14ac:dyDescent="0.15">
      <c r="B52" t="s">
        <v>122</v>
      </c>
      <c r="C52" s="12">
        <v>337</v>
      </c>
      <c r="D52" s="8">
        <v>6.67</v>
      </c>
      <c r="E52" s="12">
        <v>313</v>
      </c>
      <c r="F52" s="8">
        <v>11.07</v>
      </c>
      <c r="G52" s="12">
        <v>24</v>
      </c>
      <c r="H52" s="8">
        <v>1.0900000000000001</v>
      </c>
      <c r="I52" s="12">
        <v>0</v>
      </c>
    </row>
    <row r="53" spans="2:9" ht="15" customHeight="1" x14ac:dyDescent="0.15">
      <c r="B53" t="s">
        <v>118</v>
      </c>
      <c r="C53" s="12">
        <v>223</v>
      </c>
      <c r="D53" s="8">
        <v>4.41</v>
      </c>
      <c r="E53" s="12">
        <v>207</v>
      </c>
      <c r="F53" s="8">
        <v>7.32</v>
      </c>
      <c r="G53" s="12">
        <v>16</v>
      </c>
      <c r="H53" s="8">
        <v>0.73</v>
      </c>
      <c r="I53" s="12">
        <v>0</v>
      </c>
    </row>
    <row r="54" spans="2:9" ht="15" customHeight="1" x14ac:dyDescent="0.15">
      <c r="B54" t="s">
        <v>115</v>
      </c>
      <c r="C54" s="12">
        <v>219</v>
      </c>
      <c r="D54" s="8">
        <v>4.34</v>
      </c>
      <c r="E54" s="12">
        <v>163</v>
      </c>
      <c r="F54" s="8">
        <v>5.76</v>
      </c>
      <c r="G54" s="12">
        <v>56</v>
      </c>
      <c r="H54" s="8">
        <v>2.54</v>
      </c>
      <c r="I54" s="12">
        <v>0</v>
      </c>
    </row>
    <row r="55" spans="2:9" ht="15" customHeight="1" x14ac:dyDescent="0.15">
      <c r="B55" t="s">
        <v>121</v>
      </c>
      <c r="C55" s="12">
        <v>173</v>
      </c>
      <c r="D55" s="8">
        <v>3.43</v>
      </c>
      <c r="E55" s="12">
        <v>165</v>
      </c>
      <c r="F55" s="8">
        <v>5.83</v>
      </c>
      <c r="G55" s="12">
        <v>8</v>
      </c>
      <c r="H55" s="8">
        <v>0.36</v>
      </c>
      <c r="I55" s="12">
        <v>0</v>
      </c>
    </row>
    <row r="56" spans="2:9" ht="15" customHeight="1" x14ac:dyDescent="0.15">
      <c r="B56" t="s">
        <v>114</v>
      </c>
      <c r="C56" s="12">
        <v>143</v>
      </c>
      <c r="D56" s="8">
        <v>2.83</v>
      </c>
      <c r="E56" s="12">
        <v>92</v>
      </c>
      <c r="F56" s="8">
        <v>3.25</v>
      </c>
      <c r="G56" s="12">
        <v>50</v>
      </c>
      <c r="H56" s="8">
        <v>2.27</v>
      </c>
      <c r="I56" s="12">
        <v>1</v>
      </c>
    </row>
    <row r="57" spans="2:9" ht="15" customHeight="1" x14ac:dyDescent="0.15">
      <c r="B57" t="s">
        <v>119</v>
      </c>
      <c r="C57" s="12">
        <v>118</v>
      </c>
      <c r="D57" s="8">
        <v>2.34</v>
      </c>
      <c r="E57" s="12">
        <v>110</v>
      </c>
      <c r="F57" s="8">
        <v>3.89</v>
      </c>
      <c r="G57" s="12">
        <v>8</v>
      </c>
      <c r="H57" s="8">
        <v>0.36</v>
      </c>
      <c r="I57" s="12">
        <v>0</v>
      </c>
    </row>
    <row r="58" spans="2:9" ht="15" customHeight="1" x14ac:dyDescent="0.15">
      <c r="B58" t="s">
        <v>116</v>
      </c>
      <c r="C58" s="12">
        <v>106</v>
      </c>
      <c r="D58" s="8">
        <v>2.1</v>
      </c>
      <c r="E58" s="12">
        <v>85</v>
      </c>
      <c r="F58" s="8">
        <v>3.01</v>
      </c>
      <c r="G58" s="12">
        <v>21</v>
      </c>
      <c r="H58" s="8">
        <v>0.95</v>
      </c>
      <c r="I58" s="12">
        <v>0</v>
      </c>
    </row>
    <row r="59" spans="2:9" ht="15" customHeight="1" x14ac:dyDescent="0.15">
      <c r="B59" t="s">
        <v>113</v>
      </c>
      <c r="C59" s="12">
        <v>99</v>
      </c>
      <c r="D59" s="8">
        <v>1.96</v>
      </c>
      <c r="E59" s="12">
        <v>49</v>
      </c>
      <c r="F59" s="8">
        <v>1.73</v>
      </c>
      <c r="G59" s="12">
        <v>50</v>
      </c>
      <c r="H59" s="8">
        <v>2.27</v>
      </c>
      <c r="I59" s="12">
        <v>0</v>
      </c>
    </row>
    <row r="60" spans="2:9" ht="15" customHeight="1" x14ac:dyDescent="0.15">
      <c r="B60" t="s">
        <v>106</v>
      </c>
      <c r="C60" s="12">
        <v>98</v>
      </c>
      <c r="D60" s="8">
        <v>1.94</v>
      </c>
      <c r="E60" s="12">
        <v>9</v>
      </c>
      <c r="F60" s="8">
        <v>0.32</v>
      </c>
      <c r="G60" s="12">
        <v>89</v>
      </c>
      <c r="H60" s="8">
        <v>4.04</v>
      </c>
      <c r="I60" s="12">
        <v>0</v>
      </c>
    </row>
    <row r="61" spans="2:9" ht="15" customHeight="1" x14ac:dyDescent="0.15">
      <c r="B61" t="s">
        <v>111</v>
      </c>
      <c r="C61" s="12">
        <v>90</v>
      </c>
      <c r="D61" s="8">
        <v>1.78</v>
      </c>
      <c r="E61" s="12">
        <v>53</v>
      </c>
      <c r="F61" s="8">
        <v>1.87</v>
      </c>
      <c r="G61" s="12">
        <v>37</v>
      </c>
      <c r="H61" s="8">
        <v>1.68</v>
      </c>
      <c r="I61" s="12">
        <v>0</v>
      </c>
    </row>
    <row r="62" spans="2:9" ht="15" customHeight="1" x14ac:dyDescent="0.15">
      <c r="B62" t="s">
        <v>125</v>
      </c>
      <c r="C62" s="12">
        <v>90</v>
      </c>
      <c r="D62" s="8">
        <v>1.78</v>
      </c>
      <c r="E62" s="12">
        <v>85</v>
      </c>
      <c r="F62" s="8">
        <v>3.01</v>
      </c>
      <c r="G62" s="12">
        <v>5</v>
      </c>
      <c r="H62" s="8">
        <v>0.23</v>
      </c>
      <c r="I62" s="12">
        <v>0</v>
      </c>
    </row>
    <row r="63" spans="2:9" ht="15" customHeight="1" x14ac:dyDescent="0.15">
      <c r="B63" t="s">
        <v>117</v>
      </c>
      <c r="C63" s="12">
        <v>83</v>
      </c>
      <c r="D63" s="8">
        <v>1.64</v>
      </c>
      <c r="E63" s="12">
        <v>72</v>
      </c>
      <c r="F63" s="8">
        <v>2.5499999999999998</v>
      </c>
      <c r="G63" s="12">
        <v>11</v>
      </c>
      <c r="H63" s="8">
        <v>0.5</v>
      </c>
      <c r="I63" s="12">
        <v>0</v>
      </c>
    </row>
    <row r="64" spans="2:9" ht="15" customHeight="1" x14ac:dyDescent="0.15">
      <c r="B64" t="s">
        <v>126</v>
      </c>
      <c r="C64" s="12">
        <v>82</v>
      </c>
      <c r="D64" s="8">
        <v>1.62</v>
      </c>
      <c r="E64" s="12">
        <v>71</v>
      </c>
      <c r="F64" s="8">
        <v>2.5099999999999998</v>
      </c>
      <c r="G64" s="12">
        <v>11</v>
      </c>
      <c r="H64" s="8">
        <v>0.5</v>
      </c>
      <c r="I64" s="12">
        <v>0</v>
      </c>
    </row>
    <row r="65" spans="2:9" ht="15" customHeight="1" x14ac:dyDescent="0.15">
      <c r="B65" t="s">
        <v>123</v>
      </c>
      <c r="C65" s="12">
        <v>80</v>
      </c>
      <c r="D65" s="8">
        <v>1.58</v>
      </c>
      <c r="E65" s="12">
        <v>57</v>
      </c>
      <c r="F65" s="8">
        <v>2.02</v>
      </c>
      <c r="G65" s="12">
        <v>23</v>
      </c>
      <c r="H65" s="8">
        <v>1.04</v>
      </c>
      <c r="I65" s="12">
        <v>0</v>
      </c>
    </row>
    <row r="66" spans="2:9" ht="15" customHeight="1" x14ac:dyDescent="0.15">
      <c r="B66" t="s">
        <v>120</v>
      </c>
      <c r="C66" s="12">
        <v>78</v>
      </c>
      <c r="D66" s="8">
        <v>1.54</v>
      </c>
      <c r="E66" s="12">
        <v>42</v>
      </c>
      <c r="F66" s="8">
        <v>1.49</v>
      </c>
      <c r="G66" s="12">
        <v>36</v>
      </c>
      <c r="H66" s="8">
        <v>1.63</v>
      </c>
      <c r="I66" s="12">
        <v>0</v>
      </c>
    </row>
    <row r="67" spans="2:9" ht="15" customHeight="1" x14ac:dyDescent="0.15">
      <c r="B67" t="s">
        <v>108</v>
      </c>
      <c r="C67" s="12">
        <v>74</v>
      </c>
      <c r="D67" s="8">
        <v>1.47</v>
      </c>
      <c r="E67" s="12">
        <v>29</v>
      </c>
      <c r="F67" s="8">
        <v>1.03</v>
      </c>
      <c r="G67" s="12">
        <v>45</v>
      </c>
      <c r="H67" s="8">
        <v>2.04</v>
      </c>
      <c r="I67" s="12">
        <v>0</v>
      </c>
    </row>
    <row r="68" spans="2:9" ht="15" customHeight="1" x14ac:dyDescent="0.15">
      <c r="B68" t="s">
        <v>110</v>
      </c>
      <c r="C68" s="12">
        <v>74</v>
      </c>
      <c r="D68" s="8">
        <v>1.47</v>
      </c>
      <c r="E68" s="12">
        <v>43</v>
      </c>
      <c r="F68" s="8">
        <v>1.52</v>
      </c>
      <c r="G68" s="12">
        <v>31</v>
      </c>
      <c r="H68" s="8">
        <v>1.41</v>
      </c>
      <c r="I68" s="12">
        <v>0</v>
      </c>
    </row>
    <row r="69" spans="2:9" ht="15" customHeight="1" x14ac:dyDescent="0.15">
      <c r="B69" t="s">
        <v>124</v>
      </c>
      <c r="C69" s="12">
        <v>73</v>
      </c>
      <c r="D69" s="8">
        <v>1.45</v>
      </c>
      <c r="E69" s="12">
        <v>61</v>
      </c>
      <c r="F69" s="8">
        <v>2.16</v>
      </c>
      <c r="G69" s="12">
        <v>12</v>
      </c>
      <c r="H69" s="8">
        <v>0.54</v>
      </c>
      <c r="I69" s="12">
        <v>0</v>
      </c>
    </row>
    <row r="70" spans="2:9" ht="15" customHeight="1" x14ac:dyDescent="0.15">
      <c r="B70" t="s">
        <v>112</v>
      </c>
      <c r="C70" s="12">
        <v>69</v>
      </c>
      <c r="D70" s="8">
        <v>1.37</v>
      </c>
      <c r="E70" s="12">
        <v>30</v>
      </c>
      <c r="F70" s="8">
        <v>1.06</v>
      </c>
      <c r="G70" s="12">
        <v>39</v>
      </c>
      <c r="H70" s="8">
        <v>1.77</v>
      </c>
      <c r="I70" s="12">
        <v>0</v>
      </c>
    </row>
    <row r="71" spans="2:9" ht="15" customHeight="1" x14ac:dyDescent="0.15">
      <c r="B71" t="s">
        <v>127</v>
      </c>
      <c r="C71" s="12">
        <v>66</v>
      </c>
      <c r="D71" s="8">
        <v>1.31</v>
      </c>
      <c r="E71" s="12">
        <v>15</v>
      </c>
      <c r="F71" s="8">
        <v>0.53</v>
      </c>
      <c r="G71" s="12">
        <v>51</v>
      </c>
      <c r="H71" s="8">
        <v>2.3199999999999998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233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21</v>
      </c>
      <c r="C6" s="12">
        <v>395</v>
      </c>
      <c r="D6" s="8">
        <v>10.5</v>
      </c>
      <c r="E6" s="12">
        <v>121</v>
      </c>
      <c r="F6" s="8">
        <v>6.13</v>
      </c>
      <c r="G6" s="12">
        <v>274</v>
      </c>
      <c r="H6" s="8">
        <v>15.38</v>
      </c>
      <c r="I6" s="12">
        <v>0</v>
      </c>
    </row>
    <row r="7" spans="2:9" ht="15" customHeight="1" x14ac:dyDescent="0.15">
      <c r="B7" t="s">
        <v>22</v>
      </c>
      <c r="C7" s="12">
        <v>185</v>
      </c>
      <c r="D7" s="8">
        <v>4.92</v>
      </c>
      <c r="E7" s="12">
        <v>70</v>
      </c>
      <c r="F7" s="8">
        <v>3.55</v>
      </c>
      <c r="G7" s="12">
        <v>115</v>
      </c>
      <c r="H7" s="8">
        <v>6.46</v>
      </c>
      <c r="I7" s="12">
        <v>0</v>
      </c>
    </row>
    <row r="8" spans="2:9" ht="15" customHeight="1" x14ac:dyDescent="0.15">
      <c r="B8" t="s">
        <v>23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0.06</v>
      </c>
      <c r="I8" s="12">
        <v>0</v>
      </c>
    </row>
    <row r="9" spans="2:9" ht="15" customHeight="1" x14ac:dyDescent="0.15">
      <c r="B9" t="s">
        <v>24</v>
      </c>
      <c r="C9" s="12">
        <v>36</v>
      </c>
      <c r="D9" s="8">
        <v>0.96</v>
      </c>
      <c r="E9" s="12">
        <v>3</v>
      </c>
      <c r="F9" s="8">
        <v>0.15</v>
      </c>
      <c r="G9" s="12">
        <v>33</v>
      </c>
      <c r="H9" s="8">
        <v>1.85</v>
      </c>
      <c r="I9" s="12">
        <v>0</v>
      </c>
    </row>
    <row r="10" spans="2:9" ht="15" customHeight="1" x14ac:dyDescent="0.15">
      <c r="B10" t="s">
        <v>25</v>
      </c>
      <c r="C10" s="12">
        <v>22</v>
      </c>
      <c r="D10" s="8">
        <v>0.57999999999999996</v>
      </c>
      <c r="E10" s="12">
        <v>3</v>
      </c>
      <c r="F10" s="8">
        <v>0.15</v>
      </c>
      <c r="G10" s="12">
        <v>19</v>
      </c>
      <c r="H10" s="8">
        <v>1.07</v>
      </c>
      <c r="I10" s="12">
        <v>0</v>
      </c>
    </row>
    <row r="11" spans="2:9" ht="15" customHeight="1" x14ac:dyDescent="0.15">
      <c r="B11" t="s">
        <v>26</v>
      </c>
      <c r="C11" s="12">
        <v>1041</v>
      </c>
      <c r="D11" s="8">
        <v>27.68</v>
      </c>
      <c r="E11" s="12">
        <v>447</v>
      </c>
      <c r="F11" s="8">
        <v>22.64</v>
      </c>
      <c r="G11" s="12">
        <v>594</v>
      </c>
      <c r="H11" s="8">
        <v>33.35</v>
      </c>
      <c r="I11" s="12">
        <v>0</v>
      </c>
    </row>
    <row r="12" spans="2:9" ht="15" customHeight="1" x14ac:dyDescent="0.15">
      <c r="B12" t="s">
        <v>27</v>
      </c>
      <c r="C12" s="12">
        <v>55</v>
      </c>
      <c r="D12" s="8">
        <v>1.46</v>
      </c>
      <c r="E12" s="12">
        <v>10</v>
      </c>
      <c r="F12" s="8">
        <v>0.51</v>
      </c>
      <c r="G12" s="12">
        <v>45</v>
      </c>
      <c r="H12" s="8">
        <v>2.5299999999999998</v>
      </c>
      <c r="I12" s="12">
        <v>0</v>
      </c>
    </row>
    <row r="13" spans="2:9" ht="15" customHeight="1" x14ac:dyDescent="0.15">
      <c r="B13" t="s">
        <v>28</v>
      </c>
      <c r="C13" s="12">
        <v>280</v>
      </c>
      <c r="D13" s="8">
        <v>7.44</v>
      </c>
      <c r="E13" s="12">
        <v>61</v>
      </c>
      <c r="F13" s="8">
        <v>3.09</v>
      </c>
      <c r="G13" s="12">
        <v>219</v>
      </c>
      <c r="H13" s="8">
        <v>12.3</v>
      </c>
      <c r="I13" s="12">
        <v>0</v>
      </c>
    </row>
    <row r="14" spans="2:9" ht="15" customHeight="1" x14ac:dyDescent="0.15">
      <c r="B14" t="s">
        <v>29</v>
      </c>
      <c r="C14" s="12">
        <v>202</v>
      </c>
      <c r="D14" s="8">
        <v>5.37</v>
      </c>
      <c r="E14" s="12">
        <v>126</v>
      </c>
      <c r="F14" s="8">
        <v>6.38</v>
      </c>
      <c r="G14" s="12">
        <v>75</v>
      </c>
      <c r="H14" s="8">
        <v>4.21</v>
      </c>
      <c r="I14" s="12">
        <v>1</v>
      </c>
    </row>
    <row r="15" spans="2:9" ht="15" customHeight="1" x14ac:dyDescent="0.15">
      <c r="B15" t="s">
        <v>30</v>
      </c>
      <c r="C15" s="12">
        <v>546</v>
      </c>
      <c r="D15" s="8">
        <v>14.52</v>
      </c>
      <c r="E15" s="12">
        <v>440</v>
      </c>
      <c r="F15" s="8">
        <v>22.29</v>
      </c>
      <c r="G15" s="12">
        <v>106</v>
      </c>
      <c r="H15" s="8">
        <v>5.95</v>
      </c>
      <c r="I15" s="12">
        <v>0</v>
      </c>
    </row>
    <row r="16" spans="2:9" ht="15" customHeight="1" x14ac:dyDescent="0.15">
      <c r="B16" t="s">
        <v>31</v>
      </c>
      <c r="C16" s="12">
        <v>584</v>
      </c>
      <c r="D16" s="8">
        <v>15.53</v>
      </c>
      <c r="E16" s="12">
        <v>462</v>
      </c>
      <c r="F16" s="8">
        <v>23.4</v>
      </c>
      <c r="G16" s="12">
        <v>120</v>
      </c>
      <c r="H16" s="8">
        <v>6.74</v>
      </c>
      <c r="I16" s="12">
        <v>2</v>
      </c>
    </row>
    <row r="17" spans="2:9" ht="15" customHeight="1" x14ac:dyDescent="0.15">
      <c r="B17" t="s">
        <v>32</v>
      </c>
      <c r="C17" s="12">
        <v>108</v>
      </c>
      <c r="D17" s="8">
        <v>2.87</v>
      </c>
      <c r="E17" s="12">
        <v>76</v>
      </c>
      <c r="F17" s="8">
        <v>3.85</v>
      </c>
      <c r="G17" s="12">
        <v>32</v>
      </c>
      <c r="H17" s="8">
        <v>1.8</v>
      </c>
      <c r="I17" s="12">
        <v>0</v>
      </c>
    </row>
    <row r="18" spans="2:9" ht="15" customHeight="1" x14ac:dyDescent="0.15">
      <c r="B18" t="s">
        <v>33</v>
      </c>
      <c r="C18" s="12">
        <v>163</v>
      </c>
      <c r="D18" s="8">
        <v>4.33</v>
      </c>
      <c r="E18" s="12">
        <v>100</v>
      </c>
      <c r="F18" s="8">
        <v>5.07</v>
      </c>
      <c r="G18" s="12">
        <v>62</v>
      </c>
      <c r="H18" s="8">
        <v>3.48</v>
      </c>
      <c r="I18" s="12">
        <v>1</v>
      </c>
    </row>
    <row r="19" spans="2:9" ht="15" customHeight="1" x14ac:dyDescent="0.15">
      <c r="B19" t="s">
        <v>34</v>
      </c>
      <c r="C19" s="12">
        <v>143</v>
      </c>
      <c r="D19" s="8">
        <v>3.8</v>
      </c>
      <c r="E19" s="12">
        <v>55</v>
      </c>
      <c r="F19" s="8">
        <v>2.79</v>
      </c>
      <c r="G19" s="12">
        <v>86</v>
      </c>
      <c r="H19" s="8">
        <v>4.83</v>
      </c>
      <c r="I19" s="12">
        <v>2</v>
      </c>
    </row>
    <row r="20" spans="2:9" ht="15" customHeight="1" x14ac:dyDescent="0.15">
      <c r="B20" s="9" t="s">
        <v>215</v>
      </c>
      <c r="C20" s="12">
        <f>SUM(LTBL_31202[総数／事業所数])</f>
        <v>3761</v>
      </c>
      <c r="E20" s="12">
        <f>SUBTOTAL(109,LTBL_31202[個人／事業所数])</f>
        <v>1974</v>
      </c>
      <c r="G20" s="12">
        <f>SUBTOTAL(109,LTBL_31202[法人／事業所数])</f>
        <v>1781</v>
      </c>
      <c r="I20" s="12">
        <f>SUBTOTAL(109,LTBL_31202[法人以外の団体／事業所数])</f>
        <v>6</v>
      </c>
    </row>
    <row r="21" spans="2:9" ht="15" customHeight="1" x14ac:dyDescent="0.15">
      <c r="E21" s="11">
        <f>LTBL_31202[[#Totals],[個人／事業所数]]/LTBL_31202[[#Totals],[総数／事業所数]]</f>
        <v>0.52486040946556767</v>
      </c>
      <c r="G21" s="11">
        <f>LTBL_31202[[#Totals],[法人／事業所数]]/LTBL_31202[[#Totals],[総数／事業所数]]</f>
        <v>0.47354427014091999</v>
      </c>
      <c r="I21" s="11">
        <f>LTBL_31202[[#Totals],[法人以外の団体／事業所数]]/LTBL_31202[[#Totals],[総数／事業所数]]</f>
        <v>1.5953203935123637E-3</v>
      </c>
    </row>
    <row r="23" spans="2:9" ht="33" customHeight="1" x14ac:dyDescent="0.15">
      <c r="B23" t="s">
        <v>214</v>
      </c>
      <c r="C23" s="10" t="s">
        <v>36</v>
      </c>
      <c r="D23" s="10" t="s">
        <v>234</v>
      </c>
      <c r="E23" s="10" t="s">
        <v>38</v>
      </c>
      <c r="F23" s="10" t="s">
        <v>235</v>
      </c>
      <c r="G23" s="10" t="s">
        <v>40</v>
      </c>
      <c r="H23" s="10" t="s">
        <v>236</v>
      </c>
      <c r="I23" s="10" t="s">
        <v>42</v>
      </c>
    </row>
    <row r="24" spans="2:9" ht="15" customHeight="1" x14ac:dyDescent="0.15">
      <c r="B24" t="s">
        <v>217</v>
      </c>
      <c r="C24">
        <v>20</v>
      </c>
      <c r="D24" t="s">
        <v>216</v>
      </c>
      <c r="E24">
        <v>0</v>
      </c>
      <c r="F24" t="s">
        <v>218</v>
      </c>
      <c r="G24">
        <v>19</v>
      </c>
      <c r="H24" t="s">
        <v>219</v>
      </c>
      <c r="I24">
        <v>1</v>
      </c>
    </row>
    <row r="25" spans="2:9" ht="15" customHeight="1" x14ac:dyDescent="0.15">
      <c r="B25" t="s">
        <v>220</v>
      </c>
      <c r="C25">
        <v>1</v>
      </c>
      <c r="D25" t="s">
        <v>216</v>
      </c>
      <c r="E25">
        <v>0</v>
      </c>
      <c r="F25" t="s">
        <v>218</v>
      </c>
      <c r="G25">
        <v>1</v>
      </c>
      <c r="H25" t="s">
        <v>219</v>
      </c>
      <c r="I25">
        <v>0</v>
      </c>
    </row>
    <row r="28" spans="2:9" ht="33" customHeight="1" x14ac:dyDescent="0.15">
      <c r="B28" t="s">
        <v>237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57</v>
      </c>
      <c r="C29" s="12">
        <v>502</v>
      </c>
      <c r="D29" s="8">
        <v>13.35</v>
      </c>
      <c r="E29" s="12">
        <v>431</v>
      </c>
      <c r="F29" s="8">
        <v>21.83</v>
      </c>
      <c r="G29" s="12">
        <v>71</v>
      </c>
      <c r="H29" s="8">
        <v>3.99</v>
      </c>
      <c r="I29" s="12">
        <v>0</v>
      </c>
    </row>
    <row r="30" spans="2:9" ht="15" customHeight="1" x14ac:dyDescent="0.15">
      <c r="B30" t="s">
        <v>56</v>
      </c>
      <c r="C30" s="12">
        <v>489</v>
      </c>
      <c r="D30" s="8">
        <v>13</v>
      </c>
      <c r="E30" s="12">
        <v>427</v>
      </c>
      <c r="F30" s="8">
        <v>21.63</v>
      </c>
      <c r="G30" s="12">
        <v>62</v>
      </c>
      <c r="H30" s="8">
        <v>3.48</v>
      </c>
      <c r="I30" s="12">
        <v>0</v>
      </c>
    </row>
    <row r="31" spans="2:9" ht="15" customHeight="1" x14ac:dyDescent="0.15">
      <c r="B31" t="s">
        <v>52</v>
      </c>
      <c r="C31" s="12">
        <v>314</v>
      </c>
      <c r="D31" s="8">
        <v>8.35</v>
      </c>
      <c r="E31" s="12">
        <v>157</v>
      </c>
      <c r="F31" s="8">
        <v>7.95</v>
      </c>
      <c r="G31" s="12">
        <v>157</v>
      </c>
      <c r="H31" s="8">
        <v>8.82</v>
      </c>
      <c r="I31" s="12">
        <v>0</v>
      </c>
    </row>
    <row r="32" spans="2:9" ht="15" customHeight="1" x14ac:dyDescent="0.15">
      <c r="B32" t="s">
        <v>53</v>
      </c>
      <c r="C32" s="12">
        <v>214</v>
      </c>
      <c r="D32" s="8">
        <v>5.69</v>
      </c>
      <c r="E32" s="12">
        <v>51</v>
      </c>
      <c r="F32" s="8">
        <v>2.58</v>
      </c>
      <c r="G32" s="12">
        <v>163</v>
      </c>
      <c r="H32" s="8">
        <v>9.15</v>
      </c>
      <c r="I32" s="12">
        <v>0</v>
      </c>
    </row>
    <row r="33" spans="2:9" ht="15" customHeight="1" x14ac:dyDescent="0.15">
      <c r="B33" t="s">
        <v>43</v>
      </c>
      <c r="C33" s="12">
        <v>151</v>
      </c>
      <c r="D33" s="8">
        <v>4.01</v>
      </c>
      <c r="E33" s="12">
        <v>47</v>
      </c>
      <c r="F33" s="8">
        <v>2.38</v>
      </c>
      <c r="G33" s="12">
        <v>104</v>
      </c>
      <c r="H33" s="8">
        <v>5.84</v>
      </c>
      <c r="I33" s="12">
        <v>0</v>
      </c>
    </row>
    <row r="34" spans="2:9" ht="15" customHeight="1" x14ac:dyDescent="0.15">
      <c r="B34" t="s">
        <v>50</v>
      </c>
      <c r="C34" s="12">
        <v>141</v>
      </c>
      <c r="D34" s="8">
        <v>3.75</v>
      </c>
      <c r="E34" s="12">
        <v>79</v>
      </c>
      <c r="F34" s="8">
        <v>4</v>
      </c>
      <c r="G34" s="12">
        <v>62</v>
      </c>
      <c r="H34" s="8">
        <v>3.48</v>
      </c>
      <c r="I34" s="12">
        <v>0</v>
      </c>
    </row>
    <row r="35" spans="2:9" ht="15" customHeight="1" x14ac:dyDescent="0.15">
      <c r="B35" t="s">
        <v>49</v>
      </c>
      <c r="C35" s="12">
        <v>139</v>
      </c>
      <c r="D35" s="8">
        <v>3.7</v>
      </c>
      <c r="E35" s="12">
        <v>64</v>
      </c>
      <c r="F35" s="8">
        <v>3.24</v>
      </c>
      <c r="G35" s="12">
        <v>75</v>
      </c>
      <c r="H35" s="8">
        <v>4.21</v>
      </c>
      <c r="I35" s="12">
        <v>0</v>
      </c>
    </row>
    <row r="36" spans="2:9" ht="15" customHeight="1" x14ac:dyDescent="0.15">
      <c r="B36" t="s">
        <v>51</v>
      </c>
      <c r="C36" s="12">
        <v>136</v>
      </c>
      <c r="D36" s="8">
        <v>3.62</v>
      </c>
      <c r="E36" s="12">
        <v>82</v>
      </c>
      <c r="F36" s="8">
        <v>4.1500000000000004</v>
      </c>
      <c r="G36" s="12">
        <v>54</v>
      </c>
      <c r="H36" s="8">
        <v>3.03</v>
      </c>
      <c r="I36" s="12">
        <v>0</v>
      </c>
    </row>
    <row r="37" spans="2:9" ht="15" customHeight="1" x14ac:dyDescent="0.15">
      <c r="B37" t="s">
        <v>44</v>
      </c>
      <c r="C37" s="12">
        <v>128</v>
      </c>
      <c r="D37" s="8">
        <v>3.4</v>
      </c>
      <c r="E37" s="12">
        <v>50</v>
      </c>
      <c r="F37" s="8">
        <v>2.5299999999999998</v>
      </c>
      <c r="G37" s="12">
        <v>78</v>
      </c>
      <c r="H37" s="8">
        <v>4.38</v>
      </c>
      <c r="I37" s="12">
        <v>0</v>
      </c>
    </row>
    <row r="38" spans="2:9" ht="15" customHeight="1" x14ac:dyDescent="0.15">
      <c r="B38" t="s">
        <v>60</v>
      </c>
      <c r="C38" s="12">
        <v>119</v>
      </c>
      <c r="D38" s="8">
        <v>3.16</v>
      </c>
      <c r="E38" s="12">
        <v>100</v>
      </c>
      <c r="F38" s="8">
        <v>5.07</v>
      </c>
      <c r="G38" s="12">
        <v>19</v>
      </c>
      <c r="H38" s="8">
        <v>1.07</v>
      </c>
      <c r="I38" s="12">
        <v>0</v>
      </c>
    </row>
    <row r="39" spans="2:9" ht="15" customHeight="1" x14ac:dyDescent="0.15">
      <c r="B39" t="s">
        <v>45</v>
      </c>
      <c r="C39" s="12">
        <v>116</v>
      </c>
      <c r="D39" s="8">
        <v>3.08</v>
      </c>
      <c r="E39" s="12">
        <v>24</v>
      </c>
      <c r="F39" s="8">
        <v>1.22</v>
      </c>
      <c r="G39" s="12">
        <v>92</v>
      </c>
      <c r="H39" s="8">
        <v>5.17</v>
      </c>
      <c r="I39" s="12">
        <v>0</v>
      </c>
    </row>
    <row r="40" spans="2:9" ht="15" customHeight="1" x14ac:dyDescent="0.15">
      <c r="B40" t="s">
        <v>54</v>
      </c>
      <c r="C40" s="12">
        <v>108</v>
      </c>
      <c r="D40" s="8">
        <v>2.87</v>
      </c>
      <c r="E40" s="12">
        <v>86</v>
      </c>
      <c r="F40" s="8">
        <v>4.3600000000000003</v>
      </c>
      <c r="G40" s="12">
        <v>22</v>
      </c>
      <c r="H40" s="8">
        <v>1.24</v>
      </c>
      <c r="I40" s="12">
        <v>0</v>
      </c>
    </row>
    <row r="41" spans="2:9" ht="15" customHeight="1" x14ac:dyDescent="0.15">
      <c r="B41" t="s">
        <v>59</v>
      </c>
      <c r="C41" s="12">
        <v>108</v>
      </c>
      <c r="D41" s="8">
        <v>2.87</v>
      </c>
      <c r="E41" s="12">
        <v>76</v>
      </c>
      <c r="F41" s="8">
        <v>3.85</v>
      </c>
      <c r="G41" s="12">
        <v>32</v>
      </c>
      <c r="H41" s="8">
        <v>1.8</v>
      </c>
      <c r="I41" s="12">
        <v>0</v>
      </c>
    </row>
    <row r="42" spans="2:9" ht="15" customHeight="1" x14ac:dyDescent="0.15">
      <c r="B42" t="s">
        <v>47</v>
      </c>
      <c r="C42" s="12">
        <v>80</v>
      </c>
      <c r="D42" s="8">
        <v>2.13</v>
      </c>
      <c r="E42" s="12">
        <v>6</v>
      </c>
      <c r="F42" s="8">
        <v>0.3</v>
      </c>
      <c r="G42" s="12">
        <v>74</v>
      </c>
      <c r="H42" s="8">
        <v>4.1500000000000004</v>
      </c>
      <c r="I42" s="12">
        <v>0</v>
      </c>
    </row>
    <row r="43" spans="2:9" ht="15" customHeight="1" x14ac:dyDescent="0.15">
      <c r="B43" t="s">
        <v>55</v>
      </c>
      <c r="C43" s="12">
        <v>75</v>
      </c>
      <c r="D43" s="8">
        <v>1.99</v>
      </c>
      <c r="E43" s="12">
        <v>37</v>
      </c>
      <c r="F43" s="8">
        <v>1.87</v>
      </c>
      <c r="G43" s="12">
        <v>38</v>
      </c>
      <c r="H43" s="8">
        <v>2.13</v>
      </c>
      <c r="I43" s="12">
        <v>0</v>
      </c>
    </row>
    <row r="44" spans="2:9" ht="15" customHeight="1" x14ac:dyDescent="0.15">
      <c r="B44" t="s">
        <v>48</v>
      </c>
      <c r="C44" s="12">
        <v>62</v>
      </c>
      <c r="D44" s="8">
        <v>1.65</v>
      </c>
      <c r="E44" s="12">
        <v>19</v>
      </c>
      <c r="F44" s="8">
        <v>0.96</v>
      </c>
      <c r="G44" s="12">
        <v>43</v>
      </c>
      <c r="H44" s="8">
        <v>2.41</v>
      </c>
      <c r="I44" s="12">
        <v>0</v>
      </c>
    </row>
    <row r="45" spans="2:9" ht="15" customHeight="1" x14ac:dyDescent="0.15">
      <c r="B45" t="s">
        <v>46</v>
      </c>
      <c r="C45" s="12">
        <v>61</v>
      </c>
      <c r="D45" s="8">
        <v>1.62</v>
      </c>
      <c r="E45" s="12">
        <v>9</v>
      </c>
      <c r="F45" s="8">
        <v>0.46</v>
      </c>
      <c r="G45" s="12">
        <v>52</v>
      </c>
      <c r="H45" s="8">
        <v>2.92</v>
      </c>
      <c r="I45" s="12">
        <v>0</v>
      </c>
    </row>
    <row r="46" spans="2:9" ht="15" customHeight="1" x14ac:dyDescent="0.15">
      <c r="B46" t="s">
        <v>64</v>
      </c>
      <c r="C46" s="12">
        <v>59</v>
      </c>
      <c r="D46" s="8">
        <v>1.57</v>
      </c>
      <c r="E46" s="12">
        <v>13</v>
      </c>
      <c r="F46" s="8">
        <v>0.66</v>
      </c>
      <c r="G46" s="12">
        <v>46</v>
      </c>
      <c r="H46" s="8">
        <v>2.58</v>
      </c>
      <c r="I46" s="12">
        <v>0</v>
      </c>
    </row>
    <row r="47" spans="2:9" ht="15" customHeight="1" x14ac:dyDescent="0.15">
      <c r="B47" t="s">
        <v>58</v>
      </c>
      <c r="C47" s="12">
        <v>59</v>
      </c>
      <c r="D47" s="8">
        <v>1.57</v>
      </c>
      <c r="E47" s="12">
        <v>24</v>
      </c>
      <c r="F47" s="8">
        <v>1.22</v>
      </c>
      <c r="G47" s="12">
        <v>35</v>
      </c>
      <c r="H47" s="8">
        <v>1.97</v>
      </c>
      <c r="I47" s="12">
        <v>0</v>
      </c>
    </row>
    <row r="48" spans="2:9" ht="15" customHeight="1" x14ac:dyDescent="0.15">
      <c r="B48" t="s">
        <v>65</v>
      </c>
      <c r="C48" s="12">
        <v>55</v>
      </c>
      <c r="D48" s="8">
        <v>1.46</v>
      </c>
      <c r="E48" s="12">
        <v>10</v>
      </c>
      <c r="F48" s="8">
        <v>0.51</v>
      </c>
      <c r="G48" s="12">
        <v>45</v>
      </c>
      <c r="H48" s="8">
        <v>2.5299999999999998</v>
      </c>
      <c r="I48" s="12">
        <v>0</v>
      </c>
    </row>
    <row r="49" spans="2:9" ht="15" customHeight="1" x14ac:dyDescent="0.15">
      <c r="B49" t="s">
        <v>62</v>
      </c>
      <c r="C49" s="12">
        <v>55</v>
      </c>
      <c r="D49" s="8">
        <v>1.46</v>
      </c>
      <c r="E49" s="12">
        <v>41</v>
      </c>
      <c r="F49" s="8">
        <v>2.08</v>
      </c>
      <c r="G49" s="12">
        <v>14</v>
      </c>
      <c r="H49" s="8">
        <v>0.79</v>
      </c>
      <c r="I49" s="12">
        <v>0</v>
      </c>
    </row>
    <row r="52" spans="2:9" ht="33" customHeight="1" x14ac:dyDescent="0.15">
      <c r="B52" t="s">
        <v>238</v>
      </c>
      <c r="C52" s="10" t="s">
        <v>36</v>
      </c>
      <c r="D52" s="10" t="s">
        <v>37</v>
      </c>
      <c r="E52" s="10" t="s">
        <v>38</v>
      </c>
      <c r="F52" s="10" t="s">
        <v>39</v>
      </c>
      <c r="G52" s="10" t="s">
        <v>40</v>
      </c>
      <c r="H52" s="10" t="s">
        <v>41</v>
      </c>
      <c r="I52" s="10" t="s">
        <v>42</v>
      </c>
    </row>
    <row r="53" spans="2:9" ht="15" customHeight="1" x14ac:dyDescent="0.15">
      <c r="B53" t="s">
        <v>122</v>
      </c>
      <c r="C53" s="12">
        <v>286</v>
      </c>
      <c r="D53" s="8">
        <v>7.6</v>
      </c>
      <c r="E53" s="12">
        <v>261</v>
      </c>
      <c r="F53" s="8">
        <v>13.22</v>
      </c>
      <c r="G53" s="12">
        <v>25</v>
      </c>
      <c r="H53" s="8">
        <v>1.4</v>
      </c>
      <c r="I53" s="12">
        <v>0</v>
      </c>
    </row>
    <row r="54" spans="2:9" ht="15" customHeight="1" x14ac:dyDescent="0.15">
      <c r="B54" t="s">
        <v>118</v>
      </c>
      <c r="C54" s="12">
        <v>123</v>
      </c>
      <c r="D54" s="8">
        <v>3.27</v>
      </c>
      <c r="E54" s="12">
        <v>117</v>
      </c>
      <c r="F54" s="8">
        <v>5.93</v>
      </c>
      <c r="G54" s="12">
        <v>6</v>
      </c>
      <c r="H54" s="8">
        <v>0.34</v>
      </c>
      <c r="I54" s="12">
        <v>0</v>
      </c>
    </row>
    <row r="55" spans="2:9" ht="15" customHeight="1" x14ac:dyDescent="0.15">
      <c r="B55" t="s">
        <v>121</v>
      </c>
      <c r="C55" s="12">
        <v>120</v>
      </c>
      <c r="D55" s="8">
        <v>3.19</v>
      </c>
      <c r="E55" s="12">
        <v>118</v>
      </c>
      <c r="F55" s="8">
        <v>5.98</v>
      </c>
      <c r="G55" s="12">
        <v>2</v>
      </c>
      <c r="H55" s="8">
        <v>0.11</v>
      </c>
      <c r="I55" s="12">
        <v>0</v>
      </c>
    </row>
    <row r="56" spans="2:9" ht="15" customHeight="1" x14ac:dyDescent="0.15">
      <c r="B56" t="s">
        <v>116</v>
      </c>
      <c r="C56" s="12">
        <v>114</v>
      </c>
      <c r="D56" s="8">
        <v>3.03</v>
      </c>
      <c r="E56" s="12">
        <v>99</v>
      </c>
      <c r="F56" s="8">
        <v>5.0199999999999996</v>
      </c>
      <c r="G56" s="12">
        <v>15</v>
      </c>
      <c r="H56" s="8">
        <v>0.84</v>
      </c>
      <c r="I56" s="12">
        <v>0</v>
      </c>
    </row>
    <row r="57" spans="2:9" ht="15" customHeight="1" x14ac:dyDescent="0.15">
      <c r="B57" t="s">
        <v>114</v>
      </c>
      <c r="C57" s="12">
        <v>98</v>
      </c>
      <c r="D57" s="8">
        <v>2.61</v>
      </c>
      <c r="E57" s="12">
        <v>57</v>
      </c>
      <c r="F57" s="8">
        <v>2.89</v>
      </c>
      <c r="G57" s="12">
        <v>41</v>
      </c>
      <c r="H57" s="8">
        <v>2.2999999999999998</v>
      </c>
      <c r="I57" s="12">
        <v>0</v>
      </c>
    </row>
    <row r="58" spans="2:9" ht="15" customHeight="1" x14ac:dyDescent="0.15">
      <c r="B58" t="s">
        <v>119</v>
      </c>
      <c r="C58" s="12">
        <v>89</v>
      </c>
      <c r="D58" s="8">
        <v>2.37</v>
      </c>
      <c r="E58" s="12">
        <v>79</v>
      </c>
      <c r="F58" s="8">
        <v>4</v>
      </c>
      <c r="G58" s="12">
        <v>10</v>
      </c>
      <c r="H58" s="8">
        <v>0.56000000000000005</v>
      </c>
      <c r="I58" s="12">
        <v>0</v>
      </c>
    </row>
    <row r="59" spans="2:9" ht="15" customHeight="1" x14ac:dyDescent="0.15">
      <c r="B59" t="s">
        <v>125</v>
      </c>
      <c r="C59" s="12">
        <v>86</v>
      </c>
      <c r="D59" s="8">
        <v>2.29</v>
      </c>
      <c r="E59" s="12">
        <v>76</v>
      </c>
      <c r="F59" s="8">
        <v>3.85</v>
      </c>
      <c r="G59" s="12">
        <v>10</v>
      </c>
      <c r="H59" s="8">
        <v>0.56000000000000005</v>
      </c>
      <c r="I59" s="12">
        <v>0</v>
      </c>
    </row>
    <row r="60" spans="2:9" ht="15" customHeight="1" x14ac:dyDescent="0.15">
      <c r="B60" t="s">
        <v>117</v>
      </c>
      <c r="C60" s="12">
        <v>83</v>
      </c>
      <c r="D60" s="8">
        <v>2.21</v>
      </c>
      <c r="E60" s="12">
        <v>75</v>
      </c>
      <c r="F60" s="8">
        <v>3.8</v>
      </c>
      <c r="G60" s="12">
        <v>8</v>
      </c>
      <c r="H60" s="8">
        <v>0.45</v>
      </c>
      <c r="I60" s="12">
        <v>0</v>
      </c>
    </row>
    <row r="61" spans="2:9" ht="15" customHeight="1" x14ac:dyDescent="0.15">
      <c r="B61" t="s">
        <v>115</v>
      </c>
      <c r="C61" s="12">
        <v>76</v>
      </c>
      <c r="D61" s="8">
        <v>2.02</v>
      </c>
      <c r="E61" s="12">
        <v>28</v>
      </c>
      <c r="F61" s="8">
        <v>1.42</v>
      </c>
      <c r="G61" s="12">
        <v>48</v>
      </c>
      <c r="H61" s="8">
        <v>2.7</v>
      </c>
      <c r="I61" s="12">
        <v>0</v>
      </c>
    </row>
    <row r="62" spans="2:9" ht="15" customHeight="1" x14ac:dyDescent="0.15">
      <c r="B62" t="s">
        <v>108</v>
      </c>
      <c r="C62" s="12">
        <v>71</v>
      </c>
      <c r="D62" s="8">
        <v>1.89</v>
      </c>
      <c r="E62" s="12">
        <v>33</v>
      </c>
      <c r="F62" s="8">
        <v>1.67</v>
      </c>
      <c r="G62" s="12">
        <v>38</v>
      </c>
      <c r="H62" s="8">
        <v>2.13</v>
      </c>
      <c r="I62" s="12">
        <v>0</v>
      </c>
    </row>
    <row r="63" spans="2:9" ht="15" customHeight="1" x14ac:dyDescent="0.15">
      <c r="B63" t="s">
        <v>111</v>
      </c>
      <c r="C63" s="12">
        <v>71</v>
      </c>
      <c r="D63" s="8">
        <v>1.89</v>
      </c>
      <c r="E63" s="12">
        <v>48</v>
      </c>
      <c r="F63" s="8">
        <v>2.4300000000000002</v>
      </c>
      <c r="G63" s="12">
        <v>23</v>
      </c>
      <c r="H63" s="8">
        <v>1.29</v>
      </c>
      <c r="I63" s="12">
        <v>0</v>
      </c>
    </row>
    <row r="64" spans="2:9" ht="15" customHeight="1" x14ac:dyDescent="0.15">
      <c r="B64" t="s">
        <v>130</v>
      </c>
      <c r="C64" s="12">
        <v>71</v>
      </c>
      <c r="D64" s="8">
        <v>1.89</v>
      </c>
      <c r="E64" s="12">
        <v>7</v>
      </c>
      <c r="F64" s="8">
        <v>0.35</v>
      </c>
      <c r="G64" s="12">
        <v>64</v>
      </c>
      <c r="H64" s="8">
        <v>3.59</v>
      </c>
      <c r="I64" s="12">
        <v>0</v>
      </c>
    </row>
    <row r="65" spans="2:9" ht="15" customHeight="1" x14ac:dyDescent="0.15">
      <c r="B65" t="s">
        <v>113</v>
      </c>
      <c r="C65" s="12">
        <v>67</v>
      </c>
      <c r="D65" s="8">
        <v>1.78</v>
      </c>
      <c r="E65" s="12">
        <v>31</v>
      </c>
      <c r="F65" s="8">
        <v>1.57</v>
      </c>
      <c r="G65" s="12">
        <v>36</v>
      </c>
      <c r="H65" s="8">
        <v>2.02</v>
      </c>
      <c r="I65" s="12">
        <v>0</v>
      </c>
    </row>
    <row r="66" spans="2:9" ht="15" customHeight="1" x14ac:dyDescent="0.15">
      <c r="B66" t="s">
        <v>120</v>
      </c>
      <c r="C66" s="12">
        <v>62</v>
      </c>
      <c r="D66" s="8">
        <v>1.65</v>
      </c>
      <c r="E66" s="12">
        <v>30</v>
      </c>
      <c r="F66" s="8">
        <v>1.52</v>
      </c>
      <c r="G66" s="12">
        <v>32</v>
      </c>
      <c r="H66" s="8">
        <v>1.8</v>
      </c>
      <c r="I66" s="12">
        <v>0</v>
      </c>
    </row>
    <row r="67" spans="2:9" ht="15" customHeight="1" x14ac:dyDescent="0.15">
      <c r="B67" t="s">
        <v>124</v>
      </c>
      <c r="C67" s="12">
        <v>55</v>
      </c>
      <c r="D67" s="8">
        <v>1.46</v>
      </c>
      <c r="E67" s="12">
        <v>45</v>
      </c>
      <c r="F67" s="8">
        <v>2.2799999999999998</v>
      </c>
      <c r="G67" s="12">
        <v>10</v>
      </c>
      <c r="H67" s="8">
        <v>0.56000000000000005</v>
      </c>
      <c r="I67" s="12">
        <v>0</v>
      </c>
    </row>
    <row r="68" spans="2:9" ht="15" customHeight="1" x14ac:dyDescent="0.15">
      <c r="B68" t="s">
        <v>131</v>
      </c>
      <c r="C68" s="12">
        <v>55</v>
      </c>
      <c r="D68" s="8">
        <v>1.46</v>
      </c>
      <c r="E68" s="12">
        <v>41</v>
      </c>
      <c r="F68" s="8">
        <v>2.08</v>
      </c>
      <c r="G68" s="12">
        <v>14</v>
      </c>
      <c r="H68" s="8">
        <v>0.79</v>
      </c>
      <c r="I68" s="12">
        <v>0</v>
      </c>
    </row>
    <row r="69" spans="2:9" ht="15" customHeight="1" x14ac:dyDescent="0.15">
      <c r="B69" t="s">
        <v>112</v>
      </c>
      <c r="C69" s="12">
        <v>51</v>
      </c>
      <c r="D69" s="8">
        <v>1.36</v>
      </c>
      <c r="E69" s="12">
        <v>24</v>
      </c>
      <c r="F69" s="8">
        <v>1.22</v>
      </c>
      <c r="G69" s="12">
        <v>27</v>
      </c>
      <c r="H69" s="8">
        <v>1.52</v>
      </c>
      <c r="I69" s="12">
        <v>0</v>
      </c>
    </row>
    <row r="70" spans="2:9" ht="15" customHeight="1" x14ac:dyDescent="0.15">
      <c r="B70" t="s">
        <v>129</v>
      </c>
      <c r="C70" s="12">
        <v>49</v>
      </c>
      <c r="D70" s="8">
        <v>1.3</v>
      </c>
      <c r="E70" s="12">
        <v>10</v>
      </c>
      <c r="F70" s="8">
        <v>0.51</v>
      </c>
      <c r="G70" s="12">
        <v>39</v>
      </c>
      <c r="H70" s="8">
        <v>2.19</v>
      </c>
      <c r="I70" s="12">
        <v>0</v>
      </c>
    </row>
    <row r="71" spans="2:9" ht="15" customHeight="1" x14ac:dyDescent="0.15">
      <c r="B71" t="s">
        <v>127</v>
      </c>
      <c r="C71" s="12">
        <v>46</v>
      </c>
      <c r="D71" s="8">
        <v>1.22</v>
      </c>
      <c r="E71" s="12">
        <v>22</v>
      </c>
      <c r="F71" s="8">
        <v>1.1100000000000001</v>
      </c>
      <c r="G71" s="12">
        <v>24</v>
      </c>
      <c r="H71" s="8">
        <v>1.35</v>
      </c>
      <c r="I71" s="12">
        <v>0</v>
      </c>
    </row>
    <row r="72" spans="2:9" ht="15" customHeight="1" x14ac:dyDescent="0.15">
      <c r="B72" t="s">
        <v>128</v>
      </c>
      <c r="C72" s="12">
        <v>45</v>
      </c>
      <c r="D72" s="8">
        <v>1.2</v>
      </c>
      <c r="E72" s="12">
        <v>13</v>
      </c>
      <c r="F72" s="8">
        <v>0.66</v>
      </c>
      <c r="G72" s="12">
        <v>32</v>
      </c>
      <c r="H72" s="8">
        <v>1.8</v>
      </c>
      <c r="I72" s="12">
        <v>0</v>
      </c>
    </row>
    <row r="73" spans="2:9" ht="15" customHeight="1" x14ac:dyDescent="0.15">
      <c r="B73" t="s">
        <v>123</v>
      </c>
      <c r="C73" s="12">
        <v>45</v>
      </c>
      <c r="D73" s="8">
        <v>1.2</v>
      </c>
      <c r="E73" s="12">
        <v>31</v>
      </c>
      <c r="F73" s="8">
        <v>1.57</v>
      </c>
      <c r="G73" s="12">
        <v>14</v>
      </c>
      <c r="H73" s="8">
        <v>0.79</v>
      </c>
      <c r="I73" s="12">
        <v>0</v>
      </c>
    </row>
    <row r="75" spans="2:9" ht="15" customHeight="1" x14ac:dyDescent="0.15">
      <c r="B75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239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1</v>
      </c>
      <c r="D5" s="8">
        <v>0.06</v>
      </c>
      <c r="E5" s="12">
        <v>1</v>
      </c>
      <c r="F5" s="8">
        <v>0.1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21</v>
      </c>
      <c r="C6" s="12">
        <v>192</v>
      </c>
      <c r="D6" s="8">
        <v>11.18</v>
      </c>
      <c r="E6" s="12">
        <v>72</v>
      </c>
      <c r="F6" s="8">
        <v>6.92</v>
      </c>
      <c r="G6" s="12">
        <v>120</v>
      </c>
      <c r="H6" s="8">
        <v>17.940000000000001</v>
      </c>
      <c r="I6" s="12">
        <v>0</v>
      </c>
    </row>
    <row r="7" spans="2:9" ht="15" customHeight="1" x14ac:dyDescent="0.15">
      <c r="B7" t="s">
        <v>22</v>
      </c>
      <c r="C7" s="12">
        <v>90</v>
      </c>
      <c r="D7" s="8">
        <v>5.24</v>
      </c>
      <c r="E7" s="12">
        <v>38</v>
      </c>
      <c r="F7" s="8">
        <v>3.65</v>
      </c>
      <c r="G7" s="12">
        <v>52</v>
      </c>
      <c r="H7" s="8">
        <v>7.77</v>
      </c>
      <c r="I7" s="12">
        <v>0</v>
      </c>
    </row>
    <row r="8" spans="2:9" ht="15" customHeight="1" x14ac:dyDescent="0.15">
      <c r="B8" t="s">
        <v>23</v>
      </c>
      <c r="C8" s="12">
        <v>1</v>
      </c>
      <c r="D8" s="8">
        <v>0.06</v>
      </c>
      <c r="E8" s="12">
        <v>0</v>
      </c>
      <c r="F8" s="8">
        <v>0</v>
      </c>
      <c r="G8" s="12">
        <v>1</v>
      </c>
      <c r="H8" s="8">
        <v>0.15</v>
      </c>
      <c r="I8" s="12">
        <v>0</v>
      </c>
    </row>
    <row r="9" spans="2:9" ht="15" customHeight="1" x14ac:dyDescent="0.15">
      <c r="B9" t="s">
        <v>24</v>
      </c>
      <c r="C9" s="12">
        <v>9</v>
      </c>
      <c r="D9" s="8">
        <v>0.52</v>
      </c>
      <c r="E9" s="12">
        <v>1</v>
      </c>
      <c r="F9" s="8">
        <v>0.1</v>
      </c>
      <c r="G9" s="12">
        <v>8</v>
      </c>
      <c r="H9" s="8">
        <v>1.2</v>
      </c>
      <c r="I9" s="12">
        <v>0</v>
      </c>
    </row>
    <row r="10" spans="2:9" ht="15" customHeight="1" x14ac:dyDescent="0.15">
      <c r="B10" t="s">
        <v>25</v>
      </c>
      <c r="C10" s="12">
        <v>13</v>
      </c>
      <c r="D10" s="8">
        <v>0.76</v>
      </c>
      <c r="E10" s="12">
        <v>5</v>
      </c>
      <c r="F10" s="8">
        <v>0.48</v>
      </c>
      <c r="G10" s="12">
        <v>8</v>
      </c>
      <c r="H10" s="8">
        <v>1.2</v>
      </c>
      <c r="I10" s="12">
        <v>0</v>
      </c>
    </row>
    <row r="11" spans="2:9" ht="15" customHeight="1" x14ac:dyDescent="0.15">
      <c r="B11" t="s">
        <v>26</v>
      </c>
      <c r="C11" s="12">
        <v>471</v>
      </c>
      <c r="D11" s="8">
        <v>27.43</v>
      </c>
      <c r="E11" s="12">
        <v>248</v>
      </c>
      <c r="F11" s="8">
        <v>23.82</v>
      </c>
      <c r="G11" s="12">
        <v>221</v>
      </c>
      <c r="H11" s="8">
        <v>33.03</v>
      </c>
      <c r="I11" s="12">
        <v>2</v>
      </c>
    </row>
    <row r="12" spans="2:9" ht="15" customHeight="1" x14ac:dyDescent="0.15">
      <c r="B12" t="s">
        <v>27</v>
      </c>
      <c r="C12" s="12">
        <v>22</v>
      </c>
      <c r="D12" s="8">
        <v>1.28</v>
      </c>
      <c r="E12" s="12">
        <v>6</v>
      </c>
      <c r="F12" s="8">
        <v>0.57999999999999996</v>
      </c>
      <c r="G12" s="12">
        <v>16</v>
      </c>
      <c r="H12" s="8">
        <v>2.39</v>
      </c>
      <c r="I12" s="12">
        <v>0</v>
      </c>
    </row>
    <row r="13" spans="2:9" ht="15" customHeight="1" x14ac:dyDescent="0.15">
      <c r="B13" t="s">
        <v>28</v>
      </c>
      <c r="C13" s="12">
        <v>103</v>
      </c>
      <c r="D13" s="8">
        <v>6</v>
      </c>
      <c r="E13" s="12">
        <v>65</v>
      </c>
      <c r="F13" s="8">
        <v>6.24</v>
      </c>
      <c r="G13" s="12">
        <v>38</v>
      </c>
      <c r="H13" s="8">
        <v>5.68</v>
      </c>
      <c r="I13" s="12">
        <v>0</v>
      </c>
    </row>
    <row r="14" spans="2:9" ht="15" customHeight="1" x14ac:dyDescent="0.15">
      <c r="B14" t="s">
        <v>29</v>
      </c>
      <c r="C14" s="12">
        <v>73</v>
      </c>
      <c r="D14" s="8">
        <v>4.25</v>
      </c>
      <c r="E14" s="12">
        <v>48</v>
      </c>
      <c r="F14" s="8">
        <v>4.6100000000000003</v>
      </c>
      <c r="G14" s="12">
        <v>25</v>
      </c>
      <c r="H14" s="8">
        <v>3.74</v>
      </c>
      <c r="I14" s="12">
        <v>0</v>
      </c>
    </row>
    <row r="15" spans="2:9" ht="15" customHeight="1" x14ac:dyDescent="0.15">
      <c r="B15" t="s">
        <v>30</v>
      </c>
      <c r="C15" s="12">
        <v>297</v>
      </c>
      <c r="D15" s="8">
        <v>17.3</v>
      </c>
      <c r="E15" s="12">
        <v>257</v>
      </c>
      <c r="F15" s="8">
        <v>24.69</v>
      </c>
      <c r="G15" s="12">
        <v>40</v>
      </c>
      <c r="H15" s="8">
        <v>5.98</v>
      </c>
      <c r="I15" s="12">
        <v>0</v>
      </c>
    </row>
    <row r="16" spans="2:9" ht="15" customHeight="1" x14ac:dyDescent="0.15">
      <c r="B16" t="s">
        <v>31</v>
      </c>
      <c r="C16" s="12">
        <v>255</v>
      </c>
      <c r="D16" s="8">
        <v>14.85</v>
      </c>
      <c r="E16" s="12">
        <v>197</v>
      </c>
      <c r="F16" s="8">
        <v>18.920000000000002</v>
      </c>
      <c r="G16" s="12">
        <v>54</v>
      </c>
      <c r="H16" s="8">
        <v>8.07</v>
      </c>
      <c r="I16" s="12">
        <v>4</v>
      </c>
    </row>
    <row r="17" spans="2:9" ht="15" customHeight="1" x14ac:dyDescent="0.15">
      <c r="B17" t="s">
        <v>32</v>
      </c>
      <c r="C17" s="12">
        <v>55</v>
      </c>
      <c r="D17" s="8">
        <v>3.2</v>
      </c>
      <c r="E17" s="12">
        <v>38</v>
      </c>
      <c r="F17" s="8">
        <v>3.65</v>
      </c>
      <c r="G17" s="12">
        <v>17</v>
      </c>
      <c r="H17" s="8">
        <v>2.54</v>
      </c>
      <c r="I17" s="12">
        <v>0</v>
      </c>
    </row>
    <row r="18" spans="2:9" ht="15" customHeight="1" x14ac:dyDescent="0.15">
      <c r="B18" t="s">
        <v>33</v>
      </c>
      <c r="C18" s="12">
        <v>75</v>
      </c>
      <c r="D18" s="8">
        <v>4.37</v>
      </c>
      <c r="E18" s="12">
        <v>36</v>
      </c>
      <c r="F18" s="8">
        <v>3.46</v>
      </c>
      <c r="G18" s="12">
        <v>39</v>
      </c>
      <c r="H18" s="8">
        <v>5.83</v>
      </c>
      <c r="I18" s="12">
        <v>0</v>
      </c>
    </row>
    <row r="19" spans="2:9" ht="15" customHeight="1" x14ac:dyDescent="0.15">
      <c r="B19" t="s">
        <v>34</v>
      </c>
      <c r="C19" s="12">
        <v>60</v>
      </c>
      <c r="D19" s="8">
        <v>3.49</v>
      </c>
      <c r="E19" s="12">
        <v>29</v>
      </c>
      <c r="F19" s="8">
        <v>2.79</v>
      </c>
      <c r="G19" s="12">
        <v>30</v>
      </c>
      <c r="H19" s="8">
        <v>4.4800000000000004</v>
      </c>
      <c r="I19" s="12">
        <v>1</v>
      </c>
    </row>
    <row r="20" spans="2:9" ht="15" customHeight="1" x14ac:dyDescent="0.15">
      <c r="B20" s="9" t="s">
        <v>215</v>
      </c>
      <c r="C20" s="12">
        <f>SUM(LTBL_31203[総数／事業所数])</f>
        <v>1717</v>
      </c>
      <c r="E20" s="12">
        <f>SUBTOTAL(109,LTBL_31203[個人／事業所数])</f>
        <v>1041</v>
      </c>
      <c r="G20" s="12">
        <f>SUBTOTAL(109,LTBL_31203[法人／事業所数])</f>
        <v>669</v>
      </c>
      <c r="I20" s="12">
        <f>SUBTOTAL(109,LTBL_31203[法人以外の団体／事業所数])</f>
        <v>7</v>
      </c>
    </row>
    <row r="21" spans="2:9" ht="15" customHeight="1" x14ac:dyDescent="0.15">
      <c r="E21" s="11">
        <f>LTBL_31203[[#Totals],[個人／事業所数]]/LTBL_31203[[#Totals],[総数／事業所数]]</f>
        <v>0.60629004076878279</v>
      </c>
      <c r="G21" s="11">
        <f>LTBL_31203[[#Totals],[法人／事業所数]]/LTBL_31203[[#Totals],[総数／事業所数]]</f>
        <v>0.38963308095515437</v>
      </c>
      <c r="I21" s="11">
        <f>LTBL_31203[[#Totals],[法人以外の団体／事業所数]]/LTBL_31203[[#Totals],[総数／事業所数]]</f>
        <v>4.0768782760629008E-3</v>
      </c>
    </row>
    <row r="23" spans="2:9" ht="33" customHeight="1" x14ac:dyDescent="0.15">
      <c r="B23" t="s">
        <v>214</v>
      </c>
      <c r="C23" s="10" t="s">
        <v>36</v>
      </c>
      <c r="D23" s="10" t="s">
        <v>240</v>
      </c>
      <c r="E23" s="10" t="s">
        <v>38</v>
      </c>
      <c r="F23" s="10" t="s">
        <v>241</v>
      </c>
      <c r="G23" s="10" t="s">
        <v>40</v>
      </c>
      <c r="H23" s="10" t="s">
        <v>242</v>
      </c>
      <c r="I23" s="10" t="s">
        <v>42</v>
      </c>
    </row>
    <row r="24" spans="2:9" ht="15" customHeight="1" x14ac:dyDescent="0.15">
      <c r="B24" t="s">
        <v>217</v>
      </c>
      <c r="C24">
        <v>19</v>
      </c>
      <c r="D24" t="s">
        <v>216</v>
      </c>
      <c r="E24">
        <v>0</v>
      </c>
      <c r="F24" t="s">
        <v>218</v>
      </c>
      <c r="G24">
        <v>18</v>
      </c>
      <c r="H24" t="s">
        <v>219</v>
      </c>
      <c r="I24">
        <v>1</v>
      </c>
    </row>
    <row r="25" spans="2:9" ht="15" customHeight="1" x14ac:dyDescent="0.15">
      <c r="B25" t="s">
        <v>220</v>
      </c>
      <c r="C25">
        <v>2</v>
      </c>
      <c r="D25" t="s">
        <v>216</v>
      </c>
      <c r="E25">
        <v>0</v>
      </c>
      <c r="F25" t="s">
        <v>218</v>
      </c>
      <c r="G25">
        <v>1</v>
      </c>
      <c r="H25" t="s">
        <v>219</v>
      </c>
      <c r="I25">
        <v>1</v>
      </c>
    </row>
    <row r="28" spans="2:9" ht="33" customHeight="1" x14ac:dyDescent="0.15">
      <c r="B28" t="s">
        <v>243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56</v>
      </c>
      <c r="C29" s="12">
        <v>270</v>
      </c>
      <c r="D29" s="8">
        <v>15.73</v>
      </c>
      <c r="E29" s="12">
        <v>243</v>
      </c>
      <c r="F29" s="8">
        <v>23.34</v>
      </c>
      <c r="G29" s="12">
        <v>27</v>
      </c>
      <c r="H29" s="8">
        <v>4.04</v>
      </c>
      <c r="I29" s="12">
        <v>0</v>
      </c>
    </row>
    <row r="30" spans="2:9" ht="15" customHeight="1" x14ac:dyDescent="0.15">
      <c r="B30" t="s">
        <v>57</v>
      </c>
      <c r="C30" s="12">
        <v>224</v>
      </c>
      <c r="D30" s="8">
        <v>13.05</v>
      </c>
      <c r="E30" s="12">
        <v>183</v>
      </c>
      <c r="F30" s="8">
        <v>17.579999999999998</v>
      </c>
      <c r="G30" s="12">
        <v>39</v>
      </c>
      <c r="H30" s="8">
        <v>5.83</v>
      </c>
      <c r="I30" s="12">
        <v>2</v>
      </c>
    </row>
    <row r="31" spans="2:9" ht="15" customHeight="1" x14ac:dyDescent="0.15">
      <c r="B31" t="s">
        <v>52</v>
      </c>
      <c r="C31" s="12">
        <v>165</v>
      </c>
      <c r="D31" s="8">
        <v>9.61</v>
      </c>
      <c r="E31" s="12">
        <v>96</v>
      </c>
      <c r="F31" s="8">
        <v>9.2200000000000006</v>
      </c>
      <c r="G31" s="12">
        <v>68</v>
      </c>
      <c r="H31" s="8">
        <v>10.16</v>
      </c>
      <c r="I31" s="12">
        <v>1</v>
      </c>
    </row>
    <row r="32" spans="2:9" ht="15" customHeight="1" x14ac:dyDescent="0.15">
      <c r="B32" t="s">
        <v>50</v>
      </c>
      <c r="C32" s="12">
        <v>84</v>
      </c>
      <c r="D32" s="8">
        <v>4.8899999999999997</v>
      </c>
      <c r="E32" s="12">
        <v>54</v>
      </c>
      <c r="F32" s="8">
        <v>5.19</v>
      </c>
      <c r="G32" s="12">
        <v>29</v>
      </c>
      <c r="H32" s="8">
        <v>4.33</v>
      </c>
      <c r="I32" s="12">
        <v>1</v>
      </c>
    </row>
    <row r="33" spans="2:9" ht="15" customHeight="1" x14ac:dyDescent="0.15">
      <c r="B33" t="s">
        <v>49</v>
      </c>
      <c r="C33" s="12">
        <v>81</v>
      </c>
      <c r="D33" s="8">
        <v>4.72</v>
      </c>
      <c r="E33" s="12">
        <v>51</v>
      </c>
      <c r="F33" s="8">
        <v>4.9000000000000004</v>
      </c>
      <c r="G33" s="12">
        <v>30</v>
      </c>
      <c r="H33" s="8">
        <v>4.4800000000000004</v>
      </c>
      <c r="I33" s="12">
        <v>0</v>
      </c>
    </row>
    <row r="34" spans="2:9" ht="15" customHeight="1" x14ac:dyDescent="0.15">
      <c r="B34" t="s">
        <v>43</v>
      </c>
      <c r="C34" s="12">
        <v>79</v>
      </c>
      <c r="D34" s="8">
        <v>4.5999999999999996</v>
      </c>
      <c r="E34" s="12">
        <v>28</v>
      </c>
      <c r="F34" s="8">
        <v>2.69</v>
      </c>
      <c r="G34" s="12">
        <v>51</v>
      </c>
      <c r="H34" s="8">
        <v>7.62</v>
      </c>
      <c r="I34" s="12">
        <v>0</v>
      </c>
    </row>
    <row r="35" spans="2:9" ht="15" customHeight="1" x14ac:dyDescent="0.15">
      <c r="B35" t="s">
        <v>53</v>
      </c>
      <c r="C35" s="12">
        <v>78</v>
      </c>
      <c r="D35" s="8">
        <v>4.54</v>
      </c>
      <c r="E35" s="12">
        <v>53</v>
      </c>
      <c r="F35" s="8">
        <v>5.09</v>
      </c>
      <c r="G35" s="12">
        <v>25</v>
      </c>
      <c r="H35" s="8">
        <v>3.74</v>
      </c>
      <c r="I35" s="12">
        <v>0</v>
      </c>
    </row>
    <row r="36" spans="2:9" ht="15" customHeight="1" x14ac:dyDescent="0.15">
      <c r="B36" t="s">
        <v>44</v>
      </c>
      <c r="C36" s="12">
        <v>72</v>
      </c>
      <c r="D36" s="8">
        <v>4.1900000000000004</v>
      </c>
      <c r="E36" s="12">
        <v>32</v>
      </c>
      <c r="F36" s="8">
        <v>3.07</v>
      </c>
      <c r="G36" s="12">
        <v>40</v>
      </c>
      <c r="H36" s="8">
        <v>5.98</v>
      </c>
      <c r="I36" s="12">
        <v>0</v>
      </c>
    </row>
    <row r="37" spans="2:9" ht="15" customHeight="1" x14ac:dyDescent="0.15">
      <c r="B37" t="s">
        <v>51</v>
      </c>
      <c r="C37" s="12">
        <v>64</v>
      </c>
      <c r="D37" s="8">
        <v>3.73</v>
      </c>
      <c r="E37" s="12">
        <v>35</v>
      </c>
      <c r="F37" s="8">
        <v>3.36</v>
      </c>
      <c r="G37" s="12">
        <v>29</v>
      </c>
      <c r="H37" s="8">
        <v>4.33</v>
      </c>
      <c r="I37" s="12">
        <v>0</v>
      </c>
    </row>
    <row r="38" spans="2:9" ht="15" customHeight="1" x14ac:dyDescent="0.15">
      <c r="B38" t="s">
        <v>59</v>
      </c>
      <c r="C38" s="12">
        <v>55</v>
      </c>
      <c r="D38" s="8">
        <v>3.2</v>
      </c>
      <c r="E38" s="12">
        <v>38</v>
      </c>
      <c r="F38" s="8">
        <v>3.65</v>
      </c>
      <c r="G38" s="12">
        <v>17</v>
      </c>
      <c r="H38" s="8">
        <v>2.54</v>
      </c>
      <c r="I38" s="12">
        <v>0</v>
      </c>
    </row>
    <row r="39" spans="2:9" ht="15" customHeight="1" x14ac:dyDescent="0.15">
      <c r="B39" t="s">
        <v>45</v>
      </c>
      <c r="C39" s="12">
        <v>41</v>
      </c>
      <c r="D39" s="8">
        <v>2.39</v>
      </c>
      <c r="E39" s="12">
        <v>12</v>
      </c>
      <c r="F39" s="8">
        <v>1.1499999999999999</v>
      </c>
      <c r="G39" s="12">
        <v>29</v>
      </c>
      <c r="H39" s="8">
        <v>4.33</v>
      </c>
      <c r="I39" s="12">
        <v>0</v>
      </c>
    </row>
    <row r="40" spans="2:9" ht="15" customHeight="1" x14ac:dyDescent="0.15">
      <c r="B40" t="s">
        <v>60</v>
      </c>
      <c r="C40" s="12">
        <v>40</v>
      </c>
      <c r="D40" s="8">
        <v>2.33</v>
      </c>
      <c r="E40" s="12">
        <v>36</v>
      </c>
      <c r="F40" s="8">
        <v>3.46</v>
      </c>
      <c r="G40" s="12">
        <v>4</v>
      </c>
      <c r="H40" s="8">
        <v>0.6</v>
      </c>
      <c r="I40" s="12">
        <v>0</v>
      </c>
    </row>
    <row r="41" spans="2:9" ht="15" customHeight="1" x14ac:dyDescent="0.15">
      <c r="B41" t="s">
        <v>54</v>
      </c>
      <c r="C41" s="12">
        <v>39</v>
      </c>
      <c r="D41" s="8">
        <v>2.27</v>
      </c>
      <c r="E41" s="12">
        <v>35</v>
      </c>
      <c r="F41" s="8">
        <v>3.36</v>
      </c>
      <c r="G41" s="12">
        <v>4</v>
      </c>
      <c r="H41" s="8">
        <v>0.6</v>
      </c>
      <c r="I41" s="12">
        <v>0</v>
      </c>
    </row>
    <row r="42" spans="2:9" ht="15" customHeight="1" x14ac:dyDescent="0.15">
      <c r="B42" t="s">
        <v>61</v>
      </c>
      <c r="C42" s="12">
        <v>35</v>
      </c>
      <c r="D42" s="8">
        <v>2.04</v>
      </c>
      <c r="E42" s="12">
        <v>0</v>
      </c>
      <c r="F42" s="8">
        <v>0</v>
      </c>
      <c r="G42" s="12">
        <v>35</v>
      </c>
      <c r="H42" s="8">
        <v>5.23</v>
      </c>
      <c r="I42" s="12">
        <v>0</v>
      </c>
    </row>
    <row r="43" spans="2:9" ht="15" customHeight="1" x14ac:dyDescent="0.15">
      <c r="B43" t="s">
        <v>55</v>
      </c>
      <c r="C43" s="12">
        <v>30</v>
      </c>
      <c r="D43" s="8">
        <v>1.75</v>
      </c>
      <c r="E43" s="12">
        <v>13</v>
      </c>
      <c r="F43" s="8">
        <v>1.25</v>
      </c>
      <c r="G43" s="12">
        <v>17</v>
      </c>
      <c r="H43" s="8">
        <v>2.54</v>
      </c>
      <c r="I43" s="12">
        <v>0</v>
      </c>
    </row>
    <row r="44" spans="2:9" ht="15" customHeight="1" x14ac:dyDescent="0.15">
      <c r="B44" t="s">
        <v>48</v>
      </c>
      <c r="C44" s="12">
        <v>23</v>
      </c>
      <c r="D44" s="8">
        <v>1.34</v>
      </c>
      <c r="E44" s="12">
        <v>7</v>
      </c>
      <c r="F44" s="8">
        <v>0.67</v>
      </c>
      <c r="G44" s="12">
        <v>16</v>
      </c>
      <c r="H44" s="8">
        <v>2.39</v>
      </c>
      <c r="I44" s="12">
        <v>0</v>
      </c>
    </row>
    <row r="45" spans="2:9" ht="15" customHeight="1" x14ac:dyDescent="0.15">
      <c r="B45" t="s">
        <v>62</v>
      </c>
      <c r="C45" s="12">
        <v>23</v>
      </c>
      <c r="D45" s="8">
        <v>1.34</v>
      </c>
      <c r="E45" s="12">
        <v>19</v>
      </c>
      <c r="F45" s="8">
        <v>1.83</v>
      </c>
      <c r="G45" s="12">
        <v>4</v>
      </c>
      <c r="H45" s="8">
        <v>0.6</v>
      </c>
      <c r="I45" s="12">
        <v>0</v>
      </c>
    </row>
    <row r="46" spans="2:9" ht="15" customHeight="1" x14ac:dyDescent="0.15">
      <c r="B46" t="s">
        <v>65</v>
      </c>
      <c r="C46" s="12">
        <v>22</v>
      </c>
      <c r="D46" s="8">
        <v>1.28</v>
      </c>
      <c r="E46" s="12">
        <v>6</v>
      </c>
      <c r="F46" s="8">
        <v>0.57999999999999996</v>
      </c>
      <c r="G46" s="12">
        <v>16</v>
      </c>
      <c r="H46" s="8">
        <v>2.39</v>
      </c>
      <c r="I46" s="12">
        <v>0</v>
      </c>
    </row>
    <row r="47" spans="2:9" ht="15" customHeight="1" x14ac:dyDescent="0.15">
      <c r="B47" t="s">
        <v>58</v>
      </c>
      <c r="C47" s="12">
        <v>20</v>
      </c>
      <c r="D47" s="8">
        <v>1.1599999999999999</v>
      </c>
      <c r="E47" s="12">
        <v>9</v>
      </c>
      <c r="F47" s="8">
        <v>0.86</v>
      </c>
      <c r="G47" s="12">
        <v>11</v>
      </c>
      <c r="H47" s="8">
        <v>1.64</v>
      </c>
      <c r="I47" s="12">
        <v>0</v>
      </c>
    </row>
    <row r="48" spans="2:9" ht="15" customHeight="1" x14ac:dyDescent="0.15">
      <c r="B48" t="s">
        <v>66</v>
      </c>
      <c r="C48" s="12">
        <v>17</v>
      </c>
      <c r="D48" s="8">
        <v>0.99</v>
      </c>
      <c r="E48" s="12">
        <v>10</v>
      </c>
      <c r="F48" s="8">
        <v>0.96</v>
      </c>
      <c r="G48" s="12">
        <v>7</v>
      </c>
      <c r="H48" s="8">
        <v>1.05</v>
      </c>
      <c r="I48" s="12">
        <v>0</v>
      </c>
    </row>
    <row r="49" spans="2:9" ht="15" customHeight="1" x14ac:dyDescent="0.15">
      <c r="B49" t="s">
        <v>67</v>
      </c>
      <c r="C49" s="12">
        <v>17</v>
      </c>
      <c r="D49" s="8">
        <v>0.99</v>
      </c>
      <c r="E49" s="12">
        <v>2</v>
      </c>
      <c r="F49" s="8">
        <v>0.19</v>
      </c>
      <c r="G49" s="12">
        <v>15</v>
      </c>
      <c r="H49" s="8">
        <v>2.2400000000000002</v>
      </c>
      <c r="I49" s="12">
        <v>0</v>
      </c>
    </row>
    <row r="52" spans="2:9" ht="33" customHeight="1" x14ac:dyDescent="0.15">
      <c r="B52" t="s">
        <v>238</v>
      </c>
      <c r="C52" s="10" t="s">
        <v>36</v>
      </c>
      <c r="D52" s="10" t="s">
        <v>37</v>
      </c>
      <c r="E52" s="10" t="s">
        <v>38</v>
      </c>
      <c r="F52" s="10" t="s">
        <v>39</v>
      </c>
      <c r="G52" s="10" t="s">
        <v>40</v>
      </c>
      <c r="H52" s="10" t="s">
        <v>41</v>
      </c>
      <c r="I52" s="10" t="s">
        <v>42</v>
      </c>
    </row>
    <row r="53" spans="2:9" ht="15" customHeight="1" x14ac:dyDescent="0.15">
      <c r="B53" t="s">
        <v>122</v>
      </c>
      <c r="C53" s="12">
        <v>111</v>
      </c>
      <c r="D53" s="8">
        <v>6.46</v>
      </c>
      <c r="E53" s="12">
        <v>99</v>
      </c>
      <c r="F53" s="8">
        <v>9.51</v>
      </c>
      <c r="G53" s="12">
        <v>12</v>
      </c>
      <c r="H53" s="8">
        <v>1.79</v>
      </c>
      <c r="I53" s="12">
        <v>0</v>
      </c>
    </row>
    <row r="54" spans="2:9" ht="15" customHeight="1" x14ac:dyDescent="0.15">
      <c r="B54" t="s">
        <v>118</v>
      </c>
      <c r="C54" s="12">
        <v>93</v>
      </c>
      <c r="D54" s="8">
        <v>5.42</v>
      </c>
      <c r="E54" s="12">
        <v>90</v>
      </c>
      <c r="F54" s="8">
        <v>8.65</v>
      </c>
      <c r="G54" s="12">
        <v>3</v>
      </c>
      <c r="H54" s="8">
        <v>0.45</v>
      </c>
      <c r="I54" s="12">
        <v>0</v>
      </c>
    </row>
    <row r="55" spans="2:9" ht="15" customHeight="1" x14ac:dyDescent="0.15">
      <c r="B55" t="s">
        <v>121</v>
      </c>
      <c r="C55" s="12">
        <v>67</v>
      </c>
      <c r="D55" s="8">
        <v>3.9</v>
      </c>
      <c r="E55" s="12">
        <v>64</v>
      </c>
      <c r="F55" s="8">
        <v>6.15</v>
      </c>
      <c r="G55" s="12">
        <v>3</v>
      </c>
      <c r="H55" s="8">
        <v>0.45</v>
      </c>
      <c r="I55" s="12">
        <v>0</v>
      </c>
    </row>
    <row r="56" spans="2:9" ht="15" customHeight="1" x14ac:dyDescent="0.15">
      <c r="B56" t="s">
        <v>114</v>
      </c>
      <c r="C56" s="12">
        <v>56</v>
      </c>
      <c r="D56" s="8">
        <v>3.26</v>
      </c>
      <c r="E56" s="12">
        <v>39</v>
      </c>
      <c r="F56" s="8">
        <v>3.75</v>
      </c>
      <c r="G56" s="12">
        <v>16</v>
      </c>
      <c r="H56" s="8">
        <v>2.39</v>
      </c>
      <c r="I56" s="12">
        <v>1</v>
      </c>
    </row>
    <row r="57" spans="2:9" ht="15" customHeight="1" x14ac:dyDescent="0.15">
      <c r="B57" t="s">
        <v>115</v>
      </c>
      <c r="C57" s="12">
        <v>50</v>
      </c>
      <c r="D57" s="8">
        <v>2.91</v>
      </c>
      <c r="E57" s="12">
        <v>38</v>
      </c>
      <c r="F57" s="8">
        <v>3.65</v>
      </c>
      <c r="G57" s="12">
        <v>12</v>
      </c>
      <c r="H57" s="8">
        <v>1.79</v>
      </c>
      <c r="I57" s="12">
        <v>0</v>
      </c>
    </row>
    <row r="58" spans="2:9" ht="15" customHeight="1" x14ac:dyDescent="0.15">
      <c r="B58" t="s">
        <v>116</v>
      </c>
      <c r="C58" s="12">
        <v>48</v>
      </c>
      <c r="D58" s="8">
        <v>2.8</v>
      </c>
      <c r="E58" s="12">
        <v>38</v>
      </c>
      <c r="F58" s="8">
        <v>3.65</v>
      </c>
      <c r="G58" s="12">
        <v>10</v>
      </c>
      <c r="H58" s="8">
        <v>1.49</v>
      </c>
      <c r="I58" s="12">
        <v>0</v>
      </c>
    </row>
    <row r="59" spans="2:9" ht="15" customHeight="1" x14ac:dyDescent="0.15">
      <c r="B59" t="s">
        <v>119</v>
      </c>
      <c r="C59" s="12">
        <v>42</v>
      </c>
      <c r="D59" s="8">
        <v>2.4500000000000002</v>
      </c>
      <c r="E59" s="12">
        <v>40</v>
      </c>
      <c r="F59" s="8">
        <v>3.84</v>
      </c>
      <c r="G59" s="12">
        <v>2</v>
      </c>
      <c r="H59" s="8">
        <v>0.3</v>
      </c>
      <c r="I59" s="12">
        <v>0</v>
      </c>
    </row>
    <row r="60" spans="2:9" ht="15" customHeight="1" x14ac:dyDescent="0.15">
      <c r="B60" t="s">
        <v>108</v>
      </c>
      <c r="C60" s="12">
        <v>40</v>
      </c>
      <c r="D60" s="8">
        <v>2.33</v>
      </c>
      <c r="E60" s="12">
        <v>26</v>
      </c>
      <c r="F60" s="8">
        <v>2.5</v>
      </c>
      <c r="G60" s="12">
        <v>14</v>
      </c>
      <c r="H60" s="8">
        <v>2.09</v>
      </c>
      <c r="I60" s="12">
        <v>0</v>
      </c>
    </row>
    <row r="61" spans="2:9" ht="15" customHeight="1" x14ac:dyDescent="0.15">
      <c r="B61" t="s">
        <v>117</v>
      </c>
      <c r="C61" s="12">
        <v>37</v>
      </c>
      <c r="D61" s="8">
        <v>2.15</v>
      </c>
      <c r="E61" s="12">
        <v>31</v>
      </c>
      <c r="F61" s="8">
        <v>2.98</v>
      </c>
      <c r="G61" s="12">
        <v>6</v>
      </c>
      <c r="H61" s="8">
        <v>0.9</v>
      </c>
      <c r="I61" s="12">
        <v>0</v>
      </c>
    </row>
    <row r="62" spans="2:9" ht="15" customHeight="1" x14ac:dyDescent="0.15">
      <c r="B62" t="s">
        <v>111</v>
      </c>
      <c r="C62" s="12">
        <v>34</v>
      </c>
      <c r="D62" s="8">
        <v>1.98</v>
      </c>
      <c r="E62" s="12">
        <v>16</v>
      </c>
      <c r="F62" s="8">
        <v>1.54</v>
      </c>
      <c r="G62" s="12">
        <v>18</v>
      </c>
      <c r="H62" s="8">
        <v>2.69</v>
      </c>
      <c r="I62" s="12">
        <v>0</v>
      </c>
    </row>
    <row r="63" spans="2:9" ht="15" customHeight="1" x14ac:dyDescent="0.15">
      <c r="B63" t="s">
        <v>113</v>
      </c>
      <c r="C63" s="12">
        <v>32</v>
      </c>
      <c r="D63" s="8">
        <v>1.86</v>
      </c>
      <c r="E63" s="12">
        <v>16</v>
      </c>
      <c r="F63" s="8">
        <v>1.54</v>
      </c>
      <c r="G63" s="12">
        <v>16</v>
      </c>
      <c r="H63" s="8">
        <v>2.39</v>
      </c>
      <c r="I63" s="12">
        <v>0</v>
      </c>
    </row>
    <row r="64" spans="2:9" ht="15" customHeight="1" x14ac:dyDescent="0.15">
      <c r="B64" t="s">
        <v>124</v>
      </c>
      <c r="C64" s="12">
        <v>32</v>
      </c>
      <c r="D64" s="8">
        <v>1.86</v>
      </c>
      <c r="E64" s="12">
        <v>27</v>
      </c>
      <c r="F64" s="8">
        <v>2.59</v>
      </c>
      <c r="G64" s="12">
        <v>5</v>
      </c>
      <c r="H64" s="8">
        <v>0.75</v>
      </c>
      <c r="I64" s="12">
        <v>0</v>
      </c>
    </row>
    <row r="65" spans="2:9" ht="15" customHeight="1" x14ac:dyDescent="0.15">
      <c r="B65" t="s">
        <v>125</v>
      </c>
      <c r="C65" s="12">
        <v>31</v>
      </c>
      <c r="D65" s="8">
        <v>1.81</v>
      </c>
      <c r="E65" s="12">
        <v>31</v>
      </c>
      <c r="F65" s="8">
        <v>2.98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109</v>
      </c>
      <c r="C66" s="12">
        <v>27</v>
      </c>
      <c r="D66" s="8">
        <v>1.57</v>
      </c>
      <c r="E66" s="12">
        <v>15</v>
      </c>
      <c r="F66" s="8">
        <v>1.44</v>
      </c>
      <c r="G66" s="12">
        <v>12</v>
      </c>
      <c r="H66" s="8">
        <v>1.79</v>
      </c>
      <c r="I66" s="12">
        <v>0</v>
      </c>
    </row>
    <row r="67" spans="2:9" ht="15" customHeight="1" x14ac:dyDescent="0.15">
      <c r="B67" t="s">
        <v>120</v>
      </c>
      <c r="C67" s="12">
        <v>27</v>
      </c>
      <c r="D67" s="8">
        <v>1.57</v>
      </c>
      <c r="E67" s="12">
        <v>12</v>
      </c>
      <c r="F67" s="8">
        <v>1.1499999999999999</v>
      </c>
      <c r="G67" s="12">
        <v>15</v>
      </c>
      <c r="H67" s="8">
        <v>2.2400000000000002</v>
      </c>
      <c r="I67" s="12">
        <v>0</v>
      </c>
    </row>
    <row r="68" spans="2:9" ht="15" customHeight="1" x14ac:dyDescent="0.15">
      <c r="B68" t="s">
        <v>127</v>
      </c>
      <c r="C68" s="12">
        <v>23</v>
      </c>
      <c r="D68" s="8">
        <v>1.34</v>
      </c>
      <c r="E68" s="12">
        <v>8</v>
      </c>
      <c r="F68" s="8">
        <v>0.77</v>
      </c>
      <c r="G68" s="12">
        <v>15</v>
      </c>
      <c r="H68" s="8">
        <v>2.2400000000000002</v>
      </c>
      <c r="I68" s="12">
        <v>0</v>
      </c>
    </row>
    <row r="69" spans="2:9" ht="15" customHeight="1" x14ac:dyDescent="0.15">
      <c r="B69" t="s">
        <v>131</v>
      </c>
      <c r="C69" s="12">
        <v>23</v>
      </c>
      <c r="D69" s="8">
        <v>1.34</v>
      </c>
      <c r="E69" s="12">
        <v>19</v>
      </c>
      <c r="F69" s="8">
        <v>1.83</v>
      </c>
      <c r="G69" s="12">
        <v>4</v>
      </c>
      <c r="H69" s="8">
        <v>0.6</v>
      </c>
      <c r="I69" s="12">
        <v>0</v>
      </c>
    </row>
    <row r="70" spans="2:9" ht="15" customHeight="1" x14ac:dyDescent="0.15">
      <c r="B70" t="s">
        <v>132</v>
      </c>
      <c r="C70" s="12">
        <v>22</v>
      </c>
      <c r="D70" s="8">
        <v>1.28</v>
      </c>
      <c r="E70" s="12">
        <v>10</v>
      </c>
      <c r="F70" s="8">
        <v>0.96</v>
      </c>
      <c r="G70" s="12">
        <v>12</v>
      </c>
      <c r="H70" s="8">
        <v>1.79</v>
      </c>
      <c r="I70" s="12">
        <v>0</v>
      </c>
    </row>
    <row r="71" spans="2:9" ht="15" customHeight="1" x14ac:dyDescent="0.15">
      <c r="B71" t="s">
        <v>112</v>
      </c>
      <c r="C71" s="12">
        <v>22</v>
      </c>
      <c r="D71" s="8">
        <v>1.28</v>
      </c>
      <c r="E71" s="12">
        <v>12</v>
      </c>
      <c r="F71" s="8">
        <v>1.1499999999999999</v>
      </c>
      <c r="G71" s="12">
        <v>10</v>
      </c>
      <c r="H71" s="8">
        <v>1.49</v>
      </c>
      <c r="I71" s="12">
        <v>0</v>
      </c>
    </row>
    <row r="72" spans="2:9" ht="15" customHeight="1" x14ac:dyDescent="0.15">
      <c r="B72" t="s">
        <v>133</v>
      </c>
      <c r="C72" s="12">
        <v>21</v>
      </c>
      <c r="D72" s="8">
        <v>1.22</v>
      </c>
      <c r="E72" s="12">
        <v>2</v>
      </c>
      <c r="F72" s="8">
        <v>0.19</v>
      </c>
      <c r="G72" s="12">
        <v>19</v>
      </c>
      <c r="H72" s="8">
        <v>2.84</v>
      </c>
      <c r="I72" s="12">
        <v>0</v>
      </c>
    </row>
    <row r="74" spans="2:9" ht="15" customHeight="1" x14ac:dyDescent="0.15">
      <c r="B74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244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21</v>
      </c>
      <c r="C6" s="12">
        <v>79</v>
      </c>
      <c r="D6" s="8">
        <v>9.9700000000000006</v>
      </c>
      <c r="E6" s="12">
        <v>27</v>
      </c>
      <c r="F6" s="8">
        <v>5.91</v>
      </c>
      <c r="G6" s="12">
        <v>52</v>
      </c>
      <c r="H6" s="8">
        <v>15.66</v>
      </c>
      <c r="I6" s="12">
        <v>0</v>
      </c>
    </row>
    <row r="7" spans="2:9" ht="15" customHeight="1" x14ac:dyDescent="0.15">
      <c r="B7" t="s">
        <v>22</v>
      </c>
      <c r="C7" s="12">
        <v>46</v>
      </c>
      <c r="D7" s="8">
        <v>5.81</v>
      </c>
      <c r="E7" s="12">
        <v>11</v>
      </c>
      <c r="F7" s="8">
        <v>2.41</v>
      </c>
      <c r="G7" s="12">
        <v>35</v>
      </c>
      <c r="H7" s="8">
        <v>10.54</v>
      </c>
      <c r="I7" s="12">
        <v>0</v>
      </c>
    </row>
    <row r="8" spans="2:9" ht="15" customHeight="1" x14ac:dyDescent="0.15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24</v>
      </c>
      <c r="C9" s="12">
        <v>4</v>
      </c>
      <c r="D9" s="8">
        <v>0.51</v>
      </c>
      <c r="E9" s="12">
        <v>1</v>
      </c>
      <c r="F9" s="8">
        <v>0.22</v>
      </c>
      <c r="G9" s="12">
        <v>3</v>
      </c>
      <c r="H9" s="8">
        <v>0.9</v>
      </c>
      <c r="I9" s="12">
        <v>0</v>
      </c>
    </row>
    <row r="10" spans="2:9" ht="15" customHeight="1" x14ac:dyDescent="0.15">
      <c r="B10" t="s">
        <v>25</v>
      </c>
      <c r="C10" s="12">
        <v>17</v>
      </c>
      <c r="D10" s="8">
        <v>2.15</v>
      </c>
      <c r="E10" s="12">
        <v>2</v>
      </c>
      <c r="F10" s="8">
        <v>0.44</v>
      </c>
      <c r="G10" s="12">
        <v>15</v>
      </c>
      <c r="H10" s="8">
        <v>4.5199999999999996</v>
      </c>
      <c r="I10" s="12">
        <v>0</v>
      </c>
    </row>
    <row r="11" spans="2:9" ht="15" customHeight="1" x14ac:dyDescent="0.15">
      <c r="B11" t="s">
        <v>26</v>
      </c>
      <c r="C11" s="12">
        <v>278</v>
      </c>
      <c r="D11" s="8">
        <v>35.1</v>
      </c>
      <c r="E11" s="12">
        <v>132</v>
      </c>
      <c r="F11" s="8">
        <v>28.88</v>
      </c>
      <c r="G11" s="12">
        <v>145</v>
      </c>
      <c r="H11" s="8">
        <v>43.67</v>
      </c>
      <c r="I11" s="12">
        <v>1</v>
      </c>
    </row>
    <row r="12" spans="2:9" ht="15" customHeight="1" x14ac:dyDescent="0.15">
      <c r="B12" t="s">
        <v>27</v>
      </c>
      <c r="C12" s="12">
        <v>5</v>
      </c>
      <c r="D12" s="8">
        <v>0.63</v>
      </c>
      <c r="E12" s="12">
        <v>2</v>
      </c>
      <c r="F12" s="8">
        <v>0.44</v>
      </c>
      <c r="G12" s="12">
        <v>3</v>
      </c>
      <c r="H12" s="8">
        <v>0.9</v>
      </c>
      <c r="I12" s="12">
        <v>0</v>
      </c>
    </row>
    <row r="13" spans="2:9" ht="15" customHeight="1" x14ac:dyDescent="0.15">
      <c r="B13" t="s">
        <v>28</v>
      </c>
      <c r="C13" s="12">
        <v>27</v>
      </c>
      <c r="D13" s="8">
        <v>3.41</v>
      </c>
      <c r="E13" s="12">
        <v>11</v>
      </c>
      <c r="F13" s="8">
        <v>2.41</v>
      </c>
      <c r="G13" s="12">
        <v>16</v>
      </c>
      <c r="H13" s="8">
        <v>4.82</v>
      </c>
      <c r="I13" s="12">
        <v>0</v>
      </c>
    </row>
    <row r="14" spans="2:9" ht="15" customHeight="1" x14ac:dyDescent="0.15">
      <c r="B14" t="s">
        <v>29</v>
      </c>
      <c r="C14" s="12">
        <v>34</v>
      </c>
      <c r="D14" s="8">
        <v>4.29</v>
      </c>
      <c r="E14" s="12">
        <v>22</v>
      </c>
      <c r="F14" s="8">
        <v>4.8099999999999996</v>
      </c>
      <c r="G14" s="12">
        <v>12</v>
      </c>
      <c r="H14" s="8">
        <v>3.61</v>
      </c>
      <c r="I14" s="12">
        <v>0</v>
      </c>
    </row>
    <row r="15" spans="2:9" ht="15" customHeight="1" x14ac:dyDescent="0.15">
      <c r="B15" t="s">
        <v>30</v>
      </c>
      <c r="C15" s="12">
        <v>101</v>
      </c>
      <c r="D15" s="8">
        <v>12.75</v>
      </c>
      <c r="E15" s="12">
        <v>93</v>
      </c>
      <c r="F15" s="8">
        <v>20.350000000000001</v>
      </c>
      <c r="G15" s="12">
        <v>8</v>
      </c>
      <c r="H15" s="8">
        <v>2.41</v>
      </c>
      <c r="I15" s="12">
        <v>0</v>
      </c>
    </row>
    <row r="16" spans="2:9" ht="15" customHeight="1" x14ac:dyDescent="0.15">
      <c r="B16" t="s">
        <v>31</v>
      </c>
      <c r="C16" s="12">
        <v>122</v>
      </c>
      <c r="D16" s="8">
        <v>15.4</v>
      </c>
      <c r="E16" s="12">
        <v>104</v>
      </c>
      <c r="F16" s="8">
        <v>22.76</v>
      </c>
      <c r="G16" s="12">
        <v>18</v>
      </c>
      <c r="H16" s="8">
        <v>5.42</v>
      </c>
      <c r="I16" s="12">
        <v>0</v>
      </c>
    </row>
    <row r="17" spans="2:9" ht="15" customHeight="1" x14ac:dyDescent="0.15">
      <c r="B17" t="s">
        <v>32</v>
      </c>
      <c r="C17" s="12">
        <v>31</v>
      </c>
      <c r="D17" s="8">
        <v>3.91</v>
      </c>
      <c r="E17" s="12">
        <v>25</v>
      </c>
      <c r="F17" s="8">
        <v>5.47</v>
      </c>
      <c r="G17" s="12">
        <v>6</v>
      </c>
      <c r="H17" s="8">
        <v>1.81</v>
      </c>
      <c r="I17" s="12">
        <v>0</v>
      </c>
    </row>
    <row r="18" spans="2:9" ht="15" customHeight="1" x14ac:dyDescent="0.15">
      <c r="B18" t="s">
        <v>33</v>
      </c>
      <c r="C18" s="12">
        <v>26</v>
      </c>
      <c r="D18" s="8">
        <v>3.28</v>
      </c>
      <c r="E18" s="12">
        <v>19</v>
      </c>
      <c r="F18" s="8">
        <v>4.16</v>
      </c>
      <c r="G18" s="12">
        <v>6</v>
      </c>
      <c r="H18" s="8">
        <v>1.81</v>
      </c>
      <c r="I18" s="12">
        <v>1</v>
      </c>
    </row>
    <row r="19" spans="2:9" ht="15" customHeight="1" x14ac:dyDescent="0.15">
      <c r="B19" t="s">
        <v>34</v>
      </c>
      <c r="C19" s="12">
        <v>22</v>
      </c>
      <c r="D19" s="8">
        <v>2.78</v>
      </c>
      <c r="E19" s="12">
        <v>8</v>
      </c>
      <c r="F19" s="8">
        <v>1.75</v>
      </c>
      <c r="G19" s="12">
        <v>13</v>
      </c>
      <c r="H19" s="8">
        <v>3.92</v>
      </c>
      <c r="I19" s="12">
        <v>1</v>
      </c>
    </row>
    <row r="20" spans="2:9" ht="15" customHeight="1" x14ac:dyDescent="0.15">
      <c r="B20" s="9" t="s">
        <v>215</v>
      </c>
      <c r="C20" s="12">
        <f>SUM(LTBL_31204[総数／事業所数])</f>
        <v>792</v>
      </c>
      <c r="E20" s="12">
        <f>SUBTOTAL(109,LTBL_31204[個人／事業所数])</f>
        <v>457</v>
      </c>
      <c r="G20" s="12">
        <f>SUBTOTAL(109,LTBL_31204[法人／事業所数])</f>
        <v>332</v>
      </c>
      <c r="I20" s="12">
        <f>SUBTOTAL(109,LTBL_31204[法人以外の団体／事業所数])</f>
        <v>3</v>
      </c>
    </row>
    <row r="21" spans="2:9" ht="15" customHeight="1" x14ac:dyDescent="0.15">
      <c r="E21" s="11">
        <f>LTBL_31204[[#Totals],[個人／事業所数]]/LTBL_31204[[#Totals],[総数／事業所数]]</f>
        <v>0.57702020202020199</v>
      </c>
      <c r="G21" s="11">
        <f>LTBL_31204[[#Totals],[法人／事業所数]]/LTBL_31204[[#Totals],[総数／事業所数]]</f>
        <v>0.41919191919191917</v>
      </c>
      <c r="I21" s="11">
        <f>LTBL_31204[[#Totals],[法人以外の団体／事業所数]]/LTBL_31204[[#Totals],[総数／事業所数]]</f>
        <v>3.787878787878788E-3</v>
      </c>
    </row>
    <row r="23" spans="2:9" ht="33" customHeight="1" x14ac:dyDescent="0.15">
      <c r="B23" t="s">
        <v>214</v>
      </c>
      <c r="C23" s="10" t="s">
        <v>36</v>
      </c>
      <c r="D23" s="10" t="s">
        <v>245</v>
      </c>
      <c r="E23" s="10" t="s">
        <v>38</v>
      </c>
      <c r="F23" s="10" t="s">
        <v>246</v>
      </c>
      <c r="G23" s="10" t="s">
        <v>40</v>
      </c>
      <c r="H23" s="10" t="s">
        <v>247</v>
      </c>
      <c r="I23" s="10" t="s">
        <v>42</v>
      </c>
    </row>
    <row r="24" spans="2:9" ht="15" customHeight="1" x14ac:dyDescent="0.15">
      <c r="B24" t="s">
        <v>217</v>
      </c>
      <c r="C24">
        <v>4</v>
      </c>
      <c r="D24" t="s">
        <v>216</v>
      </c>
      <c r="E24">
        <v>0</v>
      </c>
      <c r="F24" t="s">
        <v>218</v>
      </c>
      <c r="G24">
        <v>4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5</v>
      </c>
      <c r="D25" t="s">
        <v>216</v>
      </c>
      <c r="E25">
        <v>0</v>
      </c>
      <c r="F25" t="s">
        <v>218</v>
      </c>
      <c r="G25">
        <v>5</v>
      </c>
      <c r="H25" t="s">
        <v>219</v>
      </c>
      <c r="I25">
        <v>0</v>
      </c>
    </row>
    <row r="28" spans="2:9" ht="33" customHeight="1" x14ac:dyDescent="0.15">
      <c r="B28" t="s">
        <v>237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57</v>
      </c>
      <c r="C29" s="12">
        <v>107</v>
      </c>
      <c r="D29" s="8">
        <v>13.51</v>
      </c>
      <c r="E29" s="12">
        <v>96</v>
      </c>
      <c r="F29" s="8">
        <v>21.01</v>
      </c>
      <c r="G29" s="12">
        <v>11</v>
      </c>
      <c r="H29" s="8">
        <v>3.31</v>
      </c>
      <c r="I29" s="12">
        <v>0</v>
      </c>
    </row>
    <row r="30" spans="2:9" ht="15" customHeight="1" x14ac:dyDescent="0.15">
      <c r="B30" t="s">
        <v>56</v>
      </c>
      <c r="C30" s="12">
        <v>95</v>
      </c>
      <c r="D30" s="8">
        <v>11.99</v>
      </c>
      <c r="E30" s="12">
        <v>89</v>
      </c>
      <c r="F30" s="8">
        <v>19.47</v>
      </c>
      <c r="G30" s="12">
        <v>6</v>
      </c>
      <c r="H30" s="8">
        <v>1.81</v>
      </c>
      <c r="I30" s="12">
        <v>0</v>
      </c>
    </row>
    <row r="31" spans="2:9" ht="15" customHeight="1" x14ac:dyDescent="0.15">
      <c r="B31" t="s">
        <v>52</v>
      </c>
      <c r="C31" s="12">
        <v>92</v>
      </c>
      <c r="D31" s="8">
        <v>11.62</v>
      </c>
      <c r="E31" s="12">
        <v>54</v>
      </c>
      <c r="F31" s="8">
        <v>11.82</v>
      </c>
      <c r="G31" s="12">
        <v>38</v>
      </c>
      <c r="H31" s="8">
        <v>11.45</v>
      </c>
      <c r="I31" s="12">
        <v>0</v>
      </c>
    </row>
    <row r="32" spans="2:9" ht="15" customHeight="1" x14ac:dyDescent="0.15">
      <c r="B32" t="s">
        <v>50</v>
      </c>
      <c r="C32" s="12">
        <v>60</v>
      </c>
      <c r="D32" s="8">
        <v>7.58</v>
      </c>
      <c r="E32" s="12">
        <v>32</v>
      </c>
      <c r="F32" s="8">
        <v>7</v>
      </c>
      <c r="G32" s="12">
        <v>27</v>
      </c>
      <c r="H32" s="8">
        <v>8.1300000000000008</v>
      </c>
      <c r="I32" s="12">
        <v>1</v>
      </c>
    </row>
    <row r="33" spans="2:9" ht="15" customHeight="1" x14ac:dyDescent="0.15">
      <c r="B33" t="s">
        <v>59</v>
      </c>
      <c r="C33" s="12">
        <v>31</v>
      </c>
      <c r="D33" s="8">
        <v>3.91</v>
      </c>
      <c r="E33" s="12">
        <v>25</v>
      </c>
      <c r="F33" s="8">
        <v>5.47</v>
      </c>
      <c r="G33" s="12">
        <v>6</v>
      </c>
      <c r="H33" s="8">
        <v>1.81</v>
      </c>
      <c r="I33" s="12">
        <v>0</v>
      </c>
    </row>
    <row r="34" spans="2:9" ht="15" customHeight="1" x14ac:dyDescent="0.15">
      <c r="B34" t="s">
        <v>43</v>
      </c>
      <c r="C34" s="12">
        <v>30</v>
      </c>
      <c r="D34" s="8">
        <v>3.79</v>
      </c>
      <c r="E34" s="12">
        <v>9</v>
      </c>
      <c r="F34" s="8">
        <v>1.97</v>
      </c>
      <c r="G34" s="12">
        <v>21</v>
      </c>
      <c r="H34" s="8">
        <v>6.33</v>
      </c>
      <c r="I34" s="12">
        <v>0</v>
      </c>
    </row>
    <row r="35" spans="2:9" ht="15" customHeight="1" x14ac:dyDescent="0.15">
      <c r="B35" t="s">
        <v>49</v>
      </c>
      <c r="C35" s="12">
        <v>28</v>
      </c>
      <c r="D35" s="8">
        <v>3.54</v>
      </c>
      <c r="E35" s="12">
        <v>17</v>
      </c>
      <c r="F35" s="8">
        <v>3.72</v>
      </c>
      <c r="G35" s="12">
        <v>11</v>
      </c>
      <c r="H35" s="8">
        <v>3.31</v>
      </c>
      <c r="I35" s="12">
        <v>0</v>
      </c>
    </row>
    <row r="36" spans="2:9" ht="15" customHeight="1" x14ac:dyDescent="0.15">
      <c r="B36" t="s">
        <v>45</v>
      </c>
      <c r="C36" s="12">
        <v>25</v>
      </c>
      <c r="D36" s="8">
        <v>3.16</v>
      </c>
      <c r="E36" s="12">
        <v>8</v>
      </c>
      <c r="F36" s="8">
        <v>1.75</v>
      </c>
      <c r="G36" s="12">
        <v>17</v>
      </c>
      <c r="H36" s="8">
        <v>5.12</v>
      </c>
      <c r="I36" s="12">
        <v>0</v>
      </c>
    </row>
    <row r="37" spans="2:9" ht="15" customHeight="1" x14ac:dyDescent="0.15">
      <c r="B37" t="s">
        <v>44</v>
      </c>
      <c r="C37" s="12">
        <v>24</v>
      </c>
      <c r="D37" s="8">
        <v>3.03</v>
      </c>
      <c r="E37" s="12">
        <v>10</v>
      </c>
      <c r="F37" s="8">
        <v>2.19</v>
      </c>
      <c r="G37" s="12">
        <v>14</v>
      </c>
      <c r="H37" s="8">
        <v>4.22</v>
      </c>
      <c r="I37" s="12">
        <v>0</v>
      </c>
    </row>
    <row r="38" spans="2:9" ht="15" customHeight="1" x14ac:dyDescent="0.15">
      <c r="B38" t="s">
        <v>64</v>
      </c>
      <c r="C38" s="12">
        <v>22</v>
      </c>
      <c r="D38" s="8">
        <v>2.78</v>
      </c>
      <c r="E38" s="12">
        <v>3</v>
      </c>
      <c r="F38" s="8">
        <v>0.66</v>
      </c>
      <c r="G38" s="12">
        <v>19</v>
      </c>
      <c r="H38" s="8">
        <v>5.72</v>
      </c>
      <c r="I38" s="12">
        <v>0</v>
      </c>
    </row>
    <row r="39" spans="2:9" ht="15" customHeight="1" x14ac:dyDescent="0.15">
      <c r="B39" t="s">
        <v>51</v>
      </c>
      <c r="C39" s="12">
        <v>22</v>
      </c>
      <c r="D39" s="8">
        <v>2.78</v>
      </c>
      <c r="E39" s="12">
        <v>14</v>
      </c>
      <c r="F39" s="8">
        <v>3.06</v>
      </c>
      <c r="G39" s="12">
        <v>8</v>
      </c>
      <c r="H39" s="8">
        <v>2.41</v>
      </c>
      <c r="I39" s="12">
        <v>0</v>
      </c>
    </row>
    <row r="40" spans="2:9" ht="15" customHeight="1" x14ac:dyDescent="0.15">
      <c r="B40" t="s">
        <v>60</v>
      </c>
      <c r="C40" s="12">
        <v>20</v>
      </c>
      <c r="D40" s="8">
        <v>2.5299999999999998</v>
      </c>
      <c r="E40" s="12">
        <v>19</v>
      </c>
      <c r="F40" s="8">
        <v>4.16</v>
      </c>
      <c r="G40" s="12">
        <v>1</v>
      </c>
      <c r="H40" s="8">
        <v>0.3</v>
      </c>
      <c r="I40" s="12">
        <v>0</v>
      </c>
    </row>
    <row r="41" spans="2:9" ht="15" customHeight="1" x14ac:dyDescent="0.15">
      <c r="B41" t="s">
        <v>53</v>
      </c>
      <c r="C41" s="12">
        <v>19</v>
      </c>
      <c r="D41" s="8">
        <v>2.4</v>
      </c>
      <c r="E41" s="12">
        <v>8</v>
      </c>
      <c r="F41" s="8">
        <v>1.75</v>
      </c>
      <c r="G41" s="12">
        <v>11</v>
      </c>
      <c r="H41" s="8">
        <v>3.31</v>
      </c>
      <c r="I41" s="12">
        <v>0</v>
      </c>
    </row>
    <row r="42" spans="2:9" ht="15" customHeight="1" x14ac:dyDescent="0.15">
      <c r="B42" t="s">
        <v>55</v>
      </c>
      <c r="C42" s="12">
        <v>19</v>
      </c>
      <c r="D42" s="8">
        <v>2.4</v>
      </c>
      <c r="E42" s="12">
        <v>10</v>
      </c>
      <c r="F42" s="8">
        <v>2.19</v>
      </c>
      <c r="G42" s="12">
        <v>9</v>
      </c>
      <c r="H42" s="8">
        <v>2.71</v>
      </c>
      <c r="I42" s="12">
        <v>0</v>
      </c>
    </row>
    <row r="43" spans="2:9" ht="15" customHeight="1" x14ac:dyDescent="0.15">
      <c r="B43" t="s">
        <v>46</v>
      </c>
      <c r="C43" s="12">
        <v>18</v>
      </c>
      <c r="D43" s="8">
        <v>2.27</v>
      </c>
      <c r="E43" s="12">
        <v>2</v>
      </c>
      <c r="F43" s="8">
        <v>0.44</v>
      </c>
      <c r="G43" s="12">
        <v>16</v>
      </c>
      <c r="H43" s="8">
        <v>4.82</v>
      </c>
      <c r="I43" s="12">
        <v>0</v>
      </c>
    </row>
    <row r="44" spans="2:9" ht="15" customHeight="1" x14ac:dyDescent="0.15">
      <c r="B44" t="s">
        <v>66</v>
      </c>
      <c r="C44" s="12">
        <v>17</v>
      </c>
      <c r="D44" s="8">
        <v>2.15</v>
      </c>
      <c r="E44" s="12">
        <v>2</v>
      </c>
      <c r="F44" s="8">
        <v>0.44</v>
      </c>
      <c r="G44" s="12">
        <v>15</v>
      </c>
      <c r="H44" s="8">
        <v>4.5199999999999996</v>
      </c>
      <c r="I44" s="12">
        <v>0</v>
      </c>
    </row>
    <row r="45" spans="2:9" ht="15" customHeight="1" x14ac:dyDescent="0.15">
      <c r="B45" t="s">
        <v>54</v>
      </c>
      <c r="C45" s="12">
        <v>15</v>
      </c>
      <c r="D45" s="8">
        <v>1.89</v>
      </c>
      <c r="E45" s="12">
        <v>12</v>
      </c>
      <c r="F45" s="8">
        <v>2.63</v>
      </c>
      <c r="G45" s="12">
        <v>3</v>
      </c>
      <c r="H45" s="8">
        <v>0.9</v>
      </c>
      <c r="I45" s="12">
        <v>0</v>
      </c>
    </row>
    <row r="46" spans="2:9" ht="15" customHeight="1" x14ac:dyDescent="0.15">
      <c r="B46" t="s">
        <v>68</v>
      </c>
      <c r="C46" s="12">
        <v>14</v>
      </c>
      <c r="D46" s="8">
        <v>1.77</v>
      </c>
      <c r="E46" s="12">
        <v>6</v>
      </c>
      <c r="F46" s="8">
        <v>1.31</v>
      </c>
      <c r="G46" s="12">
        <v>8</v>
      </c>
      <c r="H46" s="8">
        <v>2.41</v>
      </c>
      <c r="I46" s="12">
        <v>0</v>
      </c>
    </row>
    <row r="47" spans="2:9" ht="15" customHeight="1" x14ac:dyDescent="0.15">
      <c r="B47" t="s">
        <v>58</v>
      </c>
      <c r="C47" s="12">
        <v>12</v>
      </c>
      <c r="D47" s="8">
        <v>1.52</v>
      </c>
      <c r="E47" s="12">
        <v>5</v>
      </c>
      <c r="F47" s="8">
        <v>1.0900000000000001</v>
      </c>
      <c r="G47" s="12">
        <v>7</v>
      </c>
      <c r="H47" s="8">
        <v>2.11</v>
      </c>
      <c r="I47" s="12">
        <v>0</v>
      </c>
    </row>
    <row r="48" spans="2:9" ht="15" customHeight="1" x14ac:dyDescent="0.15">
      <c r="B48" t="s">
        <v>48</v>
      </c>
      <c r="C48" s="12">
        <v>11</v>
      </c>
      <c r="D48" s="8">
        <v>1.39</v>
      </c>
      <c r="E48" s="12">
        <v>2</v>
      </c>
      <c r="F48" s="8">
        <v>0.44</v>
      </c>
      <c r="G48" s="12">
        <v>9</v>
      </c>
      <c r="H48" s="8">
        <v>2.71</v>
      </c>
      <c r="I48" s="12">
        <v>0</v>
      </c>
    </row>
    <row r="51" spans="2:9" ht="33" customHeight="1" x14ac:dyDescent="0.15">
      <c r="B51" t="s">
        <v>238</v>
      </c>
      <c r="C51" s="10" t="s">
        <v>36</v>
      </c>
      <c r="D51" s="10" t="s">
        <v>37</v>
      </c>
      <c r="E51" s="10" t="s">
        <v>38</v>
      </c>
      <c r="F51" s="10" t="s">
        <v>39</v>
      </c>
      <c r="G51" s="10" t="s">
        <v>40</v>
      </c>
      <c r="H51" s="10" t="s">
        <v>41</v>
      </c>
      <c r="I51" s="10" t="s">
        <v>42</v>
      </c>
    </row>
    <row r="52" spans="2:9" ht="15" customHeight="1" x14ac:dyDescent="0.15">
      <c r="B52" t="s">
        <v>122</v>
      </c>
      <c r="C52" s="12">
        <v>54</v>
      </c>
      <c r="D52" s="8">
        <v>6.82</v>
      </c>
      <c r="E52" s="12">
        <v>52</v>
      </c>
      <c r="F52" s="8">
        <v>11.38</v>
      </c>
      <c r="G52" s="12">
        <v>2</v>
      </c>
      <c r="H52" s="8">
        <v>0.6</v>
      </c>
      <c r="I52" s="12">
        <v>0</v>
      </c>
    </row>
    <row r="53" spans="2:9" ht="15" customHeight="1" x14ac:dyDescent="0.15">
      <c r="B53" t="s">
        <v>121</v>
      </c>
      <c r="C53" s="12">
        <v>37</v>
      </c>
      <c r="D53" s="8">
        <v>4.67</v>
      </c>
      <c r="E53" s="12">
        <v>37</v>
      </c>
      <c r="F53" s="8">
        <v>8.1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114</v>
      </c>
      <c r="C54" s="12">
        <v>29</v>
      </c>
      <c r="D54" s="8">
        <v>3.66</v>
      </c>
      <c r="E54" s="12">
        <v>17</v>
      </c>
      <c r="F54" s="8">
        <v>3.72</v>
      </c>
      <c r="G54" s="12">
        <v>12</v>
      </c>
      <c r="H54" s="8">
        <v>3.61</v>
      </c>
      <c r="I54" s="12">
        <v>0</v>
      </c>
    </row>
    <row r="55" spans="2:9" ht="15" customHeight="1" x14ac:dyDescent="0.15">
      <c r="B55" t="s">
        <v>113</v>
      </c>
      <c r="C55" s="12">
        <v>22</v>
      </c>
      <c r="D55" s="8">
        <v>2.78</v>
      </c>
      <c r="E55" s="12">
        <v>15</v>
      </c>
      <c r="F55" s="8">
        <v>3.28</v>
      </c>
      <c r="G55" s="12">
        <v>7</v>
      </c>
      <c r="H55" s="8">
        <v>2.11</v>
      </c>
      <c r="I55" s="12">
        <v>0</v>
      </c>
    </row>
    <row r="56" spans="2:9" ht="15" customHeight="1" x14ac:dyDescent="0.15">
      <c r="B56" t="s">
        <v>116</v>
      </c>
      <c r="C56" s="12">
        <v>22</v>
      </c>
      <c r="D56" s="8">
        <v>2.78</v>
      </c>
      <c r="E56" s="12">
        <v>19</v>
      </c>
      <c r="F56" s="8">
        <v>4.16</v>
      </c>
      <c r="G56" s="12">
        <v>3</v>
      </c>
      <c r="H56" s="8">
        <v>0.9</v>
      </c>
      <c r="I56" s="12">
        <v>0</v>
      </c>
    </row>
    <row r="57" spans="2:9" ht="15" customHeight="1" x14ac:dyDescent="0.15">
      <c r="B57" t="s">
        <v>118</v>
      </c>
      <c r="C57" s="12">
        <v>22</v>
      </c>
      <c r="D57" s="8">
        <v>2.78</v>
      </c>
      <c r="E57" s="12">
        <v>22</v>
      </c>
      <c r="F57" s="8">
        <v>4.8099999999999996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123</v>
      </c>
      <c r="C58" s="12">
        <v>21</v>
      </c>
      <c r="D58" s="8">
        <v>2.65</v>
      </c>
      <c r="E58" s="12">
        <v>18</v>
      </c>
      <c r="F58" s="8">
        <v>3.94</v>
      </c>
      <c r="G58" s="12">
        <v>3</v>
      </c>
      <c r="H58" s="8">
        <v>0.9</v>
      </c>
      <c r="I58" s="12">
        <v>0</v>
      </c>
    </row>
    <row r="59" spans="2:9" ht="15" customHeight="1" x14ac:dyDescent="0.15">
      <c r="B59" t="s">
        <v>135</v>
      </c>
      <c r="C59" s="12">
        <v>20</v>
      </c>
      <c r="D59" s="8">
        <v>2.5299999999999998</v>
      </c>
      <c r="E59" s="12">
        <v>8</v>
      </c>
      <c r="F59" s="8">
        <v>1.75</v>
      </c>
      <c r="G59" s="12">
        <v>11</v>
      </c>
      <c r="H59" s="8">
        <v>3.31</v>
      </c>
      <c r="I59" s="12">
        <v>1</v>
      </c>
    </row>
    <row r="60" spans="2:9" ht="15" customHeight="1" x14ac:dyDescent="0.15">
      <c r="B60" t="s">
        <v>119</v>
      </c>
      <c r="C60" s="12">
        <v>18</v>
      </c>
      <c r="D60" s="8">
        <v>2.27</v>
      </c>
      <c r="E60" s="12">
        <v>17</v>
      </c>
      <c r="F60" s="8">
        <v>3.72</v>
      </c>
      <c r="G60" s="12">
        <v>1</v>
      </c>
      <c r="H60" s="8">
        <v>0.3</v>
      </c>
      <c r="I60" s="12">
        <v>0</v>
      </c>
    </row>
    <row r="61" spans="2:9" ht="15" customHeight="1" x14ac:dyDescent="0.15">
      <c r="B61" t="s">
        <v>110</v>
      </c>
      <c r="C61" s="12">
        <v>16</v>
      </c>
      <c r="D61" s="8">
        <v>2.02</v>
      </c>
      <c r="E61" s="12">
        <v>9</v>
      </c>
      <c r="F61" s="8">
        <v>1.97</v>
      </c>
      <c r="G61" s="12">
        <v>7</v>
      </c>
      <c r="H61" s="8">
        <v>2.11</v>
      </c>
      <c r="I61" s="12">
        <v>0</v>
      </c>
    </row>
    <row r="62" spans="2:9" ht="15" customHeight="1" x14ac:dyDescent="0.15">
      <c r="B62" t="s">
        <v>125</v>
      </c>
      <c r="C62" s="12">
        <v>15</v>
      </c>
      <c r="D62" s="8">
        <v>1.89</v>
      </c>
      <c r="E62" s="12">
        <v>15</v>
      </c>
      <c r="F62" s="8">
        <v>3.28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120</v>
      </c>
      <c r="C63" s="12">
        <v>14</v>
      </c>
      <c r="D63" s="8">
        <v>1.77</v>
      </c>
      <c r="E63" s="12">
        <v>5</v>
      </c>
      <c r="F63" s="8">
        <v>1.0900000000000001</v>
      </c>
      <c r="G63" s="12">
        <v>9</v>
      </c>
      <c r="H63" s="8">
        <v>2.71</v>
      </c>
      <c r="I63" s="12">
        <v>0</v>
      </c>
    </row>
    <row r="64" spans="2:9" ht="15" customHeight="1" x14ac:dyDescent="0.15">
      <c r="B64" t="s">
        <v>134</v>
      </c>
      <c r="C64" s="12">
        <v>13</v>
      </c>
      <c r="D64" s="8">
        <v>1.64</v>
      </c>
      <c r="E64" s="12">
        <v>3</v>
      </c>
      <c r="F64" s="8">
        <v>0.66</v>
      </c>
      <c r="G64" s="12">
        <v>10</v>
      </c>
      <c r="H64" s="8">
        <v>3.01</v>
      </c>
      <c r="I64" s="12">
        <v>0</v>
      </c>
    </row>
    <row r="65" spans="2:9" ht="15" customHeight="1" x14ac:dyDescent="0.15">
      <c r="B65" t="s">
        <v>109</v>
      </c>
      <c r="C65" s="12">
        <v>12</v>
      </c>
      <c r="D65" s="8">
        <v>1.52</v>
      </c>
      <c r="E65" s="12">
        <v>8</v>
      </c>
      <c r="F65" s="8">
        <v>1.75</v>
      </c>
      <c r="G65" s="12">
        <v>4</v>
      </c>
      <c r="H65" s="8">
        <v>1.2</v>
      </c>
      <c r="I65" s="12">
        <v>0</v>
      </c>
    </row>
    <row r="66" spans="2:9" ht="15" customHeight="1" x14ac:dyDescent="0.15">
      <c r="B66" t="s">
        <v>133</v>
      </c>
      <c r="C66" s="12">
        <v>12</v>
      </c>
      <c r="D66" s="8">
        <v>1.52</v>
      </c>
      <c r="E66" s="12">
        <v>3</v>
      </c>
      <c r="F66" s="8">
        <v>0.66</v>
      </c>
      <c r="G66" s="12">
        <v>9</v>
      </c>
      <c r="H66" s="8">
        <v>2.71</v>
      </c>
      <c r="I66" s="12">
        <v>0</v>
      </c>
    </row>
    <row r="67" spans="2:9" ht="15" customHeight="1" x14ac:dyDescent="0.15">
      <c r="B67" t="s">
        <v>132</v>
      </c>
      <c r="C67" s="12">
        <v>11</v>
      </c>
      <c r="D67" s="8">
        <v>1.39</v>
      </c>
      <c r="E67" s="12">
        <v>5</v>
      </c>
      <c r="F67" s="8">
        <v>1.0900000000000001</v>
      </c>
      <c r="G67" s="12">
        <v>6</v>
      </c>
      <c r="H67" s="8">
        <v>1.81</v>
      </c>
      <c r="I67" s="12">
        <v>0</v>
      </c>
    </row>
    <row r="68" spans="2:9" ht="15" customHeight="1" x14ac:dyDescent="0.15">
      <c r="B68" t="s">
        <v>128</v>
      </c>
      <c r="C68" s="12">
        <v>10</v>
      </c>
      <c r="D68" s="8">
        <v>1.26</v>
      </c>
      <c r="E68" s="12">
        <v>2</v>
      </c>
      <c r="F68" s="8">
        <v>0.44</v>
      </c>
      <c r="G68" s="12">
        <v>8</v>
      </c>
      <c r="H68" s="8">
        <v>2.41</v>
      </c>
      <c r="I68" s="12">
        <v>0</v>
      </c>
    </row>
    <row r="69" spans="2:9" ht="15" customHeight="1" x14ac:dyDescent="0.15">
      <c r="B69" t="s">
        <v>112</v>
      </c>
      <c r="C69" s="12">
        <v>10</v>
      </c>
      <c r="D69" s="8">
        <v>1.26</v>
      </c>
      <c r="E69" s="12">
        <v>5</v>
      </c>
      <c r="F69" s="8">
        <v>1.0900000000000001</v>
      </c>
      <c r="G69" s="12">
        <v>5</v>
      </c>
      <c r="H69" s="8">
        <v>1.51</v>
      </c>
      <c r="I69" s="12">
        <v>0</v>
      </c>
    </row>
    <row r="70" spans="2:9" ht="15" customHeight="1" x14ac:dyDescent="0.15">
      <c r="B70" t="s">
        <v>115</v>
      </c>
      <c r="C70" s="12">
        <v>10</v>
      </c>
      <c r="D70" s="8">
        <v>1.26</v>
      </c>
      <c r="E70" s="12">
        <v>4</v>
      </c>
      <c r="F70" s="8">
        <v>0.88</v>
      </c>
      <c r="G70" s="12">
        <v>6</v>
      </c>
      <c r="H70" s="8">
        <v>1.81</v>
      </c>
      <c r="I70" s="12">
        <v>0</v>
      </c>
    </row>
    <row r="71" spans="2:9" ht="15" customHeight="1" x14ac:dyDescent="0.15">
      <c r="B71" t="s">
        <v>127</v>
      </c>
      <c r="C71" s="12">
        <v>10</v>
      </c>
      <c r="D71" s="8">
        <v>1.26</v>
      </c>
      <c r="E71" s="12">
        <v>4</v>
      </c>
      <c r="F71" s="8">
        <v>0.88</v>
      </c>
      <c r="G71" s="12">
        <v>6</v>
      </c>
      <c r="H71" s="8">
        <v>1.81</v>
      </c>
      <c r="I71" s="12">
        <v>0</v>
      </c>
    </row>
    <row r="72" spans="2:9" ht="15" customHeight="1" x14ac:dyDescent="0.15">
      <c r="B72" t="s">
        <v>117</v>
      </c>
      <c r="C72" s="12">
        <v>10</v>
      </c>
      <c r="D72" s="8">
        <v>1.26</v>
      </c>
      <c r="E72" s="12">
        <v>9</v>
      </c>
      <c r="F72" s="8">
        <v>1.97</v>
      </c>
      <c r="G72" s="12">
        <v>1</v>
      </c>
      <c r="H72" s="8">
        <v>0.3</v>
      </c>
      <c r="I72" s="12">
        <v>0</v>
      </c>
    </row>
    <row r="73" spans="2:9" ht="15" customHeight="1" x14ac:dyDescent="0.15">
      <c r="B73" t="s">
        <v>124</v>
      </c>
      <c r="C73" s="12">
        <v>10</v>
      </c>
      <c r="D73" s="8">
        <v>1.26</v>
      </c>
      <c r="E73" s="12">
        <v>7</v>
      </c>
      <c r="F73" s="8">
        <v>1.53</v>
      </c>
      <c r="G73" s="12">
        <v>3</v>
      </c>
      <c r="H73" s="8">
        <v>0.9</v>
      </c>
      <c r="I73" s="12">
        <v>0</v>
      </c>
    </row>
    <row r="75" spans="2:9" ht="15" customHeight="1" x14ac:dyDescent="0.15">
      <c r="B75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3</vt:i4>
      </vt:variant>
    </vt:vector>
  </HeadingPairs>
  <TitlesOfParts>
    <vt:vector size="27" baseType="lpstr">
      <vt:lpstr>目次</vt:lpstr>
      <vt:lpstr>産業大分類</vt:lpstr>
      <vt:lpstr>産業中分類</vt:lpstr>
      <vt:lpstr>産業小分類</vt:lpstr>
      <vt:lpstr>鳥取県</vt:lpstr>
      <vt:lpstr>鳥取市</vt:lpstr>
      <vt:lpstr>米子市</vt:lpstr>
      <vt:lpstr>倉吉市</vt:lpstr>
      <vt:lpstr>境港市</vt:lpstr>
      <vt:lpstr>岩美郡岩美町</vt:lpstr>
      <vt:lpstr>八頭郡若桜町</vt:lpstr>
      <vt:lpstr>八頭郡智頭町</vt:lpstr>
      <vt:lpstr>八頭郡八頭町</vt:lpstr>
      <vt:lpstr>東伯郡三朝町</vt:lpstr>
      <vt:lpstr>東伯郡湯梨浜町</vt:lpstr>
      <vt:lpstr>東伯郡琴浦町</vt:lpstr>
      <vt:lpstr>東伯郡北栄町</vt:lpstr>
      <vt:lpstr>西伯郡日吉津村</vt:lpstr>
      <vt:lpstr>西伯郡大山町</vt:lpstr>
      <vt:lpstr>西伯郡南部町</vt:lpstr>
      <vt:lpstr>西伯郡伯耆町</vt:lpstr>
      <vt:lpstr>日野郡日南町</vt:lpstr>
      <vt:lpstr>日野郡日野町</vt:lpstr>
      <vt:lpstr>日野郡江府町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2018-07-24T10:52:30Z</dcterms:created>
  <dcterms:modified xsi:type="dcterms:W3CDTF">2018-07-24T10:52:32Z</dcterms:modified>
</cp:coreProperties>
</file>