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48" r:id="rId1"/>
    <sheet name="産業大分類" sheetId="5" r:id="rId2"/>
    <sheet name="産業中分類" sheetId="6" r:id="rId3"/>
    <sheet name="産業小分類" sheetId="7" r:id="rId4"/>
    <sheet name="奈良県" sheetId="8" r:id="rId5"/>
    <sheet name="奈良市" sheetId="9" r:id="rId6"/>
    <sheet name="大和高田市" sheetId="10" r:id="rId7"/>
    <sheet name="大和郡山市" sheetId="11" r:id="rId8"/>
    <sheet name="天理市" sheetId="12" r:id="rId9"/>
    <sheet name="橿原市" sheetId="13" r:id="rId10"/>
    <sheet name="桜井市" sheetId="14" r:id="rId11"/>
    <sheet name="五條市" sheetId="15" r:id="rId12"/>
    <sheet name="御所市" sheetId="16" r:id="rId13"/>
    <sheet name="生駒市" sheetId="17" r:id="rId14"/>
    <sheet name="香芝市" sheetId="18" r:id="rId15"/>
    <sheet name="葛城市" sheetId="19" r:id="rId16"/>
    <sheet name="宇陀市" sheetId="20" r:id="rId17"/>
    <sheet name="山辺郡山添村" sheetId="21" r:id="rId18"/>
    <sheet name="生駒郡平群町" sheetId="22" r:id="rId19"/>
    <sheet name="生駒郡三郷町" sheetId="23" r:id="rId20"/>
    <sheet name="生駒郡斑鳩町" sheetId="24" r:id="rId21"/>
    <sheet name="生駒郡安堵町" sheetId="25" r:id="rId22"/>
    <sheet name="磯城郡川西町" sheetId="26" r:id="rId23"/>
    <sheet name="磯城郡三宅町" sheetId="27" r:id="rId24"/>
    <sheet name="磯城郡田原本町" sheetId="28" r:id="rId25"/>
    <sheet name="宇陀郡曽爾村" sheetId="29" r:id="rId26"/>
    <sheet name="宇陀郡御杖村" sheetId="30" r:id="rId27"/>
    <sheet name="高市郡高取町" sheetId="31" r:id="rId28"/>
    <sheet name="高市郡明日香村" sheetId="32" r:id="rId29"/>
    <sheet name="北葛城郡上牧町" sheetId="33" r:id="rId30"/>
    <sheet name="北葛城郡王寺町" sheetId="34" r:id="rId31"/>
    <sheet name="北葛城郡広陵町" sheetId="35" r:id="rId32"/>
    <sheet name="北葛城郡河合町" sheetId="36" r:id="rId33"/>
    <sheet name="吉野郡吉野町" sheetId="37" r:id="rId34"/>
    <sheet name="吉野郡大淀町" sheetId="38" r:id="rId35"/>
    <sheet name="吉野郡下市町" sheetId="39" r:id="rId36"/>
    <sheet name="吉野郡黒滝村" sheetId="40" r:id="rId37"/>
    <sheet name="吉野郡天川村" sheetId="41" r:id="rId38"/>
    <sheet name="吉野郡野迫川村" sheetId="42" r:id="rId39"/>
    <sheet name="吉野郡十津川村" sheetId="43" r:id="rId40"/>
    <sheet name="吉野郡下北山村" sheetId="44" r:id="rId41"/>
    <sheet name="吉野郡上北山村" sheetId="45" r:id="rId42"/>
    <sheet name="吉野郡川上村" sheetId="46" r:id="rId43"/>
    <sheet name="吉野郡東吉野村" sheetId="47" r:id="rId44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374" r:id="rId45"/>
    <pivotCache cacheId="375" r:id="rId46"/>
    <pivotCache cacheId="376" r:id="rId4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7" l="1"/>
  <c r="I21" i="47" s="1"/>
  <c r="G20" i="47"/>
  <c r="G21" i="47" s="1"/>
  <c r="E20" i="47"/>
  <c r="E21" i="47" s="1"/>
  <c r="C20" i="47"/>
  <c r="I20" i="46"/>
  <c r="I21" i="46" s="1"/>
  <c r="G20" i="46"/>
  <c r="G21" i="46" s="1"/>
  <c r="E20" i="46"/>
  <c r="E21" i="46" s="1"/>
  <c r="C20" i="46"/>
  <c r="I20" i="45"/>
  <c r="G20" i="45"/>
  <c r="G21" i="45" s="1"/>
  <c r="E20" i="45"/>
  <c r="C20" i="45"/>
  <c r="I20" i="44"/>
  <c r="G20" i="44"/>
  <c r="G21" i="44" s="1"/>
  <c r="E20" i="44"/>
  <c r="C20" i="44"/>
  <c r="I20" i="43"/>
  <c r="I21" i="43" s="1"/>
  <c r="G20" i="43"/>
  <c r="G21" i="43" s="1"/>
  <c r="E20" i="43"/>
  <c r="E21" i="43" s="1"/>
  <c r="C20" i="43"/>
  <c r="I20" i="42"/>
  <c r="G20" i="42"/>
  <c r="G21" i="42" s="1"/>
  <c r="E20" i="42"/>
  <c r="C20" i="42"/>
  <c r="I20" i="41"/>
  <c r="I21" i="41" s="1"/>
  <c r="G20" i="41"/>
  <c r="G21" i="41" s="1"/>
  <c r="E20" i="41"/>
  <c r="E21" i="41" s="1"/>
  <c r="C20" i="41"/>
  <c r="I20" i="40"/>
  <c r="I21" i="40" s="1"/>
  <c r="G20" i="40"/>
  <c r="G21" i="40" s="1"/>
  <c r="E20" i="40"/>
  <c r="E21" i="40" s="1"/>
  <c r="C20" i="40"/>
  <c r="I20" i="39"/>
  <c r="I21" i="39" s="1"/>
  <c r="G20" i="39"/>
  <c r="G21" i="39" s="1"/>
  <c r="E20" i="39"/>
  <c r="E21" i="39" s="1"/>
  <c r="C20" i="39"/>
  <c r="I20" i="38"/>
  <c r="G20" i="38"/>
  <c r="G21" i="38" s="1"/>
  <c r="E20" i="38"/>
  <c r="C20" i="38"/>
  <c r="I20" i="37"/>
  <c r="G20" i="37"/>
  <c r="G21" i="37" s="1"/>
  <c r="E20" i="37"/>
  <c r="C20" i="37"/>
  <c r="I20" i="36"/>
  <c r="I21" i="36" s="1"/>
  <c r="G20" i="36"/>
  <c r="G21" i="36" s="1"/>
  <c r="E20" i="36"/>
  <c r="E21" i="36" s="1"/>
  <c r="C20" i="36"/>
  <c r="I20" i="35"/>
  <c r="I21" i="35" s="1"/>
  <c r="G20" i="35"/>
  <c r="G21" i="35" s="1"/>
  <c r="E20" i="35"/>
  <c r="E21" i="35" s="1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G20" i="32"/>
  <c r="G21" i="32" s="1"/>
  <c r="E20" i="32"/>
  <c r="C20" i="32"/>
  <c r="I20" i="31"/>
  <c r="I21" i="31" s="1"/>
  <c r="G20" i="31"/>
  <c r="G21" i="31" s="1"/>
  <c r="E20" i="31"/>
  <c r="E21" i="31" s="1"/>
  <c r="C20" i="31"/>
  <c r="I20" i="30"/>
  <c r="I21" i="30" s="1"/>
  <c r="G20" i="30"/>
  <c r="G21" i="30" s="1"/>
  <c r="E20" i="30"/>
  <c r="E21" i="30" s="1"/>
  <c r="C20" i="30"/>
  <c r="I20" i="29"/>
  <c r="I21" i="29" s="1"/>
  <c r="G20" i="29"/>
  <c r="G21" i="29" s="1"/>
  <c r="E20" i="29"/>
  <c r="E21" i="29" s="1"/>
  <c r="C20" i="29"/>
  <c r="I20" i="28"/>
  <c r="G20" i="28"/>
  <c r="G21" i="28" s="1"/>
  <c r="E20" i="28"/>
  <c r="C20" i="28"/>
  <c r="I20" i="27"/>
  <c r="I21" i="27" s="1"/>
  <c r="G20" i="27"/>
  <c r="G21" i="27" s="1"/>
  <c r="E20" i="27"/>
  <c r="E21" i="27" s="1"/>
  <c r="C20" i="27"/>
  <c r="I20" i="26"/>
  <c r="I21" i="26" s="1"/>
  <c r="G20" i="26"/>
  <c r="G21" i="26" s="1"/>
  <c r="E20" i="26"/>
  <c r="E21" i="26" s="1"/>
  <c r="C20" i="26"/>
  <c r="I20" i="25"/>
  <c r="G20" i="25"/>
  <c r="G21" i="25" s="1"/>
  <c r="E20" i="25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I21" i="13" s="1"/>
  <c r="G20" i="13"/>
  <c r="G21" i="13" s="1"/>
  <c r="E20" i="13"/>
  <c r="E21" i="13" s="1"/>
  <c r="C20" i="13"/>
  <c r="I20" i="12"/>
  <c r="I21" i="12" s="1"/>
  <c r="G20" i="12"/>
  <c r="G21" i="12" s="1"/>
  <c r="E20" i="12"/>
  <c r="E21" i="12" s="1"/>
  <c r="C20" i="12"/>
  <c r="I20" i="11"/>
  <c r="G20" i="11"/>
  <c r="G21" i="11" s="1"/>
  <c r="E20" i="11"/>
  <c r="C20" i="11"/>
  <c r="I20" i="10"/>
  <c r="G20" i="10"/>
  <c r="G21" i="10" s="1"/>
  <c r="E20" i="10"/>
  <c r="C20" i="10"/>
  <c r="I20" i="9"/>
  <c r="G20" i="9"/>
  <c r="G21" i="9" s="1"/>
  <c r="E20" i="9"/>
  <c r="C20" i="9"/>
  <c r="I20" i="8"/>
  <c r="G20" i="8"/>
  <c r="G21" i="8" s="1"/>
  <c r="E20" i="8"/>
  <c r="C20" i="8"/>
  <c r="I21" i="45" l="1"/>
  <c r="E21" i="45"/>
  <c r="I21" i="44"/>
  <c r="E21" i="44"/>
  <c r="I21" i="42"/>
  <c r="E21" i="42"/>
  <c r="E21" i="38"/>
  <c r="I21" i="38"/>
  <c r="E21" i="37"/>
  <c r="I21" i="37"/>
  <c r="I21" i="32"/>
  <c r="E21" i="32"/>
  <c r="I21" i="28"/>
  <c r="E21" i="28"/>
  <c r="E21" i="25"/>
  <c r="I21" i="25"/>
  <c r="E21" i="11"/>
  <c r="I21" i="11"/>
  <c r="E21" i="10"/>
  <c r="I21" i="10"/>
  <c r="E21" i="9"/>
  <c r="I21" i="9"/>
  <c r="E21" i="8"/>
  <c r="I21" i="8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<sst xmlns="http://schemas.openxmlformats.org/spreadsheetml/2006/main" count="8248" uniqueCount="795">
  <si>
    <t>29000 奈良県</t>
  </si>
  <si>
    <t>29201 奈良市</t>
  </si>
  <si>
    <t>29202 大和高田市</t>
  </si>
  <si>
    <t>29203 大和郡山市</t>
  </si>
  <si>
    <t>29204 天理市</t>
  </si>
  <si>
    <t>29205 橿原市</t>
  </si>
  <si>
    <t>29206 桜井市</t>
  </si>
  <si>
    <t>29207 五條市</t>
  </si>
  <si>
    <t>29208 御所市</t>
  </si>
  <si>
    <t>29209 生駒市</t>
  </si>
  <si>
    <t>29210 香芝市</t>
  </si>
  <si>
    <t>29211 葛城市</t>
  </si>
  <si>
    <t>29212 宇陀市</t>
  </si>
  <si>
    <t>29322 山辺郡山添村</t>
  </si>
  <si>
    <t>29342 生駒郡平群町</t>
  </si>
  <si>
    <t>29343 生駒郡三郷町</t>
  </si>
  <si>
    <t>29344 生駒郡斑鳩町</t>
  </si>
  <si>
    <t>29345 生駒郡安堵町</t>
  </si>
  <si>
    <t>29361 磯城郡川西町</t>
  </si>
  <si>
    <t>29362 磯城郡三宅町</t>
  </si>
  <si>
    <t>29363 磯城郡田原本町</t>
  </si>
  <si>
    <t>29385 宇陀郡曽爾村</t>
  </si>
  <si>
    <t>29386 宇陀郡御杖村</t>
  </si>
  <si>
    <t>29401 高市郡高取町</t>
  </si>
  <si>
    <t>29402 高市郡明日香村</t>
  </si>
  <si>
    <t>29424 北葛城郡上牧町</t>
  </si>
  <si>
    <t>29425 北葛城郡王寺町</t>
  </si>
  <si>
    <t>29426 北葛城郡広陵町</t>
  </si>
  <si>
    <t>29427 北葛城郡河合町</t>
  </si>
  <si>
    <t>29441 吉野郡吉野町</t>
  </si>
  <si>
    <t>29442 吉野郡大淀町</t>
  </si>
  <si>
    <t>29443 吉野郡下市町</t>
  </si>
  <si>
    <t>29444 吉野郡黒滝村</t>
  </si>
  <si>
    <t>29446 吉野郡天川村</t>
  </si>
  <si>
    <t>29447 吉野郡野迫川村</t>
  </si>
  <si>
    <t>29449 吉野郡十津川村</t>
  </si>
  <si>
    <t>29450 吉野郡下北山村</t>
  </si>
  <si>
    <t>29451 吉野郡上北山村</t>
  </si>
  <si>
    <t>29452 吉野郡川上村</t>
  </si>
  <si>
    <t>29453 吉野郡東吉野村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</si>
  <si>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</si>
  <si>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</si>
  <si>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</si>
  <si>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</si>
  <si>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</si>
  <si>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</si>
  <si>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</si>
  <si>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</si>
  <si>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</si>
  <si>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</si>
  <si>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</si>
  <si>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</si>
  <si>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</si>
  <si>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</si>
  <si>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</si>
  <si>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</si>
  <si>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</si>
  <si>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</si>
  <si>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</si>
  <si>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</si>
  <si>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</si>
  <si>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</si>
  <si>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</si>
  <si>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</si>
  <si>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</si>
  <si>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</si>
  <si>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11 繊維工業</t>
  </si>
  <si>
    <t>12 木材・木製品製造業（家具を除く）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</si>
  <si>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</si>
  <si>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</si>
  <si>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</si>
  <si>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</si>
  <si>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</si>
  <si>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</si>
  <si>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</si>
  <si>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</si>
  <si>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</si>
  <si>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</si>
  <si>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</si>
  <si>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</si>
  <si>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</si>
  <si>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</si>
  <si>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89 自動車整備業</t>
  </si>
  <si>
    <t>54 機械器具卸売業</t>
  </si>
  <si>
    <t>85 社会保険・社会福祉・介護事業</t>
  </si>
  <si>
    <t>92 その他の事業サービス業</t>
  </si>
  <si>
    <t>18 プラスチック製品製造業（別掲を除く）</t>
  </si>
  <si>
    <t>61 無店舗小売業</t>
  </si>
  <si>
    <t>52 飲食料品卸売業</t>
  </si>
  <si>
    <t>53 建築材料，鉱物・金属材料等卸売業</t>
  </si>
  <si>
    <t>09 食料品製造業</t>
  </si>
  <si>
    <t>24 金属製品製造業</t>
  </si>
  <si>
    <t>32 その他の製造業</t>
  </si>
  <si>
    <t>13 家具・装備品製造業</t>
  </si>
  <si>
    <t>75 宿泊業</t>
  </si>
  <si>
    <t>15 印刷・同関連業</t>
  </si>
  <si>
    <t>19 ゴム製品製造業</t>
  </si>
  <si>
    <t>21 窯業・土石製品製造業</t>
  </si>
  <si>
    <t>20 なめし革・同製品・毛皮製造業</t>
  </si>
  <si>
    <t>10 飲料・たばこ・飼料製造業</t>
  </si>
  <si>
    <t>31 輸送用機械器具製造業</t>
  </si>
  <si>
    <t>80 娯楽業</t>
  </si>
  <si>
    <t>90 機械等修理業（別掲を除く）</t>
  </si>
  <si>
    <t>26 生産用機械器具製造業</t>
  </si>
  <si>
    <t>67 保険業（保険媒介代理業，保険サービス業を含む）</t>
  </si>
  <si>
    <t>14 パルプ・紙・紙加工品製造業</t>
  </si>
  <si>
    <t>41 映像・音声・文字情報制作業</t>
  </si>
  <si>
    <t>77 持ち帰り・配達飲食サービス業</t>
  </si>
  <si>
    <t>91 職業紹介・労働者派遣業</t>
  </si>
  <si>
    <t>44 道路貨物運送業</t>
  </si>
  <si>
    <t>22 鉄鋼業</t>
  </si>
  <si>
    <t>28 電子部品・デバイス・電子回路製造業</t>
  </si>
  <si>
    <t>43 道路旅客運送業</t>
  </si>
  <si>
    <t>88 廃棄物処理業</t>
  </si>
  <si>
    <t>16 化学工業</t>
  </si>
  <si>
    <t>48 運輸に附帯するサービス業</t>
  </si>
  <si>
    <t>70 物品賃貸業</t>
  </si>
  <si>
    <t>51 繊維・衣服等卸売業</t>
  </si>
  <si>
    <t>39 情報サービス業</t>
  </si>
  <si>
    <t>05 鉱業，採石業，砂利採取業</t>
  </si>
  <si>
    <t>17 石油製品・石炭製品製造業</t>
  </si>
  <si>
    <t>23 非鉄金属製造業</t>
  </si>
  <si>
    <t>25 はん用機械器具製造業</t>
  </si>
  <si>
    <t>27 業務用機械器具製造業</t>
  </si>
  <si>
    <t>29 電気機械器具製造業</t>
  </si>
  <si>
    <t>30 情報通信機械器具製造業</t>
  </si>
  <si>
    <t>33 電気業</t>
  </si>
  <si>
    <t>34 ガス業</t>
  </si>
  <si>
    <t>35 熱供給業</t>
  </si>
  <si>
    <t>36 水道業</t>
  </si>
  <si>
    <t>37 通信業</t>
  </si>
  <si>
    <t>38 放送業</t>
  </si>
  <si>
    <t>40 インターネット附随サービス業</t>
  </si>
  <si>
    <t>42 鉄道業</t>
  </si>
  <si>
    <t>45 水運業</t>
  </si>
  <si>
    <t>46 航空運輸業</t>
  </si>
  <si>
    <t>47 倉庫業</t>
  </si>
  <si>
    <t>49 郵便業（信書便事業を含む）</t>
  </si>
  <si>
    <t>50 各種商品卸売業</t>
  </si>
  <si>
    <t>56 各種商品小売業</t>
  </si>
  <si>
    <t>71 学術・開発研究機関</t>
  </si>
  <si>
    <t>73 広告業</t>
  </si>
  <si>
    <t>95 その他のサービス業</t>
  </si>
  <si>
    <t>自治体</t>
  </si>
  <si>
    <t>産業中分類</t>
  </si>
  <si>
    <t>062 土木工事業（舗装工事業を除く）</t>
  </si>
  <si>
    <t>064 建築工事業（木造建築工事業を除く）</t>
  </si>
  <si>
    <t>573 婦人・子供服小売業</t>
  </si>
  <si>
    <t>585 酒小売業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</si>
  <si>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</si>
  <si>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</si>
  <si>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</si>
  <si>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</si>
  <si>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</si>
  <si>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</si>
  <si>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693 駐車場業</t>
  </si>
  <si>
    <t>762 専門料理店</t>
  </si>
  <si>
    <t>765 酒場，ビヤホール</t>
  </si>
  <si>
    <t>767 喫茶店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</si>
  <si>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</si>
  <si>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</si>
  <si>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</si>
  <si>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</si>
  <si>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</si>
  <si>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</si>
  <si>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682 不動産代理業・仲介業</t>
  </si>
  <si>
    <t>691 不動産賃貸業（貸家業，貸間業を除く）</t>
  </si>
  <si>
    <t>694 不動産管理業</t>
  </si>
  <si>
    <t>742 土木建築サービス業</t>
  </si>
  <si>
    <t>823 学習塾</t>
  </si>
  <si>
    <t>081 電気工事業</t>
  </si>
  <si>
    <t>118 和装製品・その他の衣服・繊維製身の回り品製造業</t>
  </si>
  <si>
    <t>593 機械器具小売業（自動車，自転車を除く）</t>
  </si>
  <si>
    <t>833 歯科診療所</t>
  </si>
  <si>
    <t>559 他に分類されない卸売業</t>
  </si>
  <si>
    <t>065 木造建築工事業</t>
  </si>
  <si>
    <t>579 その他の織物・衣服・身の回り品小売業</t>
  </si>
  <si>
    <t>099 その他の食料品製造業</t>
  </si>
  <si>
    <t>121 製材業，木製品製造業</t>
  </si>
  <si>
    <t>083 管工事業（さく井工事業を除く）</t>
  </si>
  <si>
    <t>605 燃料小売業</t>
  </si>
  <si>
    <t>766 バー，キャバレー，ナイトクラブ</t>
  </si>
  <si>
    <t>192 ゴム製・プラスチック製履物・同附属品製造業</t>
  </si>
  <si>
    <t>552 医薬品・化粧品等卸売業</t>
  </si>
  <si>
    <t>769 その他の飲食店</t>
  </si>
  <si>
    <t>129 その他の木製品製造業（竹，とうを含む）</t>
  </si>
  <si>
    <t>789 その他の洗濯・理容・美容・浴場業</t>
  </si>
  <si>
    <t>116 外衣・シャツ製造業（和式を除く）</t>
  </si>
  <si>
    <t>189 その他のプラスチック製品製造業</t>
  </si>
  <si>
    <t>611 通信販売・訪問販売小売業</t>
  </si>
  <si>
    <t>071 大工工事業</t>
  </si>
  <si>
    <t>061 一般土木建築工事業</t>
  </si>
  <si>
    <t>075 左官工事業</t>
  </si>
  <si>
    <t>581 各種食料品小売業</t>
  </si>
  <si>
    <t>604 農耕用品小売業</t>
  </si>
  <si>
    <t>066 建築リフォーム工事業</t>
  </si>
  <si>
    <t>078 床・内装工事業</t>
  </si>
  <si>
    <t>079 その他の職別工事業</t>
  </si>
  <si>
    <t>674 保険媒介代理業</t>
  </si>
  <si>
    <t>854 老人福祉・介護事業</t>
  </si>
  <si>
    <t>531 建築材料卸売業</t>
  </si>
  <si>
    <t>607 スポーツ用品・がん具・娯楽用品・楽器小売業</t>
  </si>
  <si>
    <t>722 公証人役場，司法書士事務所，土地家屋調査士事務所</t>
  </si>
  <si>
    <t>076 板金・金物工事業</t>
  </si>
  <si>
    <t>090 管理，補助的経済活動を行う事業所</t>
  </si>
  <si>
    <t>112 織物業</t>
  </si>
  <si>
    <t>113 ニット生地製造業</t>
  </si>
  <si>
    <t>119 その他の繊維製品製造業</t>
  </si>
  <si>
    <t>145 紙製容器製造業</t>
  </si>
  <si>
    <t>153 製本業，印刷物加工業</t>
  </si>
  <si>
    <t>193 ゴムベルト・ゴムホース・工業用ゴム製品製造業</t>
  </si>
  <si>
    <t>203 革製履物用材料・同附属品製造業</t>
  </si>
  <si>
    <t>209 その他のなめし革製品製造業</t>
  </si>
  <si>
    <t>249 その他の金属製品製造業</t>
  </si>
  <si>
    <t>266 金属加工機械製造業</t>
  </si>
  <si>
    <t>311 自動車・同附属品製造業</t>
  </si>
  <si>
    <t>329 他に分類されない製造業</t>
  </si>
  <si>
    <t>415 広告制作業</t>
  </si>
  <si>
    <t>520 管理，補助的経済活動を行う事業所</t>
  </si>
  <si>
    <t>521 農畜産物・水産物卸売業</t>
  </si>
  <si>
    <t>543 電気機械器具卸売業</t>
  </si>
  <si>
    <t>583 食肉小売業</t>
  </si>
  <si>
    <t>584 鮮魚小売業</t>
  </si>
  <si>
    <t>601 家具・建具・畳小売業</t>
  </si>
  <si>
    <t>723 行政書士事務所</t>
  </si>
  <si>
    <t>746 写真業</t>
  </si>
  <si>
    <t>771 持ち帰り飲食サービス業</t>
  </si>
  <si>
    <t>784 一般公衆浴場業</t>
  </si>
  <si>
    <t>901 機械修理業（電気機械器具を除く）</t>
  </si>
  <si>
    <t>911 職業紹介業</t>
  </si>
  <si>
    <t>929 他に分類されない事業サービス業</t>
  </si>
  <si>
    <t>322 装身具・装飾品・ボタン・同関連品製造業（貴金属・宝石製を除く）</t>
  </si>
  <si>
    <t>794 物品預り業</t>
  </si>
  <si>
    <t>204 革製履物製造業</t>
  </si>
  <si>
    <t>244 建設用・建築用金属製品製造業（製缶板金業を含む）</t>
  </si>
  <si>
    <t>325 がん具・運動用具製造業</t>
  </si>
  <si>
    <t>542 自動車卸売業</t>
  </si>
  <si>
    <t>606 書籍・文房具小売業</t>
  </si>
  <si>
    <t>836 医療に附帯するサービス業</t>
  </si>
  <si>
    <t>094 調味料製造業</t>
  </si>
  <si>
    <t>097 パン・菓子製造業</t>
  </si>
  <si>
    <t>123 木製容器製造業（竹，とうを含む）</t>
  </si>
  <si>
    <t>751 旅館，ホテル</t>
  </si>
  <si>
    <t>752 簡易宿所</t>
  </si>
  <si>
    <t>074 石工・れんが・タイル・ブロック工事業</t>
  </si>
  <si>
    <t>077 塗装工事業</t>
  </si>
  <si>
    <t>117 下着類製造業</t>
  </si>
  <si>
    <t>214 陶磁器・同関連製品製造業</t>
  </si>
  <si>
    <t>229 その他の鉄鋼業</t>
  </si>
  <si>
    <t>328 畳等生活雑貨製品製造業</t>
  </si>
  <si>
    <t>441 一般貨物自動車運送業</t>
  </si>
  <si>
    <t>522 食料・飲料卸売業</t>
  </si>
  <si>
    <t>541 産業機械器具卸売業</t>
  </si>
  <si>
    <t>761 食堂，レストラン（専門料理店を除く）</t>
  </si>
  <si>
    <t>764 すし店</t>
  </si>
  <si>
    <t>802 興行場（別掲を除く），興行団</t>
  </si>
  <si>
    <t>809 その他の娯楽業</t>
  </si>
  <si>
    <t>881 一般廃棄物処理業</t>
  </si>
  <si>
    <t>922 建物サービス業</t>
  </si>
  <si>
    <t>165 医薬品製造業</t>
  </si>
  <si>
    <t>082 電気通信・信号装置工事業</t>
  </si>
  <si>
    <t>183 工業用プラスチック製品製造業</t>
  </si>
  <si>
    <t>489 その他の運輸に附帯するサービス業</t>
  </si>
  <si>
    <t>612 自動販売機による小売業</t>
  </si>
  <si>
    <t>705 スポーツ・娯楽用品賃貸業</t>
  </si>
  <si>
    <t>724 公認会計士事務所，税理士事務所</t>
  </si>
  <si>
    <t>763 そば・うどん店</t>
  </si>
  <si>
    <t>791 旅行業</t>
  </si>
  <si>
    <t>805 公園，遊園地</t>
  </si>
  <si>
    <t>513 身の回り品卸売業</t>
  </si>
  <si>
    <t>799 他に分類されない生活関連サービス業</t>
  </si>
  <si>
    <t>391 ソフトウェア業</t>
  </si>
  <si>
    <t>571 呉服・服地・寝具小売業</t>
  </si>
  <si>
    <t>122 造作材・合板・建築用組立材料製造業</t>
  </si>
  <si>
    <t>133 建具製造業</t>
  </si>
  <si>
    <t>182 プラスチックフィルム・シート・床材・合成皮革製造業</t>
  </si>
  <si>
    <t>132 宗教用具製造業</t>
  </si>
  <si>
    <t>151 印刷業</t>
  </si>
  <si>
    <t>551 家具・建具・じゅう器等卸売業</t>
  </si>
  <si>
    <t>131 家具製造業</t>
  </si>
  <si>
    <t>269 その他の生産用機械・同部分品製造業</t>
  </si>
  <si>
    <t>331 電気業</t>
  </si>
  <si>
    <t>602 じゅう器小売業</t>
  </si>
  <si>
    <t>759 その他の宿泊業</t>
  </si>
  <si>
    <t>050 管理，補助的経済活動を行う事業所</t>
  </si>
  <si>
    <t>051 金属鉱業</t>
  </si>
  <si>
    <t>052 石炭・亜炭鉱業</t>
  </si>
  <si>
    <t>053 原油・天然ガス鉱業</t>
  </si>
  <si>
    <t>054 採石業，砂・砂利・玉石採取業</t>
  </si>
  <si>
    <t>055 窯業原料用鉱物鉱業（耐火物・陶磁器・ガラス・セメント原料用に限る）</t>
  </si>
  <si>
    <t>059 その他の鉱業</t>
  </si>
  <si>
    <t>060 管理，補助的経済活動を行う事業所</t>
  </si>
  <si>
    <t>063 舗装工事業</t>
  </si>
  <si>
    <t>070 管理，補助的経済活動を行う事業所</t>
  </si>
  <si>
    <t>072 とび・土工・コンクリート工事業</t>
  </si>
  <si>
    <t>073 鉄骨・鉄筋工事業</t>
  </si>
  <si>
    <t>080 管理，補助的経済活動を行う事業所</t>
  </si>
  <si>
    <t>084 機械器具設置工事業</t>
  </si>
  <si>
    <t>089 その他の設備工事業</t>
  </si>
  <si>
    <t>091 畜産食料品製造業</t>
  </si>
  <si>
    <t>092 水産食料品製造業</t>
  </si>
  <si>
    <t>093 野菜缶詰・果実缶詰・農産保存食料品製造業</t>
  </si>
  <si>
    <t>095 糖類製造業</t>
  </si>
  <si>
    <t>096 精穀・製粉業</t>
  </si>
  <si>
    <t>098 動植物油脂製造業</t>
  </si>
  <si>
    <t>100 管理，補助的経済活動を行う事業所</t>
  </si>
  <si>
    <t>101 清涼飲料製造業</t>
  </si>
  <si>
    <t>102 酒類製造業</t>
  </si>
  <si>
    <t>103 茶・コーヒー製造業（清涼飲料を除く）</t>
  </si>
  <si>
    <t>104 製氷業</t>
  </si>
  <si>
    <t>105 たばこ製造業</t>
  </si>
  <si>
    <t>106 飼料・有機質肥料製造業</t>
  </si>
  <si>
    <t>110 管理，補助的経済活動を行う事業所</t>
  </si>
  <si>
    <t>111 製糸業，紡績業，化学繊維・ねん糸等製造業</t>
  </si>
  <si>
    <t>114 染色整理業</t>
  </si>
  <si>
    <t>115 綱・網・レース・繊維粗製品製造業</t>
  </si>
  <si>
    <t>120 管理，補助的経済活動を行う事業所</t>
  </si>
  <si>
    <t>130 管理，補助的経済活動を行う事業所</t>
  </si>
  <si>
    <t>139 その他の家具・装備品製造業</t>
  </si>
  <si>
    <t>140 管理，補助的経済活動を行う事業所</t>
  </si>
  <si>
    <t>141 パルプ製造業</t>
  </si>
  <si>
    <t>142 紙製造業</t>
  </si>
  <si>
    <t>143 加工紙製造業</t>
  </si>
  <si>
    <t>144 紙製品製造業</t>
  </si>
  <si>
    <t>149 その他のパルプ・紙・紙加工品製造業</t>
  </si>
  <si>
    <t>150 管理，補助的経済活動を行う事業所</t>
  </si>
  <si>
    <t>152 製版業</t>
  </si>
  <si>
    <t>159 印刷関連サービス業</t>
  </si>
  <si>
    <t>160 管理，補助的経済活動を行う事業所</t>
  </si>
  <si>
    <t>161 化学肥料製造業</t>
  </si>
  <si>
    <t>162 無機化学工業製品製造業</t>
  </si>
  <si>
    <t>163 有機化学工業製品製造業</t>
  </si>
  <si>
    <t>164 油脂加工製品・石けん・合成洗剤・界面活性剤・塗料製造業</t>
  </si>
  <si>
    <t>166 化粧品・歯磨・その他の化粧用調整品製造業</t>
  </si>
  <si>
    <t>169 その他の化学工業</t>
  </si>
  <si>
    <t>170 管理，補助的経済活動を行う事業所</t>
  </si>
  <si>
    <t>171 石油精製業</t>
  </si>
  <si>
    <t>172 潤滑油・グリース製造業（石油精製業によらないもの）</t>
  </si>
  <si>
    <t>173 コークス製造業</t>
  </si>
  <si>
    <t>174 舗装材料製造業</t>
  </si>
  <si>
    <t>179 その他の石油製品・石炭製品製造業</t>
  </si>
  <si>
    <t>180 管理，補助的経済活動を行う事業所</t>
  </si>
  <si>
    <t>181 プラスチック板・棒・管・継手・異形押出製品製造業</t>
  </si>
  <si>
    <t>184 発泡・強化プラスチック製品製造業</t>
  </si>
  <si>
    <t>185 プラスチック成形材料製造業（廃プラスチックを含む）</t>
  </si>
  <si>
    <t>190 管理，補助的経済活動を行う事業所</t>
  </si>
  <si>
    <t>191 タイヤ・チューブ製造業</t>
  </si>
  <si>
    <t>199 その他のゴム製品製造業</t>
  </si>
  <si>
    <t>200 管理，補助的経済活動を行う事業所</t>
  </si>
  <si>
    <t>201 なめし革製造業</t>
  </si>
  <si>
    <t>202 工業用革製品製造業（手袋を除く）</t>
  </si>
  <si>
    <t>205 革製手袋製造業</t>
  </si>
  <si>
    <t>206 かばん製造業</t>
  </si>
  <si>
    <t>207 袋物製造業</t>
  </si>
  <si>
    <t>208 毛皮製造業</t>
  </si>
  <si>
    <t>210 管理，補助的経済活動を行う事業所</t>
  </si>
  <si>
    <t>211 ガラス・同製品製造業</t>
  </si>
  <si>
    <t>212 セメント・同製品製造業</t>
  </si>
  <si>
    <t>213 建設用粘土製品製造業（陶磁器製を除く）</t>
  </si>
  <si>
    <t>215 耐火物製造業</t>
  </si>
  <si>
    <t>216 炭素・黒鉛製品製造業</t>
  </si>
  <si>
    <t>217 研磨材・同製品製造業</t>
  </si>
  <si>
    <t>218 骨材・石工品等製造業</t>
  </si>
  <si>
    <t>219 その他の窯業・土石製品製造業</t>
  </si>
  <si>
    <t>220 管理，補助的経済活動を行う事業所</t>
  </si>
  <si>
    <t>221 製鉄業</t>
  </si>
  <si>
    <t>222 製鋼・製鋼圧延業</t>
  </si>
  <si>
    <t>223 製鋼を行わない鋼材製造業（表面処理鋼材を除く）</t>
  </si>
  <si>
    <t>224 表面処理鋼材製造業</t>
  </si>
  <si>
    <t>225 鉄素形材製造業</t>
  </si>
  <si>
    <t>230 管理，補助的経済活動を行う事業所</t>
  </si>
  <si>
    <t>231 非鉄金属第１次製錬・精製業</t>
  </si>
  <si>
    <t>232 非鉄金属第２次製錬・精製業（非鉄金属合金製造業を含む）</t>
  </si>
  <si>
    <t>233 非鉄金属・同合金圧延業（抽伸，押出しを含む）</t>
  </si>
  <si>
    <t>234 電線・ケーブル製造業</t>
  </si>
  <si>
    <t>235 非鉄金属素形材製造業</t>
  </si>
  <si>
    <t>239 その他の非鉄金属製造業</t>
  </si>
  <si>
    <t>240 管理，補助的経済活動を行う事業所</t>
  </si>
  <si>
    <t>241 ブリキ缶・その他のめっき板等製品製造業</t>
  </si>
  <si>
    <t>242 洋食器・刃物・手道具・金物類製造業</t>
  </si>
  <si>
    <t>243 暖房・調理等装置，配管工事用附属品製造業</t>
  </si>
  <si>
    <t>245 金属素形材製品製造業</t>
  </si>
  <si>
    <t>246 金属被覆・彫刻業，熱処理業（ほうろう鉄器を除く）</t>
  </si>
  <si>
    <t>247 金属線製品製造業（ねじ類を除く）</t>
  </si>
  <si>
    <t>248 ボルト・ナット・リベット・小ねじ・木ねじ等製造業</t>
  </si>
  <si>
    <t>250 管理，補助的経済活動を行う事業所</t>
  </si>
  <si>
    <t>251 ボイラ・原動機製造業</t>
  </si>
  <si>
    <t>252 ポンプ・圧縮機器製造業</t>
  </si>
  <si>
    <t>253 一般産業用機械・装置製造業</t>
  </si>
  <si>
    <t>259 その他のはん用機械・同部分品製造業</t>
  </si>
  <si>
    <t>260 管理，補助的経済活動を行う事業所</t>
  </si>
  <si>
    <t>261 農業用機械製造業（農業用器具を除く）</t>
  </si>
  <si>
    <t>262 建設機械・鉱山機械製造業</t>
  </si>
  <si>
    <t>263 繊維機械製造業</t>
  </si>
  <si>
    <t>264 生活関連産業用機械製造業</t>
  </si>
  <si>
    <t>265 基礎素材産業用機械製造業</t>
  </si>
  <si>
    <t>267 半導体・フラットパネルディスプレイ製造装置製造業</t>
  </si>
  <si>
    <t>270 管理，補助的経済活動を行う事業所</t>
  </si>
  <si>
    <t>271 事務用機械器具製造業</t>
  </si>
  <si>
    <t>272 サービス用・娯楽用機械器具製造業</t>
  </si>
  <si>
    <t>273 計量器・測定器・分析機器・試験機・測量機械器具・理化学機械器具製造業</t>
  </si>
  <si>
    <t>274 医療用機械器具・医療用品製造業</t>
  </si>
  <si>
    <t>275 光学機械器具・レンズ製造業</t>
  </si>
  <si>
    <t>276 武器製造業</t>
  </si>
  <si>
    <t>280 管理，補助的経済活動を行う事業所</t>
  </si>
  <si>
    <t>281 電子デバイス製造業</t>
  </si>
  <si>
    <t>282 電子部品製造業</t>
  </si>
  <si>
    <t>283 記録メディア製造業</t>
  </si>
  <si>
    <t>284 電子回路製造業</t>
  </si>
  <si>
    <t>285 ユニット部品製造業</t>
  </si>
  <si>
    <t>289 その他の電子部品・デバイス・電子回路製造業</t>
  </si>
  <si>
    <t>290 管理，補助的経済活動を行う事業所</t>
  </si>
  <si>
    <t>291 発電用・送電用・配電用電気機械器具製造業</t>
  </si>
  <si>
    <t>292 産業用電気機械器具製造業</t>
  </si>
  <si>
    <t>293 民生用電気機械器具製造業</t>
  </si>
  <si>
    <t>294 電球・電気照明器具製造業</t>
  </si>
  <si>
    <t>295 電池製造業</t>
  </si>
  <si>
    <t>296 電子応用装置製造業</t>
  </si>
  <si>
    <t>297 電気計測器製造業</t>
  </si>
  <si>
    <t>299 その他の電気機械器具製造業</t>
  </si>
  <si>
    <t>300 管理，補助的経済活動を行う事業所</t>
  </si>
  <si>
    <t>301 通信機械器具・同関連機械器具製造業</t>
  </si>
  <si>
    <t>302 映像・音響機械器具製造業</t>
  </si>
  <si>
    <t>303 電子計算機・同附属装置製造業</t>
  </si>
  <si>
    <t>310 管理，補助的経済活動を行う事業所</t>
  </si>
  <si>
    <t>312 鉄道車両・同部分品製造業</t>
  </si>
  <si>
    <t>313 船舶製造・修理業，舶用機関製造業</t>
  </si>
  <si>
    <t>314 航空機・同附属品製造業</t>
  </si>
  <si>
    <t>315 産業用運搬車両・同部分品・附属品製造業</t>
  </si>
  <si>
    <t>319 その他の輸送用機械器具製造業</t>
  </si>
  <si>
    <t>320 管理，補助的経済活動を行う事業所</t>
  </si>
  <si>
    <t>321 貴金属・宝石製品製造業</t>
  </si>
  <si>
    <t>323 時計・同部分品製造業</t>
  </si>
  <si>
    <t>324 楽器製造業</t>
  </si>
  <si>
    <t>326 ペン・鉛筆・絵画用品・その他の事務用品製造業</t>
  </si>
  <si>
    <t>327 漆器製造業</t>
  </si>
  <si>
    <t>330 管理，補助的経済活動を行う事業所</t>
  </si>
  <si>
    <t>340 管理，補助的経済活動を行う事業所</t>
  </si>
  <si>
    <t>341 ガス業</t>
  </si>
  <si>
    <t>350 管理，補助的経済活動を行う事業所</t>
  </si>
  <si>
    <t>351 熱供給業</t>
  </si>
  <si>
    <t>360 管理，補助的経済活動を行う事業所</t>
  </si>
  <si>
    <t>361 上水道業</t>
  </si>
  <si>
    <t>362 工業用水道業</t>
  </si>
  <si>
    <t>363 下水道業</t>
  </si>
  <si>
    <t>370 管理，補助的経済活動を行う事業所</t>
  </si>
  <si>
    <t>371 固定電気通信業</t>
  </si>
  <si>
    <t>372 移動電気通信業</t>
  </si>
  <si>
    <t>373 電気通信に附帯するサービス業</t>
  </si>
  <si>
    <t>380 管理，補助的経済活動を行う事業所</t>
  </si>
  <si>
    <t>381 公共放送業（有線放送業を除く）</t>
  </si>
  <si>
    <t>382 民間放送業（有線放送業を除く）</t>
  </si>
  <si>
    <t>383 有線放送業</t>
  </si>
  <si>
    <t>390 管理，補助的経済活動を行う事業所</t>
  </si>
  <si>
    <t>392 情報処理・提供サービス業</t>
  </si>
  <si>
    <t>400 管理，補助的経済活動を行う事業所</t>
  </si>
  <si>
    <t>401 インターネット附随サービス業</t>
  </si>
  <si>
    <t>410 管理，補助的経済活動を行う事業所</t>
  </si>
  <si>
    <t>411 映像情報制作・配給業</t>
  </si>
  <si>
    <t>412 音声情報制作業</t>
  </si>
  <si>
    <t>413 新聞業</t>
  </si>
  <si>
    <t>414 出版業</t>
  </si>
  <si>
    <t>416 映像・音声・文字情報制作に附帯するサービス業</t>
  </si>
  <si>
    <t>420 管理，補助的経済活動を行う事業所</t>
  </si>
  <si>
    <t>421 鉄道業</t>
  </si>
  <si>
    <t>430 管理，補助的経済活動を行う事業所</t>
  </si>
  <si>
    <t>431 一般乗合旅客自動車運送業</t>
  </si>
  <si>
    <t>432 一般乗用旅客自動車運送業</t>
  </si>
  <si>
    <t>433 一般貸切旅客自動車運送業</t>
  </si>
  <si>
    <t>439 その他の道路旅客運送業</t>
  </si>
  <si>
    <t>440 管理，補助的経済活動を行う事業所</t>
  </si>
  <si>
    <t>442 特定貨物自動車運送業</t>
  </si>
  <si>
    <t>443 貨物軽自動車運送業</t>
  </si>
  <si>
    <t>444 集配利用運送業</t>
  </si>
  <si>
    <t>449 その他の道路貨物運送業</t>
  </si>
  <si>
    <t>450 管理，補助的経済活動を行う事業所</t>
  </si>
  <si>
    <t>451 外航海運業</t>
  </si>
  <si>
    <t>452 沿海海運業</t>
  </si>
  <si>
    <t>453 内陸水運業</t>
  </si>
  <si>
    <t>454 船舶貸渡業</t>
  </si>
  <si>
    <t>460 管理，補助的経済活動を行う事業所</t>
  </si>
  <si>
    <t>461 航空運送業</t>
  </si>
  <si>
    <t>462 航空機使用業（航空運送業を除く）</t>
  </si>
  <si>
    <t>470 管理，補助的経済活動を行う事業所</t>
  </si>
  <si>
    <t>471 倉庫業（冷蔵倉庫業を除く）</t>
  </si>
  <si>
    <t>472 冷蔵倉庫業</t>
  </si>
  <si>
    <t>480 管理，補助的経済活動を行う事業所</t>
  </si>
  <si>
    <t>481 港湾運送業</t>
  </si>
  <si>
    <t>482 貨物運送取扱業（集配利用運送業を除く）</t>
  </si>
  <si>
    <t>483 運送代理店</t>
  </si>
  <si>
    <t>484 こん包業</t>
  </si>
  <si>
    <t>485 運輸施設提供業</t>
  </si>
  <si>
    <t>490 管理，補助的経済活動を行う事業所</t>
  </si>
  <si>
    <t>491 郵便業（信書便事業を含む）</t>
  </si>
  <si>
    <t>500 管理，補助的経済活動を行う事業所</t>
  </si>
  <si>
    <t>501 各種商品卸売業</t>
  </si>
  <si>
    <t>510 管理，補助的経済活動を行う事業所</t>
  </si>
  <si>
    <t>511 繊維品卸売業（衣服，身の回り品を除く）</t>
  </si>
  <si>
    <t>512 衣服卸売業</t>
  </si>
  <si>
    <t>530 管理，補助的経済活動を行う事業所</t>
  </si>
  <si>
    <t>532 化学製品卸売業</t>
  </si>
  <si>
    <t>533 石油・鉱物卸売業</t>
  </si>
  <si>
    <t>534 鉄鋼製品卸売業</t>
  </si>
  <si>
    <t>535 非鉄金属卸売業</t>
  </si>
  <si>
    <t>536 再生資源卸売業</t>
  </si>
  <si>
    <t>540 管理，補助的経済活動を行う事業所</t>
  </si>
  <si>
    <t>549 その他の機械器具卸売業</t>
  </si>
  <si>
    <t>550 管理，補助的経済活動を行う事業所</t>
  </si>
  <si>
    <t>553 紙・紙製品卸売業</t>
  </si>
  <si>
    <t>560 管理，補助的経済活動を行う事業所</t>
  </si>
  <si>
    <t>561 百貨店，総合スーパー</t>
  </si>
  <si>
    <t>569 その他の各種商品小売業（従業者が常時50人未満のもの）</t>
  </si>
  <si>
    <t>570 管理，補助的経済活動を行う事業所</t>
  </si>
  <si>
    <t>572 男子服小売業</t>
  </si>
  <si>
    <t>574 靴・履物小売業</t>
  </si>
  <si>
    <t>580 管理，補助的経済活動を行う事業所</t>
  </si>
  <si>
    <t>582 野菜・果実小売業</t>
  </si>
  <si>
    <t>590 管理，補助的経済活動を行う事業所</t>
  </si>
  <si>
    <t>592 自転車小売業</t>
  </si>
  <si>
    <t>600 管理，補助的経済活動を行う事業所</t>
  </si>
  <si>
    <t>608 写真機・時計・眼鏡小売業</t>
  </si>
  <si>
    <t>610 管理，補助的経済活動を行う事業所</t>
  </si>
  <si>
    <t>619 その他の無店舗小売業</t>
  </si>
  <si>
    <t>670 管理，補助的経済活動を行う事業所</t>
  </si>
  <si>
    <t>671 生命保険業</t>
  </si>
  <si>
    <t>672 損害保険業</t>
  </si>
  <si>
    <t>673 共済事業，少額短期保険業</t>
  </si>
  <si>
    <t>675 保険サービス業</t>
  </si>
  <si>
    <t>680 管理，補助的経済活動を行う事業所</t>
  </si>
  <si>
    <t>681 建物売買業，土地売買業</t>
  </si>
  <si>
    <t>690 管理，補助的経済活動を行う事業所</t>
  </si>
  <si>
    <t>700 管理，補助的経済活動を行う事業所</t>
  </si>
  <si>
    <t>701 各種物品賃貸業</t>
  </si>
  <si>
    <t>702 産業用機械器具賃貸業</t>
  </si>
  <si>
    <t>703 事務用機械器具賃貸業</t>
  </si>
  <si>
    <t>704 自動車賃貸業</t>
  </si>
  <si>
    <t>709 その他の物品賃貸業</t>
  </si>
  <si>
    <t>710 管理，補助的経済活動を行う事業所</t>
  </si>
  <si>
    <t>711 自然科学研究所</t>
  </si>
  <si>
    <t>712 人文・社会科学研究所</t>
  </si>
  <si>
    <t>720 管理，補助的経済活動を行う事業所</t>
  </si>
  <si>
    <t>721 法律事務所，特許事務所</t>
  </si>
  <si>
    <t>725 社会保険労務士事務所</t>
  </si>
  <si>
    <t>726 デザイン業</t>
  </si>
  <si>
    <t>727 著述・芸術家業</t>
  </si>
  <si>
    <t>728 経営コンサルタント業，純粋持株会社</t>
  </si>
  <si>
    <t>729 その他の専門サービス業</t>
  </si>
  <si>
    <t>730 管理，補助的経済活動を行う事業所</t>
  </si>
  <si>
    <t>731 広告業</t>
  </si>
  <si>
    <t>740 管理，補助的経済活動を行う事業所</t>
  </si>
  <si>
    <t>741 獣医業</t>
  </si>
  <si>
    <t>743 機械設計業</t>
  </si>
  <si>
    <t>744 商品・非破壊検査業</t>
  </si>
  <si>
    <t>745 計量証明業</t>
  </si>
  <si>
    <t>749 その他の技術サービス業</t>
  </si>
  <si>
    <t>750 管理，補助的経済活動を行う事業所</t>
  </si>
  <si>
    <t>753 下宿業</t>
  </si>
  <si>
    <t>760 管理，補助的経済活動を行う事業所</t>
  </si>
  <si>
    <t>770 管理，補助的経済活動を行う事業所</t>
  </si>
  <si>
    <t>772 配達飲食サービス業</t>
  </si>
  <si>
    <t>780 管理，補助的経済活動を行う事業所</t>
  </si>
  <si>
    <t>785 その他の公衆浴場業</t>
  </si>
  <si>
    <t>790 管理，補助的経済活動を行う事業所</t>
  </si>
  <si>
    <t>793 衣服裁縫修理業</t>
  </si>
  <si>
    <t>795 火葬・墓地管理業</t>
  </si>
  <si>
    <t>796 冠婚葬祭業</t>
  </si>
  <si>
    <t>800 管理，補助的経済活動を行う事業所</t>
  </si>
  <si>
    <t>801 映画館</t>
  </si>
  <si>
    <t>803 競輪・競馬等の競走場，競技団</t>
  </si>
  <si>
    <t>804 スポーツ施設提供業</t>
  </si>
  <si>
    <t>806 遊戯場</t>
  </si>
  <si>
    <t>820 管理，補助的経済活動を行う事業所</t>
  </si>
  <si>
    <t>821 社会教育</t>
  </si>
  <si>
    <t>822 職業・教育支援施設</t>
  </si>
  <si>
    <t>829 他に分類されない教育，学習支援業</t>
  </si>
  <si>
    <t>834 助産・看護業</t>
  </si>
  <si>
    <t>850 管理，補助的経済活動を行う事業所</t>
  </si>
  <si>
    <t>851 社会保険事業団体</t>
  </si>
  <si>
    <t>853 児童福祉事業</t>
  </si>
  <si>
    <t>855 障害者福祉事業</t>
  </si>
  <si>
    <t>859 その他の社会保険・社会福祉・介護事業</t>
  </si>
  <si>
    <t>880 管理，補助的経済活動を行う事業所</t>
  </si>
  <si>
    <t>882 産業廃棄物処理業</t>
  </si>
  <si>
    <t>889 その他の廃棄物処理業</t>
  </si>
  <si>
    <t>890 管理，補助的経済活動を行う事業所</t>
  </si>
  <si>
    <t>900 管理，補助的経済活動を行う事業所</t>
  </si>
  <si>
    <t>902 電気機械器具修理業</t>
  </si>
  <si>
    <t>903 表具業</t>
  </si>
  <si>
    <t>909 その他の修理業</t>
  </si>
  <si>
    <t>910 管理，補助的経済活動を行う事業所</t>
  </si>
  <si>
    <t>912 労働者派遣業</t>
  </si>
  <si>
    <t>920 管理，補助的経済活動を行う事業所</t>
  </si>
  <si>
    <t>921 速記・ワープロ入力・複写業</t>
  </si>
  <si>
    <t>923 警備業</t>
  </si>
  <si>
    <t>950 管理，補助的経済活動を行う事業所</t>
  </si>
  <si>
    <t>951 集会場</t>
  </si>
  <si>
    <t>952 と畜場</t>
  </si>
  <si>
    <t>959 他に分類されないサービス業</t>
  </si>
  <si>
    <t>産業小分類</t>
  </si>
  <si>
    <t>29000　奈良県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</si>
  <si>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</si>
  <si>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</si>
  <si>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</si>
  <si>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</si>
  <si>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</si>
  <si>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</si>
  <si>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</si>
  <si>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</si>
  <si>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</si>
  <si>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</si>
  <si>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</si>
  <si>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</si>
  <si>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</si>
  <si>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29201　奈良市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</si>
  <si>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</si>
  <si>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</si>
  <si>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</si>
  <si>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</si>
  <si>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</si>
  <si>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29202　大和高田市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</si>
  <si>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</si>
  <si>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</si>
  <si>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</si>
  <si>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</si>
  <si>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</si>
  <si>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29203　大和郡山市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</si>
  <si>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</si>
  <si>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</si>
  <si>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</si>
  <si>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</si>
  <si>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</si>
  <si>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29204　天理市</t>
  </si>
  <si>
    <t xml:space="preserve"> </t>
    <phoneticPr fontId="1"/>
  </si>
  <si>
    <t xml:space="preserve">  </t>
    <phoneticPr fontId="1"/>
  </si>
  <si>
    <t>産業小分類上位２０</t>
    <phoneticPr fontId="1"/>
  </si>
  <si>
    <t>29205　橿原市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</si>
  <si>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</si>
  <si>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</si>
  <si>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</si>
  <si>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</si>
  <si>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</si>
  <si>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29206　桜井市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</si>
  <si>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</si>
  <si>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</si>
  <si>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</si>
  <si>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</si>
  <si>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29207　五條市</t>
  </si>
  <si>
    <t xml:space="preserve"> </t>
    <phoneticPr fontId="1"/>
  </si>
  <si>
    <t xml:space="preserve">  </t>
    <phoneticPr fontId="1"/>
  </si>
  <si>
    <t>29208　御所市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</si>
  <si>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</si>
  <si>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</si>
  <si>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</si>
  <si>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</si>
  <si>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29209　生駒市</t>
  </si>
  <si>
    <t xml:space="preserve"> </t>
    <phoneticPr fontId="1"/>
  </si>
  <si>
    <t>産業中分類上位２０</t>
    <phoneticPr fontId="1"/>
  </si>
  <si>
    <t>29210　香芝市</t>
  </si>
  <si>
    <t xml:space="preserve">  </t>
    <phoneticPr fontId="1"/>
  </si>
  <si>
    <t xml:space="preserve">   </t>
    <phoneticPr fontId="1"/>
  </si>
  <si>
    <t>産業中分類上位２０</t>
    <phoneticPr fontId="1"/>
  </si>
  <si>
    <t>29211　葛城市</t>
  </si>
  <si>
    <t>29212　宇陀市</t>
  </si>
  <si>
    <t xml:space="preserve"> </t>
    <phoneticPr fontId="1"/>
  </si>
  <si>
    <t xml:space="preserve">  </t>
    <phoneticPr fontId="1"/>
  </si>
  <si>
    <t>29322　山辺郡山添村</t>
  </si>
  <si>
    <t xml:space="preserve"> </t>
    <phoneticPr fontId="1"/>
  </si>
  <si>
    <t xml:space="preserve">  </t>
    <phoneticPr fontId="1"/>
  </si>
  <si>
    <t xml:space="preserve">   </t>
    <phoneticPr fontId="1"/>
  </si>
  <si>
    <t>29342　生駒郡平群町</t>
  </si>
  <si>
    <t xml:space="preserve">  </t>
    <phoneticPr fontId="1"/>
  </si>
  <si>
    <t>29343　生駒郡三郷町</t>
  </si>
  <si>
    <t xml:space="preserve">  </t>
    <phoneticPr fontId="1"/>
  </si>
  <si>
    <t>産業中分類上位２０</t>
    <phoneticPr fontId="1"/>
  </si>
  <si>
    <t>29344　生駒郡斑鳩町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</si>
  <si>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</si>
  <si>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</si>
  <si>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</si>
  <si>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</si>
  <si>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29345　生駒郡安堵町</t>
  </si>
  <si>
    <t xml:space="preserve"> </t>
    <phoneticPr fontId="1"/>
  </si>
  <si>
    <t xml:space="preserve">   </t>
    <phoneticPr fontId="1"/>
  </si>
  <si>
    <t>産業小分類上位２０</t>
    <phoneticPr fontId="1"/>
  </si>
  <si>
    <t>29361　磯城郡川西町</t>
  </si>
  <si>
    <t>産業小分類上位２０</t>
    <phoneticPr fontId="1"/>
  </si>
  <si>
    <t>29362　磯城郡三宅町</t>
  </si>
  <si>
    <t xml:space="preserve">  </t>
    <phoneticPr fontId="1"/>
  </si>
  <si>
    <t xml:space="preserve">   </t>
    <phoneticPr fontId="1"/>
  </si>
  <si>
    <t>29363　磯城郡田原本町</t>
  </si>
  <si>
    <t xml:space="preserve">  </t>
    <phoneticPr fontId="1"/>
  </si>
  <si>
    <t>産業中分類上位２０</t>
    <phoneticPr fontId="1"/>
  </si>
  <si>
    <t>産業小分類上位２０</t>
    <phoneticPr fontId="1"/>
  </si>
  <si>
    <t>29385　宇陀郡曽爾村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</si>
  <si>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</si>
  <si>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</si>
  <si>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</si>
  <si>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</si>
  <si>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29386　宇陀郡御杖村</t>
  </si>
  <si>
    <t xml:space="preserve"> </t>
    <phoneticPr fontId="1"/>
  </si>
  <si>
    <t xml:space="preserve">  </t>
    <phoneticPr fontId="1"/>
  </si>
  <si>
    <t>産業小分類上位２０</t>
    <phoneticPr fontId="1"/>
  </si>
  <si>
    <t>29401　高市郡高取町</t>
  </si>
  <si>
    <t xml:space="preserve"> </t>
    <phoneticPr fontId="1"/>
  </si>
  <si>
    <t xml:space="preserve">  </t>
    <phoneticPr fontId="1"/>
  </si>
  <si>
    <t>産業中分類上位２０</t>
    <phoneticPr fontId="1"/>
  </si>
  <si>
    <t>29402　高市郡明日香村</t>
  </si>
  <si>
    <t xml:space="preserve">  </t>
    <phoneticPr fontId="1"/>
  </si>
  <si>
    <t xml:space="preserve">   </t>
    <phoneticPr fontId="1"/>
  </si>
  <si>
    <t>29424　北葛城郡上牧町</t>
  </si>
  <si>
    <t xml:space="preserve"> </t>
    <phoneticPr fontId="1"/>
  </si>
  <si>
    <t>29425　北葛城郡王寺町</t>
  </si>
  <si>
    <t xml:space="preserve">  </t>
    <phoneticPr fontId="1"/>
  </si>
  <si>
    <t>産業小分類上位２０</t>
    <phoneticPr fontId="1"/>
  </si>
  <si>
    <t>29426　北葛城郡広陵町</t>
  </si>
  <si>
    <t xml:space="preserve">  </t>
    <phoneticPr fontId="1"/>
  </si>
  <si>
    <t xml:space="preserve">   </t>
    <phoneticPr fontId="1"/>
  </si>
  <si>
    <t>産業中分類上位２０</t>
    <phoneticPr fontId="1"/>
  </si>
  <si>
    <t>29427　北葛城郡河合町</t>
  </si>
  <si>
    <t xml:space="preserve">  </t>
    <phoneticPr fontId="1"/>
  </si>
  <si>
    <t xml:space="preserve">   </t>
    <phoneticPr fontId="1"/>
  </si>
  <si>
    <t>産業中分類上位２０</t>
    <phoneticPr fontId="1"/>
  </si>
  <si>
    <t>29441　吉野郡吉野町</t>
  </si>
  <si>
    <t xml:space="preserve"> </t>
    <phoneticPr fontId="1"/>
  </si>
  <si>
    <t xml:space="preserve">  </t>
    <phoneticPr fontId="1"/>
  </si>
  <si>
    <t>29442　吉野郡大淀町</t>
  </si>
  <si>
    <t xml:space="preserve"> </t>
    <phoneticPr fontId="1"/>
  </si>
  <si>
    <t>産業中分類上位２０</t>
    <phoneticPr fontId="1"/>
  </si>
  <si>
    <t>29443　吉野郡下市町</t>
  </si>
  <si>
    <t xml:space="preserve"> </t>
    <phoneticPr fontId="1"/>
  </si>
  <si>
    <t xml:space="preserve">   </t>
    <phoneticPr fontId="1"/>
  </si>
  <si>
    <t>29444　吉野郡黒滝村</t>
  </si>
  <si>
    <t xml:space="preserve"> </t>
    <phoneticPr fontId="1"/>
  </si>
  <si>
    <t xml:space="preserve">  </t>
    <phoneticPr fontId="1"/>
  </si>
  <si>
    <t xml:space="preserve">   </t>
    <phoneticPr fontId="1"/>
  </si>
  <si>
    <t>29446　吉野郡天川村</t>
  </si>
  <si>
    <t xml:space="preserve"> </t>
    <phoneticPr fontId="1"/>
  </si>
  <si>
    <t>29447　吉野郡野迫川村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</si>
  <si>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</si>
  <si>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</si>
  <si>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</si>
  <si>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</si>
  <si>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29449　吉野郡十津川村</t>
  </si>
  <si>
    <t xml:space="preserve"> </t>
    <phoneticPr fontId="1"/>
  </si>
  <si>
    <t xml:space="preserve">   </t>
    <phoneticPr fontId="1"/>
  </si>
  <si>
    <t>産業小分類上位２０</t>
    <phoneticPr fontId="1"/>
  </si>
  <si>
    <t>29450　吉野郡下北山村</t>
  </si>
  <si>
    <t>産業中分類上位２０</t>
    <phoneticPr fontId="1"/>
  </si>
  <si>
    <t>29451　吉野郡上北山村</t>
  </si>
  <si>
    <t xml:space="preserve">   </t>
    <phoneticPr fontId="1"/>
  </si>
  <si>
    <t>29452　吉野郡川上村</t>
  </si>
  <si>
    <t xml:space="preserve">  </t>
    <phoneticPr fontId="1"/>
  </si>
  <si>
    <t>29453　吉野郡東吉野村</t>
  </si>
  <si>
    <t xml:space="preserve"> </t>
    <phoneticPr fontId="1"/>
  </si>
  <si>
    <t xml:space="preserve">   </t>
    <phoneticPr fontId="1"/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</si>
  <si>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</si>
  <si>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</si>
  <si>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</si>
  <si>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</si>
  <si>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</si>
  <si>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</si>
  <si>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</si>
  <si>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</si>
  <si>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</si>
  <si>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</si>
  <si>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</si>
  <si>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</si>
  <si>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</si>
  <si>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山辺郡山添村</t>
  </si>
  <si>
    <t>生駒郡平群町</t>
  </si>
  <si>
    <t>生駒郡三郷町</t>
  </si>
  <si>
    <t>生駒郡斑鳩町</t>
  </si>
  <si>
    <t>生駒郡安堵町</t>
  </si>
  <si>
    <t>磯城郡川西町</t>
  </si>
  <si>
    <t>磯城郡三宅町</t>
  </si>
  <si>
    <t>磯城郡田原本町</t>
  </si>
  <si>
    <t>宇陀郡曽爾村</t>
  </si>
  <si>
    <t>宇陀郡御杖村</t>
  </si>
  <si>
    <t>高市郡高取町</t>
  </si>
  <si>
    <t>高市郡明日香村</t>
  </si>
  <si>
    <t>北葛城郡上牧町</t>
  </si>
  <si>
    <t>北葛城郡王寺町</t>
  </si>
  <si>
    <t>北葛城郡広陵町</t>
  </si>
  <si>
    <t>北葛城郡河合町</t>
  </si>
  <si>
    <t>吉野郡吉野町</t>
  </si>
  <si>
    <t>吉野郡大淀町</t>
  </si>
  <si>
    <t>吉野郡下市町</t>
  </si>
  <si>
    <t>吉野郡黒滝村</t>
  </si>
  <si>
    <t>吉野郡天川村</t>
  </si>
  <si>
    <t>吉野郡野迫川村</t>
  </si>
  <si>
    <t>吉野郡十津川村</t>
  </si>
  <si>
    <t>吉野郡下北山村</t>
  </si>
  <si>
    <t>吉野郡上北山村</t>
  </si>
  <si>
    <t>吉野郡川上村</t>
  </si>
  <si>
    <t>吉野郡東吉野村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</si>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</sst>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1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pivotCacheDefinition" Target="pivotCache/pivotCacheDefinition3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pivotCacheDefinition" Target="pivotCache/pivotCacheDefinition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292.921020601854" createdVersion="5" refreshedVersion="5" minRefreshableVersion="3" recordCount="600">
  <cacheSource type="external" connectionId="1"/>
  <cacheFields count="18">
    <cacheField name="ti" numFmtId="0" sqlType="-8">
      <sharedItems/>
    </cacheField>
    <cacheField name="kencd" numFmtId="0" sqlType="-9">
      <sharedItems count="1">
        <s v="29"/>
      </sharedItems>
    </cacheField>
    <cacheField name="都道府県" numFmtId="0" sqlType="-9">
      <sharedItems count="1">
        <s v="29 奈良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/>
    </cacheField>
    <cacheField name="自治体" numFmtId="0" sqlType="-9">
      <sharedItems count="40">
        <s v="29000 奈良県"/>
        <s v="29201 奈良市"/>
        <s v="29202 大和高田市"/>
        <s v="29203 大和郡山市"/>
        <s v="29204 天理市"/>
        <s v="29205 橿原市"/>
        <s v="29206 桜井市"/>
        <s v="29207 五條市"/>
        <s v="29208 御所市"/>
        <s v="29209 生駒市"/>
        <s v="29210 香芝市"/>
        <s v="29211 葛城市"/>
        <s v="29212 宇陀市"/>
        <s v="29322 山辺郡山添村"/>
        <s v="29342 生駒郡平群町"/>
        <s v="29343 生駒郡三郷町"/>
        <s v="29344 生駒郡斑鳩町"/>
        <s v="29345 生駒郡安堵町"/>
        <s v="29361 磯城郡川西町"/>
        <s v="29362 磯城郡三宅町"/>
        <s v="29363 磯城郡田原本町"/>
        <s v="29385 宇陀郡曽爾村"/>
        <s v="29386 宇陀郡御杖村"/>
        <s v="29401 高市郡高取町"/>
        <s v="29402 高市郡明日香村"/>
        <s v="29424 北葛城郡上牧町"/>
        <s v="29425 北葛城郡王寺町"/>
        <s v="29426 北葛城郡広陵町"/>
        <s v="29427 北葛城郡河合町"/>
        <s v="29441 吉野郡吉野町"/>
        <s v="29442 吉野郡大淀町"/>
        <s v="29443 吉野郡下市町"/>
        <s v="29444 吉野郡黒滝村"/>
        <s v="29446 吉野郡天川村"/>
        <s v="29447 吉野郡野迫川村"/>
        <s v="29449 吉野郡十津川村"/>
        <s v="29450 吉野郡下北山村"/>
        <s v="29451 吉野郡上北山村"/>
        <s v="29452 吉野郡川上村"/>
        <s v="29453 吉野郡東吉野村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7234"/>
    </cacheField>
    <cacheField name="構成比" numFmtId="0" sqlType="3">
      <sharedItems containsSemiMixedTypes="0" containsString="0" containsNumber="1" minValue="0" maxValue="41.86"/>
    </cacheField>
    <cacheField name="総数（個人）" numFmtId="0" sqlType="3">
      <sharedItems containsSemiMixedTypes="0" containsString="0" containsNumber="1" containsInteger="1" minValue="0" maxValue="4852"/>
    </cacheField>
    <cacheField name="構成比（個人）" numFmtId="0" sqlType="3">
      <sharedItems containsSemiMixedTypes="0" containsString="0" containsNumber="1" minValue="0" maxValue="43.24"/>
    </cacheField>
    <cacheField name="総数（法人）" numFmtId="0" sqlType="3">
      <sharedItems containsSemiMixedTypes="0" containsString="0" containsNumber="1" containsInteger="1" minValue="0" maxValue="2364"/>
    </cacheField>
    <cacheField name="構成比（法人）" numFmtId="0" sqlType="3">
      <sharedItems containsSemiMixedTypes="0" containsString="0" containsNumber="1" minValue="0" maxValue="69.23"/>
    </cacheField>
    <cacheField name="総数（法人以外の団体）" numFmtId="0" sqlType="3">
      <sharedItems containsSemiMixedTypes="0" containsString="0" containsNumber="1" containsInteger="1" minValue="0" maxValue="18" count="9">
        <n v="0"/>
        <n v="7"/>
        <n v="3"/>
        <n v="18"/>
        <n v="4"/>
        <n v="1"/>
        <n v="9"/>
        <n v="2"/>
        <n v="6"/>
      </sharedItems>
    </cacheField>
    <cacheField name="構成比（法人以外の団体）" numFmtId="0" sqlType="3">
      <sharedItems containsString="0" containsBlank="1" containsNumber="1" minValue="0" maxValue="100" count="21">
        <n v="0"/>
        <n v="11.67"/>
        <n v="5"/>
        <n v="30"/>
        <n v="6.67"/>
        <n v="1.67"/>
        <n v="15"/>
        <n v="3.33"/>
        <n v="10"/>
        <n v="12.5"/>
        <n v="37.5"/>
        <n v="18.75"/>
        <n v="6.25"/>
        <n v="100"/>
        <n v="25"/>
        <n v="33.33"/>
        <n v="14.29"/>
        <n v="28.57"/>
        <n v="50"/>
        <n v="66.6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292.921118171296" createdVersion="5" refreshedVersion="5" minRefreshableVersion="3" recordCount="1130">
  <cacheSource type="external" connectionId="2"/>
  <cacheFields count="19">
    <cacheField name="ti" numFmtId="0" sqlType="-8">
      <sharedItems count="40">
        <s v="ti.29000"/>
        <s v="ti.29201"/>
        <s v="ti.29202"/>
        <s v="ti.29203"/>
        <s v="ti.29204"/>
        <s v="ti.29205"/>
        <s v="ti.29206"/>
        <s v="ti.29207"/>
        <s v="ti.29208"/>
        <s v="ti.29209"/>
        <s v="ti.29210"/>
        <s v="ti.29211"/>
        <s v="ti.29212"/>
        <s v="ti.29322"/>
        <s v="ti.29342"/>
        <s v="ti.29343"/>
        <s v="ti.29344"/>
        <s v="ti.29345"/>
        <s v="ti.29361"/>
        <s v="ti.29362"/>
        <s v="ti.29363"/>
        <s v="ti.29385"/>
        <s v="ti.29386"/>
        <s v="ti.29401"/>
        <s v="ti.29402"/>
        <s v="ti.29424"/>
        <s v="ti.29425"/>
        <s v="ti.29426"/>
        <s v="ti.29427"/>
        <s v="ti.29441"/>
        <s v="ti.29442"/>
        <s v="ti.29443"/>
        <s v="ti.29444"/>
        <s v="ti.29446"/>
        <s v="ti.29447"/>
        <s v="ti.29449"/>
        <s v="ti.29450"/>
        <s v="ti.29451"/>
        <s v="ti.29452"/>
        <s v="ti.29453"/>
      </sharedItems>
    </cacheField>
    <cacheField name="kencd" numFmtId="0" sqlType="-9">
      <sharedItems count="1">
        <s v="29"/>
      </sharedItems>
    </cacheField>
    <cacheField name="都道府県" numFmtId="0" sqlType="-9">
      <sharedItems count="1">
        <s v="29 奈良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40">
        <s v="奈良県"/>
        <s v="奈良市"/>
        <s v="大和高田市"/>
        <s v="大和郡山市"/>
        <s v="天理市"/>
        <s v="橿原市"/>
        <s v="桜井市"/>
        <s v="五條市"/>
        <s v="御所市"/>
        <s v="生駒市"/>
        <s v="香芝市"/>
        <s v="葛城市"/>
        <s v="宇陀市"/>
        <s v="山辺郡山添村"/>
        <s v="生駒郡平群町"/>
        <s v="生駒郡三郷町"/>
        <s v="生駒郡斑鳩町"/>
        <s v="生駒郡安堵町"/>
        <s v="磯城郡川西町"/>
        <s v="磯城郡三宅町"/>
        <s v="磯城郡田原本町"/>
        <s v="宇陀郡曽爾村"/>
        <s v="宇陀郡御杖村"/>
        <s v="高市郡高取町"/>
        <s v="高市郡明日香村"/>
        <s v="北葛城郡上牧町"/>
        <s v="北葛城郡王寺町"/>
        <s v="北葛城郡広陵町"/>
        <s v="北葛城郡河合町"/>
        <s v="吉野郡吉野町"/>
        <s v="吉野郡大淀町"/>
        <s v="吉野郡下市町"/>
        <s v="吉野郡黒滝村"/>
        <s v="吉野郡天川村"/>
        <s v="吉野郡野迫川村"/>
        <s v="吉野郡十津川村"/>
        <s v="吉野郡下北山村"/>
        <s v="吉野郡上北山村"/>
        <s v="吉野郡川上村"/>
        <s v="吉野郡東吉野村"/>
      </sharedItems>
    </cacheField>
    <cacheField name="自治体" numFmtId="0" sqlType="-9">
      <sharedItems count="40">
        <s v="29000 奈良県"/>
        <s v="29201 奈良市"/>
        <s v="29202 大和高田市"/>
        <s v="29203 大和郡山市"/>
        <s v="29204 天理市"/>
        <s v="29205 橿原市"/>
        <s v="29206 桜井市"/>
        <s v="29207 五條市"/>
        <s v="29208 御所市"/>
        <s v="29209 生駒市"/>
        <s v="29210 香芝市"/>
        <s v="29211 葛城市"/>
        <s v="29212 宇陀市"/>
        <s v="29322 山辺郡山添村"/>
        <s v="29342 生駒郡平群町"/>
        <s v="29343 生駒郡三郷町"/>
        <s v="29344 生駒郡斑鳩町"/>
        <s v="29345 生駒郡安堵町"/>
        <s v="29361 磯城郡川西町"/>
        <s v="29362 磯城郡三宅町"/>
        <s v="29363 磯城郡田原本町"/>
        <s v="29385 宇陀郡曽爾村"/>
        <s v="29386 宇陀郡御杖村"/>
        <s v="29401 高市郡高取町"/>
        <s v="29402 高市郡明日香村"/>
        <s v="29424 北葛城郡上牧町"/>
        <s v="29425 北葛城郡王寺町"/>
        <s v="29426 北葛城郡広陵町"/>
        <s v="29427 北葛城郡河合町"/>
        <s v="29441 吉野郡吉野町"/>
        <s v="29442 吉野郡大淀町"/>
        <s v="29443 吉野郡下市町"/>
        <s v="29444 吉野郡黒滝村"/>
        <s v="29446 吉野郡天川村"/>
        <s v="29447 吉野郡野迫川村"/>
        <s v="29449 吉野郡十津川村"/>
        <s v="29450 吉野郡下北山村"/>
        <s v="29451 吉野郡上北山村"/>
        <s v="29452 吉野郡川上村"/>
        <s v="29453 吉野郡東吉野村"/>
      </sharedItems>
    </cacheField>
    <cacheField name="san" numFmtId="0" sqlType="-8">
      <sharedItems count="80">
        <s v="sanC1.0576"/>
        <s v="sanC1.0554"/>
        <s v="sanC1.0427"/>
        <s v="sanC1.0487"/>
        <s v="sanC1.0036"/>
        <s v="sanC1.0411"/>
        <s v="sanC1.0636"/>
        <s v="sanC1.0656"/>
        <s v="sanC1.0404"/>
        <s v="sanC1.0422"/>
        <s v="sanC1.0044"/>
        <s v="sanC1.0082"/>
        <s v="sanC1.0055"/>
        <s v="sanC1.0509"/>
        <s v="sanC1.0093"/>
        <s v="sanC1.0531"/>
        <s v="sanC1.0391"/>
        <s v="sanC1.0720"/>
        <s v="sanC1.0483"/>
        <s v="sanC1.0586"/>
        <s v="sanC1.0672"/>
        <s v="sanC1.0385"/>
        <s v="sanC1.0733"/>
        <s v="sanC1.0135"/>
        <s v="sanC1.0445"/>
        <s v="sanC1.0368"/>
        <s v="sanC1.0377"/>
        <s v="sanC1.0187"/>
        <s v="sanC1.0063"/>
        <s v="sanC1.0253"/>
        <s v="sanC1.0099"/>
        <s v="sanC1.0545"/>
        <s v="sanC1.0143"/>
        <s v="sanC1.0113"/>
        <s v="sanC1.0160"/>
        <s v="sanC1.0149"/>
        <s v="sanC1.0245"/>
        <s v="sanC1.0074"/>
        <s v="sanC1.0599"/>
        <s v="sanC1.0723"/>
        <s v="sanC1.0474"/>
        <s v="sanC1.0204"/>
        <s v="sanC1.0105"/>
        <s v="sanC1.0295"/>
        <s v="sanC1.0571"/>
        <s v="sanC1.0729"/>
        <s v="sanC1.0324"/>
        <s v="sanC1.0171"/>
        <s v="sanC1.0222"/>
        <s v="sanC1.0318"/>
        <s v="sanC1.0715"/>
        <s v="sanC1.0119"/>
        <s v="sanC1.0345"/>
        <s v="sanC1.0494"/>
        <s v="sanC1.0363"/>
        <s v="sanC1.0304"/>
        <s v="sanC1.0027"/>
        <s v="sanC1.0128"/>
        <s v="sanC1.0179"/>
        <s v="sanC1.0198"/>
        <s v="sanC1.0214"/>
        <s v="sanC1.0230"/>
        <s v="sanC1.0240"/>
        <s v="sanC1.0269"/>
        <s v="sanC1.0272"/>
        <s v="sanC1.0275"/>
        <s v="sanC1.0278"/>
        <s v="sanC1.0285"/>
        <s v="sanC1.0290"/>
        <s v="sanC1.0311"/>
        <s v="sanC1.0315"/>
        <s v="sanC1.0331"/>
        <s v="sanC1.0337"/>
        <s v="sanC1.0341"/>
        <s v="sanC1.0353"/>
        <s v="sanC1.0358"/>
        <s v="sanC1.0400"/>
        <s v="sanC1.0505"/>
        <s v="sanC1.0528"/>
        <s v="sanC1.0739"/>
      </sharedItems>
    </cacheField>
    <cacheField name="産業分類コード" numFmtId="0" sqlType="-9">
      <sharedItems count="80">
        <s v="78"/>
        <s v="76"/>
        <s v="60"/>
        <s v="69"/>
        <s v="06"/>
        <s v="58"/>
        <s v="82"/>
        <s v="83"/>
        <s v="57"/>
        <s v="59"/>
        <s v="07"/>
        <s v="11"/>
        <s v="08"/>
        <s v="72"/>
        <s v="12"/>
        <s v="74"/>
        <s v="55"/>
        <s v="89"/>
        <s v="68"/>
        <s v="79"/>
        <s v="85"/>
        <s v="54"/>
        <s v="92"/>
        <s v="18"/>
        <s v="61"/>
        <s v="52"/>
        <s v="53"/>
        <s v="24"/>
        <s v="09"/>
        <s v="32"/>
        <s v="13"/>
        <s v="75"/>
        <s v="19"/>
        <s v="15"/>
        <s v="21"/>
        <s v="20"/>
        <s v="31"/>
        <s v="10"/>
        <s v="80"/>
        <s v="90"/>
        <s v="67"/>
        <s v="26"/>
        <s v="14"/>
        <s v="41"/>
        <s v="77"/>
        <s v="91"/>
        <s v="44"/>
        <s v="22"/>
        <s v="28"/>
        <s v="43"/>
        <s v="88"/>
        <s v="16"/>
        <s v="48"/>
        <s v="70"/>
        <s v="51"/>
        <s v="39"/>
        <s v="05"/>
        <s v="17"/>
        <s v="23"/>
        <s v="25"/>
        <s v="27"/>
        <s v="29"/>
        <s v="30"/>
        <s v="33"/>
        <s v="34"/>
        <s v="35"/>
        <s v="36"/>
        <s v="37"/>
        <s v="38"/>
        <s v="40"/>
        <s v="42"/>
        <s v="45"/>
        <s v="46"/>
        <s v="47"/>
        <s v="49"/>
        <s v="50"/>
        <s v="56"/>
        <s v="71"/>
        <s v="73"/>
        <s v="95"/>
      </sharedItems>
    </cacheField>
    <cacheField name="産業分類" numFmtId="0" sqlType="-9">
      <sharedItems count="80">
        <s v="洗濯・理容・美容・浴場業"/>
        <s v="飲食店"/>
        <s v="その他の小売業"/>
        <s v="不動産賃貸業・管理業"/>
        <s v="総合工事業"/>
        <s v="飲食料品小売業"/>
        <s v="その他の教育，学習支援業"/>
        <s v="医療業"/>
        <s v="織物・衣服・身の回り品小売業"/>
        <s v="機械器具小売業"/>
        <s v="職別工事業（設備工事業を除く）"/>
        <s v="繊維工業"/>
        <s v="設備工事業"/>
        <s v="専門サービス業（他に分類されないもの）"/>
        <s v="木材・木製品製造業（家具を除く）"/>
        <s v="技術サービス業（他に分類されないもの）"/>
        <s v="その他の卸売業"/>
        <s v="自動車整備業"/>
        <s v="不動産取引業"/>
        <s v="その他の生活関連サービス業"/>
        <s v="社会保険・社会福祉・介護事業"/>
        <s v="機械器具卸売業"/>
        <s v="その他の事業サービス業"/>
        <s v="プラスチック製品製造業（別掲を除く）"/>
        <s v="無店舗小売業"/>
        <s v="飲食料品卸売業"/>
        <s v="建築材料，鉱物・金属材料等卸売業"/>
        <s v="金属製品製造業"/>
        <s v="食料品製造業"/>
        <s v="その他の製造業"/>
        <s v="家具・装備品製造業"/>
        <s v="宿泊業"/>
        <s v="ゴム製品製造業"/>
        <s v="印刷・同関連業"/>
        <s v="窯業・土石製品製造業"/>
        <s v="なめし革・同製品・毛皮製造業"/>
        <s v="輸送用機械器具製造業"/>
        <s v="飲料・たばこ・飼料製造業"/>
        <s v="娯楽業"/>
        <s v="機械等修理業（別掲を除く）"/>
        <s v="保険業（保険媒介代理業，保険サービス業を含む）"/>
        <s v="生産用機械器具製造業"/>
        <s v="パルプ・紙・紙加工品製造業"/>
        <s v="映像・音声・文字情報制作業"/>
        <s v="持ち帰り・配達飲食サービス業"/>
        <s v="職業紹介・労働者派遣業"/>
        <s v="道路貨物運送業"/>
        <s v="鉄鋼業"/>
        <s v="電子部品・デバイス・電子回路製造業"/>
        <s v="道路旅客運送業"/>
        <s v="廃棄物処理業"/>
        <s v="化学工業"/>
        <s v="運輸に附帯するサービス業"/>
        <s v="物品賃貸業"/>
        <s v="繊維・衣服等卸売業"/>
        <s v="情報サービス業"/>
        <s v="鉱業，採石業，砂利採取業"/>
        <s v="石油製品・石炭製品製造業"/>
        <s v="非鉄金属製造業"/>
        <s v="はん用機械器具製造業"/>
        <s v="業務用機械器具製造業"/>
        <s v="電気機械器具製造業"/>
        <s v="情報通信機械器具製造業"/>
        <s v="電気業"/>
        <s v="ガス業"/>
        <s v="熱供給業"/>
        <s v="水道業"/>
        <s v="通信業"/>
        <s v="放送業"/>
        <s v="インターネット附随サービス業"/>
        <s v="鉄道業"/>
        <s v="水運業"/>
        <s v="航空運輸業"/>
        <s v="倉庫業"/>
        <s v="郵便業（信書便事業を含む）"/>
        <s v="各種商品卸売業"/>
        <s v="各種商品小売業"/>
        <s v="学術・開発研究機関"/>
        <s v="広告業"/>
        <s v="その他のサービス業"/>
      </sharedItems>
    </cacheField>
    <cacheField name="産業中分類" numFmtId="0" sqlType="-9">
      <sharedItems count="80">
        <s v="78 洗濯・理容・美容・浴場業"/>
        <s v="76 飲食店"/>
        <s v="60 その他の小売業"/>
        <s v="69 不動産賃貸業・管理業"/>
        <s v="06 総合工事業"/>
        <s v="58 飲食料品小売業"/>
        <s v="82 その他の教育，学習支援業"/>
        <s v="83 医療業"/>
        <s v="57 織物・衣服・身の回り品小売業"/>
        <s v="59 機械器具小売業"/>
        <s v="07 職別工事業（設備工事業を除く）"/>
        <s v="11 繊維工業"/>
        <s v="08 設備工事業"/>
        <s v="72 専門サービス業（他に分類されないもの）"/>
        <s v="12 木材・木製品製造業（家具を除く）"/>
        <s v="74 技術サービス業（他に分類されないもの）"/>
        <s v="55 その他の卸売業"/>
        <s v="89 自動車整備業"/>
        <s v="68 不動産取引業"/>
        <s v="79 その他の生活関連サービス業"/>
        <s v="85 社会保険・社会福祉・介護事業"/>
        <s v="54 機械器具卸売業"/>
        <s v="92 その他の事業サービス業"/>
        <s v="18 プラスチック製品製造業（別掲を除く）"/>
        <s v="61 無店舗小売業"/>
        <s v="52 飲食料品卸売業"/>
        <s v="53 建築材料，鉱物・金属材料等卸売業"/>
        <s v="24 金属製品製造業"/>
        <s v="09 食料品製造業"/>
        <s v="32 その他の製造業"/>
        <s v="13 家具・装備品製造業"/>
        <s v="75 宿泊業"/>
        <s v="19 ゴム製品製造業"/>
        <s v="15 印刷・同関連業"/>
        <s v="21 窯業・土石製品製造業"/>
        <s v="20 なめし革・同製品・毛皮製造業"/>
        <s v="31 輸送用機械器具製造業"/>
        <s v="10 飲料・たばこ・飼料製造業"/>
        <s v="80 娯楽業"/>
        <s v="90 機械等修理業（別掲を除く）"/>
        <s v="67 保険業（保険媒介代理業，保険サービス業を含む）"/>
        <s v="26 生産用機械器具製造業"/>
        <s v="14 パルプ・紙・紙加工品製造業"/>
        <s v="41 映像・音声・文字情報制作業"/>
        <s v="77 持ち帰り・配達飲食サービス業"/>
        <s v="91 職業紹介・労働者派遣業"/>
        <s v="44 道路貨物運送業"/>
        <s v="22 鉄鋼業"/>
        <s v="28 電子部品・デバイス・電子回路製造業"/>
        <s v="43 道路旅客運送業"/>
        <s v="88 廃棄物処理業"/>
        <s v="16 化学工業"/>
        <s v="48 運輸に附帯するサービス業"/>
        <s v="70 物品賃貸業"/>
        <s v="51 繊維・衣服等卸売業"/>
        <s v="39 情報サービス業"/>
        <s v="05 鉱業，採石業，砂利採取業"/>
        <s v="17 石油製品・石炭製品製造業"/>
        <s v="23 非鉄金属製造業"/>
        <s v="25 はん用機械器具製造業"/>
        <s v="27 業務用機械器具製造業"/>
        <s v="29 電気機械器具製造業"/>
        <s v="30 情報通信機械器具製造業"/>
        <s v="33 電気業"/>
        <s v="34 ガス業"/>
        <s v="35 熱供給業"/>
        <s v="36 水道業"/>
        <s v="37 通信業"/>
        <s v="38 放送業"/>
        <s v="40 インターネット附随サービス業"/>
        <s v="42 鉄道業"/>
        <s v="45 水運業"/>
        <s v="46 航空運輸業"/>
        <s v="47 倉庫業"/>
        <s v="49 郵便業（信書便事業を含む）"/>
        <s v="50 各種商品卸売業"/>
        <s v="56 各種商品小売業"/>
        <s v="71 学術・開発研究機関"/>
        <s v="73 広告業"/>
        <s v="95 その他の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2586" count="142">
        <n v="2586"/>
        <n v="2494"/>
        <n v="2325"/>
        <n v="1959"/>
        <n v="1797"/>
        <n v="1673"/>
        <n v="1024"/>
        <n v="988"/>
        <n v="942"/>
        <n v="805"/>
        <n v="720"/>
        <n v="643"/>
        <n v="627"/>
        <n v="555"/>
        <n v="497"/>
        <n v="495"/>
        <n v="422"/>
        <n v="377"/>
        <n v="362"/>
        <n v="359"/>
        <n v="759"/>
        <n v="708"/>
        <n v="588"/>
        <n v="551"/>
        <n v="379"/>
        <n v="326"/>
        <n v="315"/>
        <n v="269"/>
        <n v="268"/>
        <n v="229"/>
        <n v="171"/>
        <n v="125"/>
        <n v="120"/>
        <n v="100"/>
        <n v="98"/>
        <n v="82"/>
        <n v="66"/>
        <n v="64"/>
        <n v="154"/>
        <n v="139"/>
        <n v="115"/>
        <n v="106"/>
        <n v="88"/>
        <n v="83"/>
        <n v="60"/>
        <n v="48"/>
        <n v="42"/>
        <n v="37"/>
        <n v="24"/>
        <n v="22"/>
        <n v="21"/>
        <n v="19"/>
        <n v="17"/>
        <n v="165"/>
        <n v="145"/>
        <n v="133"/>
        <n v="99"/>
        <n v="75"/>
        <n v="74"/>
        <n v="61"/>
        <n v="59"/>
        <n v="57"/>
        <n v="34"/>
        <n v="33"/>
        <n v="29"/>
        <n v="26"/>
        <n v="20"/>
        <n v="157"/>
        <n v="112"/>
        <n v="67"/>
        <n v="52"/>
        <n v="47"/>
        <n v="31"/>
        <n v="30"/>
        <n v="27"/>
        <n v="23"/>
        <n v="18"/>
        <n v="290"/>
        <n v="224"/>
        <n v="216"/>
        <n v="200"/>
        <n v="136"/>
        <n v="135"/>
        <n v="107"/>
        <n v="89"/>
        <n v="86"/>
        <n v="80"/>
        <n v="50"/>
        <n v="44"/>
        <n v="43"/>
        <n v="32"/>
        <n v="147"/>
        <n v="122"/>
        <n v="110"/>
        <n v="105"/>
        <n v="53"/>
        <n v="51"/>
        <n v="46"/>
        <n v="36"/>
        <n v="78"/>
        <n v="76"/>
        <n v="70"/>
        <n v="16"/>
        <n v="15"/>
        <n v="13"/>
        <n v="11"/>
        <n v="10"/>
        <n v="9"/>
        <n v="12"/>
        <n v="8"/>
        <n v="186"/>
        <n v="153"/>
        <n v="152"/>
        <n v="111"/>
        <n v="108"/>
        <n v="93"/>
        <n v="73"/>
        <n v="49"/>
        <n v="38"/>
        <n v="25"/>
        <n v="39"/>
        <n v="28"/>
        <n v="14"/>
        <n v="63"/>
        <n v="56"/>
        <n v="54"/>
        <n v="91"/>
        <n v="84"/>
        <n v="35"/>
        <n v="7"/>
        <n v="6"/>
        <n v="5"/>
        <n v="4"/>
        <n v="3"/>
        <n v="2"/>
        <n v="1"/>
        <n v="41"/>
        <n v="109"/>
        <n v="40"/>
        <n v="104"/>
        <n v="62"/>
        <n v="0"/>
      </sharedItems>
    </cacheField>
    <cacheField name="構成比" numFmtId="0" sqlType="3">
      <sharedItems containsSemiMixedTypes="0" containsString="0" containsNumber="1" minValue="0" maxValue="27.91" count="407">
        <n v="9.68"/>
        <n v="9.33"/>
        <n v="8.6999999999999993"/>
        <n v="7.33"/>
        <n v="6.72"/>
        <n v="6.26"/>
        <n v="3.83"/>
        <n v="3.7"/>
        <n v="3.52"/>
        <n v="3.01"/>
        <n v="2.69"/>
        <n v="2.41"/>
        <n v="2.35"/>
        <n v="2.08"/>
        <n v="1.86"/>
        <n v="1.85"/>
        <n v="1.58"/>
        <n v="1.41"/>
        <n v="1.35"/>
        <n v="1.34"/>
        <n v="11.75"/>
        <n v="10.96"/>
        <n v="9.1"/>
        <n v="8.5299999999999994"/>
        <n v="5.87"/>
        <n v="5.05"/>
        <n v="4.88"/>
        <n v="4.16"/>
        <n v="4.1500000000000004"/>
        <n v="3.54"/>
        <n v="2.65"/>
        <n v="1.93"/>
        <n v="1.55"/>
        <n v="1.52"/>
        <n v="1.27"/>
        <n v="1.02"/>
        <n v="0.99"/>
        <n v="10.9"/>
        <n v="9.84"/>
        <n v="8.14"/>
        <n v="7.5"/>
        <n v="6.23"/>
        <n v="4.67"/>
        <n v="4.53"/>
        <n v="4.25"/>
        <n v="3.4"/>
        <n v="2.97"/>
        <n v="2.62"/>
        <n v="1.7"/>
        <n v="1.56"/>
        <n v="1.49"/>
        <n v="1.2"/>
        <n v="10.71"/>
        <n v="9.42"/>
        <n v="8.64"/>
        <n v="7.79"/>
        <n v="6.43"/>
        <n v="4.87"/>
        <n v="4.8099999999999996"/>
        <n v="3.96"/>
        <n v="2.4"/>
        <n v="2.21"/>
        <n v="2.14"/>
        <n v="1.88"/>
        <n v="1.69"/>
        <n v="1.36"/>
        <n v="1.3"/>
        <n v="11.53"/>
        <n v="10.210000000000001"/>
        <n v="8.2200000000000006"/>
        <n v="7.2"/>
        <n v="6.02"/>
        <n v="4.92"/>
        <n v="4.33"/>
        <n v="3.82"/>
        <n v="3.45"/>
        <n v="2.42"/>
        <n v="2.2799999999999998"/>
        <n v="2.2000000000000002"/>
        <n v="1.98"/>
        <n v="1.54"/>
        <n v="1.4"/>
        <n v="1.32"/>
        <n v="1.25"/>
        <n v="12"/>
        <n v="9.27"/>
        <n v="8.94"/>
        <n v="8.2799999999999994"/>
        <n v="5.63"/>
        <n v="5.59"/>
        <n v="4.43"/>
        <n v="3.68"/>
        <n v="3.56"/>
        <n v="3.31"/>
        <n v="2.36"/>
        <n v="2.0699999999999998"/>
        <n v="1.99"/>
        <n v="1.82"/>
        <n v="1.78"/>
        <n v="1.74"/>
        <n v="1.28"/>
        <n v="9.5500000000000007"/>
        <n v="7.92"/>
        <n v="7.14"/>
        <n v="6.82"/>
        <n v="5.71"/>
        <n v="5.39"/>
        <n v="3.44"/>
        <n v="3.38"/>
        <n v="2.99"/>
        <n v="2.86"/>
        <n v="2.34"/>
        <n v="1.43"/>
        <n v="1.23"/>
        <n v="9.67"/>
        <n v="9.56"/>
        <n v="9.32"/>
        <n v="9.09"/>
        <n v="8.86"/>
        <n v="8.16"/>
        <n v="4.3099999999999996"/>
        <n v="3.85"/>
        <n v="3.73"/>
        <n v="3.61"/>
        <n v="2.1"/>
        <n v="1.75"/>
        <n v="1.17"/>
        <n v="1.05"/>
        <n v="11.3"/>
        <n v="8.43"/>
        <n v="7.76"/>
        <n v="7.25"/>
        <n v="6.24"/>
        <n v="5.23"/>
        <n v="4.05"/>
        <n v="3.71"/>
        <n v="3.2"/>
        <n v="2.87"/>
        <n v="2.7"/>
        <n v="2.02"/>
        <n v="11.85"/>
        <n v="9.75"/>
        <n v="7.07"/>
        <n v="6.88"/>
        <n v="5.92"/>
        <n v="4.97"/>
        <n v="4.6500000000000004"/>
        <n v="3.12"/>
        <n v="2.29"/>
        <n v="1.72"/>
        <n v="1.59"/>
        <n v="1.46"/>
        <n v="1.1499999999999999"/>
        <n v="12.76"/>
        <n v="7.69"/>
        <n v="7.04"/>
        <n v="6.85"/>
        <n v="6"/>
        <n v="5.53"/>
        <n v="3.66"/>
        <n v="3.19"/>
        <n v="3"/>
        <n v="2.63"/>
        <n v="2.25"/>
        <n v="2.16"/>
        <n v="2.06"/>
        <n v="1.31"/>
        <n v="1.1299999999999999"/>
        <n v="9.1999999999999993"/>
        <n v="8.18"/>
        <n v="7.88"/>
        <n v="7.74"/>
        <n v="7.59"/>
        <n v="7.01"/>
        <n v="5.26"/>
        <n v="3.36"/>
        <n v="3.07"/>
        <n v="2.77"/>
        <n v="2.19"/>
        <n v="2.04"/>
        <n v="1.9"/>
        <n v="1.61"/>
        <n v="10.52"/>
        <n v="9.7100000000000009"/>
        <n v="9.6"/>
        <n v="8.67"/>
        <n v="7.05"/>
        <n v="5.43"/>
        <n v="3.93"/>
        <n v="3.47"/>
        <n v="2.66"/>
        <n v="2.54"/>
        <n v="1.97"/>
        <n v="1.5"/>
        <n v="1.39"/>
        <n v="20.83"/>
        <n v="11.11"/>
        <n v="8.33"/>
        <n v="7.64"/>
        <n v="5.56"/>
        <n v="4.8600000000000003"/>
        <n v="4.17"/>
        <n v="2.78"/>
        <n v="13.77"/>
        <n v="8.5"/>
        <n v="7.29"/>
        <n v="4.45"/>
        <n v="3.64"/>
        <n v="3.24"/>
        <n v="2.83"/>
        <n v="2.4300000000000002"/>
        <n v="1.21"/>
        <n v="9.51"/>
        <n v="8.8000000000000007"/>
        <n v="8.4499999999999993"/>
        <n v="7.75"/>
        <n v="6.69"/>
        <n v="4.58"/>
        <n v="3.17"/>
        <n v="2.82"/>
        <n v="1.76"/>
        <n v="1.06"/>
        <n v="11.55"/>
        <n v="9.59"/>
        <n v="9.15"/>
        <n v="6.54"/>
        <n v="5.88"/>
        <n v="4.1399999999999997"/>
        <n v="3.27"/>
        <n v="2.61"/>
        <n v="2.1800000000000002"/>
        <n v="1.96"/>
        <n v="1.0900000000000001"/>
        <n v="0.87"/>
        <n v="10.99"/>
        <n v="9.89"/>
        <n v="8.7899999999999991"/>
        <n v="6.59"/>
        <n v="4.4000000000000004"/>
        <n v="3.3"/>
        <n v="1.1000000000000001"/>
        <n v="10.98"/>
        <n v="10.4"/>
        <n v="9.25"/>
        <n v="6.94"/>
        <n v="5.78"/>
        <n v="2.89"/>
        <n v="2.31"/>
        <n v="1.73"/>
        <n v="9.93"/>
        <n v="9.2200000000000006"/>
        <n v="7.8"/>
        <n v="6.38"/>
        <n v="5.67"/>
        <n v="4.96"/>
        <n v="4.26"/>
        <n v="3.55"/>
        <n v="2.84"/>
        <n v="2.13"/>
        <n v="1.42"/>
        <n v="10"/>
        <n v="8.48"/>
        <n v="7.73"/>
        <n v="6.97"/>
        <n v="5.76"/>
        <n v="4.24"/>
        <n v="4.09"/>
        <n v="3.94"/>
        <n v="3.33"/>
        <n v="3.18"/>
        <n v="3.03"/>
        <n v="2.88"/>
        <n v="2.27"/>
        <n v="2.12"/>
        <n v="17.53"/>
        <n v="9.2799999999999994"/>
        <n v="8.25"/>
        <n v="7.22"/>
        <n v="6.19"/>
        <n v="5.15"/>
        <n v="4.12"/>
        <n v="3.09"/>
        <n v="1.03"/>
        <n v="13.98"/>
        <n v="11.83"/>
        <n v="8.6"/>
        <n v="6.45"/>
        <n v="5.38"/>
        <n v="4.3"/>
        <n v="3.23"/>
        <n v="2.15"/>
        <n v="1.08"/>
        <n v="9.18"/>
        <n v="5.61"/>
        <n v="4.08"/>
        <n v="3.57"/>
        <n v="3.06"/>
        <n v="2.5499999999999998"/>
        <n v="1.53"/>
        <n v="11.98"/>
        <n v="8.85"/>
        <n v="6.25"/>
        <n v="5.73"/>
        <n v="5.21"/>
        <n v="4.6900000000000004"/>
        <n v="3.65"/>
        <n v="3.13"/>
        <n v="1.04"/>
        <n v="15.07"/>
        <n v="7.72"/>
        <n v="7.35"/>
        <n v="5.51"/>
        <n v="4.41"/>
        <n v="4.04"/>
        <n v="2.94"/>
        <n v="2.57"/>
        <n v="1.84"/>
        <n v="1.47"/>
        <n v="17.71"/>
        <n v="11.47"/>
        <n v="10.06"/>
        <n v="9.86"/>
        <n v="4.83"/>
        <n v="4.63"/>
        <n v="4.0199999999999996"/>
        <n v="3.02"/>
        <n v="1.01"/>
        <n v="0.8"/>
        <n v="16.34"/>
        <n v="6.15"/>
        <n v="5.4"/>
        <n v="4.95"/>
        <n v="1.95"/>
        <n v="1.65"/>
        <n v="10.87"/>
        <n v="8.26"/>
        <n v="7.39"/>
        <n v="6.96"/>
        <n v="6.09"/>
        <n v="5.65"/>
        <n v="4.78"/>
        <n v="4.3499999999999996"/>
        <n v="3.91"/>
        <n v="2.17"/>
        <n v="20.63"/>
        <n v="12.3"/>
        <n v="6.75"/>
        <n v="5.16"/>
        <n v="3.77"/>
        <n v="2.58"/>
        <n v="1.79"/>
        <n v="1.19"/>
        <n v="0.79"/>
        <n v="10.89"/>
        <n v="10.28"/>
        <n v="8.8699999999999992"/>
        <n v="7.46"/>
        <n v="3.63"/>
        <n v="1.81"/>
        <n v="11.43"/>
        <n v="9.52"/>
        <n v="9.0500000000000007"/>
        <n v="7.62"/>
        <n v="6.67"/>
        <n v="3.81"/>
        <n v="27.91"/>
        <n v="11.63"/>
        <n v="9.3000000000000007"/>
        <n v="6.98"/>
        <n v="2.33"/>
        <n v="0"/>
        <n v="18.420000000000002"/>
        <n v="15.13"/>
        <n v="14.47"/>
        <n v="13.16"/>
        <n v="11.18"/>
        <n v="6.58"/>
        <n v="0.66"/>
        <n v="27.27"/>
        <n v="21.21"/>
        <n v="18.18"/>
        <n v="12.12"/>
        <n v="6.06"/>
        <n v="21.43"/>
        <n v="11.9"/>
        <n v="11.31"/>
        <n v="8.93"/>
        <n v="2.98"/>
        <n v="0.6"/>
        <n v="21.28"/>
        <n v="12.77"/>
        <n v="8.51"/>
        <n v="21.15"/>
        <n v="13.46"/>
        <n v="11.54"/>
        <n v="5.77"/>
        <n v="1.92"/>
        <n v="12.5"/>
        <n v="9.82"/>
        <n v="8.0399999999999991"/>
        <n v="5.36"/>
        <n v="2.68"/>
        <n v="0.89"/>
        <n v="22.45"/>
        <n v="11.22"/>
        <n v="10.199999999999999"/>
        <n v="5.0999999999999996"/>
      </sharedItems>
    </cacheField>
    <cacheField name="総数（個人）" numFmtId="0" sqlType="3">
      <sharedItems containsSemiMixedTypes="0" containsString="0" containsNumber="1" containsInteger="1" minValue="0" maxValue="2303" count="120">
        <n v="2210"/>
        <n v="2303"/>
        <n v="1670"/>
        <n v="1030"/>
        <n v="808"/>
        <n v="1387"/>
        <n v="728"/>
        <n v="909"/>
        <n v="661"/>
        <n v="576"/>
        <n v="504"/>
        <n v="499"/>
        <n v="342"/>
        <n v="393"/>
        <n v="379"/>
        <n v="240"/>
        <n v="152"/>
        <n v="338"/>
        <n v="115"/>
        <n v="200"/>
        <n v="688"/>
        <n v="569"/>
        <n v="186"/>
        <n v="365"/>
        <n v="125"/>
        <n v="230"/>
        <n v="184"/>
        <n v="166"/>
        <n v="243"/>
        <n v="148"/>
        <n v="106"/>
        <n v="65"/>
        <n v="34"/>
        <n v="39"/>
        <n v="54"/>
        <n v="18"/>
        <n v="2"/>
        <n v="7"/>
        <n v="6"/>
        <n v="128"/>
        <n v="98"/>
        <n v="89"/>
        <n v="73"/>
        <n v="59"/>
        <n v="40"/>
        <n v="56"/>
        <n v="26"/>
        <n v="24"/>
        <n v="32"/>
        <n v="27"/>
        <n v="15"/>
        <n v="12"/>
        <n v="14"/>
        <n v="8"/>
        <n v="147"/>
        <n v="137"/>
        <n v="82"/>
        <n v="80"/>
        <n v="79"/>
        <n v="64"/>
        <n v="43"/>
        <n v="37"/>
        <n v="10"/>
        <n v="22"/>
        <n v="1"/>
        <n v="11"/>
        <n v="16"/>
        <n v="13"/>
        <n v="143"/>
        <n v="95"/>
        <n v="103"/>
        <n v="86"/>
        <n v="53"/>
        <n v="19"/>
        <n v="28"/>
        <n v="42"/>
        <n v="25"/>
        <n v="29"/>
        <n v="0"/>
        <n v="17"/>
        <n v="5"/>
        <n v="227"/>
        <n v="203"/>
        <n v="187"/>
        <n v="138"/>
        <n v="60"/>
        <n v="111"/>
        <n v="78"/>
        <n v="51"/>
        <n v="58"/>
        <n v="30"/>
        <n v="20"/>
        <n v="110"/>
        <n v="140"/>
        <n v="104"/>
        <n v="92"/>
        <n v="68"/>
        <n v="48"/>
        <n v="41"/>
        <n v="50"/>
        <n v="36"/>
        <n v="38"/>
        <n v="31"/>
        <n v="69"/>
        <n v="45"/>
        <n v="72"/>
        <n v="9"/>
        <n v="49"/>
        <n v="23"/>
        <n v="134"/>
        <n v="61"/>
        <n v="77"/>
        <n v="52"/>
        <n v="21"/>
        <n v="4"/>
        <n v="3"/>
        <n v="47"/>
        <n v="93"/>
        <n v="44"/>
        <n v="33"/>
      </sharedItems>
    </cacheField>
    <cacheField name="構成比（個人）" numFmtId="0" sqlType="3">
      <sharedItems containsSemiMixedTypes="0" containsString="0" containsNumber="1" minValue="0" maxValue="30" count="404">
        <n v="12.48"/>
        <n v="13.01"/>
        <n v="9.43"/>
        <n v="5.82"/>
        <n v="4.5599999999999996"/>
        <n v="7.83"/>
        <n v="4.1100000000000003"/>
        <n v="5.13"/>
        <n v="3.73"/>
        <n v="3.25"/>
        <n v="2.85"/>
        <n v="2.82"/>
        <n v="1.93"/>
        <n v="2.2200000000000002"/>
        <n v="2.14"/>
        <n v="1.36"/>
        <n v="0.86"/>
        <n v="1.91"/>
        <n v="0.65"/>
        <n v="1.1299999999999999"/>
        <n v="18.88"/>
        <n v="15.61"/>
        <n v="5.0999999999999996"/>
        <n v="10.01"/>
        <n v="3.43"/>
        <n v="6.31"/>
        <n v="5.05"/>
        <n v="4.55"/>
        <n v="6.67"/>
        <n v="4.0599999999999996"/>
        <n v="2.91"/>
        <n v="1.78"/>
        <n v="0.93"/>
        <n v="1.07"/>
        <n v="1.48"/>
        <n v="0.49"/>
        <n v="0.05"/>
        <n v="0.19"/>
        <n v="0.16"/>
        <n v="13.05"/>
        <n v="9.99"/>
        <n v="10.81"/>
        <n v="9.07"/>
        <n v="7.44"/>
        <n v="6.01"/>
        <n v="4.08"/>
        <n v="5.71"/>
        <n v="2.65"/>
        <n v="2.4500000000000002"/>
        <n v="3.26"/>
        <n v="2.75"/>
        <n v="1.53"/>
        <n v="1.22"/>
        <n v="1.43"/>
        <n v="0.71"/>
        <n v="0.82"/>
        <n v="15.87"/>
        <n v="14.79"/>
        <n v="8.86"/>
        <n v="8.64"/>
        <n v="8.5299999999999994"/>
        <n v="2.59"/>
        <n v="6.91"/>
        <n v="4.6399999999999997"/>
        <n v="3.46"/>
        <n v="4"/>
        <n v="1.08"/>
        <n v="2.38"/>
        <n v="1.94"/>
        <n v="0.11"/>
        <n v="1.19"/>
        <n v="0.76"/>
        <n v="1.73"/>
        <n v="1.4"/>
        <n v="15.63"/>
        <n v="10.38"/>
        <n v="11.26"/>
        <n v="9.4"/>
        <n v="4.26"/>
        <n v="5.79"/>
        <n v="2.08"/>
        <n v="4.7"/>
        <n v="3.06"/>
        <n v="4.59"/>
        <n v="2.73"/>
        <n v="3.17"/>
        <n v="0"/>
        <n v="1.86"/>
        <n v="0.66"/>
        <n v="1.42"/>
        <n v="1.31"/>
        <n v="0.87"/>
        <n v="0.55000000000000004"/>
        <n v="13.56"/>
        <n v="12.13"/>
        <n v="11.17"/>
        <n v="8.24"/>
        <n v="3.58"/>
        <n v="6.63"/>
        <n v="4.66"/>
        <n v="4.9000000000000004"/>
        <n v="3.05"/>
        <n v="3.82"/>
        <n v="1.79"/>
        <n v="1.67"/>
        <n v="2.5099999999999998"/>
        <n v="0.96"/>
        <n v="1.55"/>
        <n v="1.02"/>
        <n v="9.51"/>
        <n v="12.1"/>
        <n v="8.99"/>
        <n v="7.95"/>
        <n v="5.88"/>
        <n v="4.41"/>
        <n v="5.62"/>
        <n v="4.1500000000000004"/>
        <n v="3.54"/>
        <n v="4.32"/>
        <n v="3.11"/>
        <n v="3.28"/>
        <n v="2.68"/>
        <n v="2.0699999999999998"/>
        <n v="1.64"/>
        <n v="1.47"/>
        <n v="1.04"/>
        <n v="1.38"/>
        <n v="11.56"/>
        <n v="10.220000000000001"/>
        <n v="10.67"/>
        <n v="8.74"/>
        <n v="3.85"/>
        <n v="3.7"/>
        <n v="3.56"/>
        <n v="2.52"/>
        <n v="1.63"/>
        <n v="0.74"/>
        <n v="1.33"/>
        <n v="13.18"/>
        <n v="11.14"/>
        <n v="5.23"/>
        <n v="9.09"/>
        <n v="8.41"/>
        <n v="3.41"/>
        <n v="1.82"/>
        <n v="1.59"/>
        <n v="2.27"/>
        <n v="2.5"/>
        <n v="0.45"/>
        <n v="15.64"/>
        <n v="5.0199999999999996"/>
        <n v="16.34"/>
        <n v="7.12"/>
        <n v="8.98"/>
        <n v="10.39"/>
        <n v="6.07"/>
        <n v="3.27"/>
        <n v="1.75"/>
        <n v="2.92"/>
        <n v="1.28"/>
        <n v="1.52"/>
        <n v="0.7"/>
        <n v="0.57999999999999996"/>
        <n v="17.48"/>
        <n v="4.0999999999999996"/>
        <n v="9.27"/>
        <n v="7.45"/>
        <n v="9.73"/>
        <n v="3.19"/>
        <n v="8.51"/>
        <n v="4.8600000000000003"/>
        <n v="2.74"/>
        <n v="3.34"/>
        <n v="3.5"/>
        <n v="2.13"/>
        <n v="0.91"/>
        <n v="0.61"/>
        <n v="10.73"/>
        <n v="5.36"/>
        <n v="9.66"/>
        <n v="10.52"/>
        <n v="8.3699999999999992"/>
        <n v="6.65"/>
        <n v="4.51"/>
        <n v="3"/>
        <n v="2.36"/>
        <n v="2.79"/>
        <n v="1.72"/>
        <n v="1.29"/>
        <n v="0.64"/>
        <n v="1.5"/>
        <n v="8.52"/>
        <n v="9.5399999999999991"/>
        <n v="11.45"/>
        <n v="8.66"/>
        <n v="6.9"/>
        <n v="3.52"/>
        <n v="3.96"/>
        <n v="3.23"/>
        <n v="3.38"/>
        <n v="2.2000000000000002"/>
        <n v="1.17"/>
        <n v="0.73"/>
        <n v="0.88"/>
        <n v="22.22"/>
        <n v="12.96"/>
        <n v="10.19"/>
        <n v="6.48"/>
        <n v="7.41"/>
        <n v="5.56"/>
        <n v="4.63"/>
        <n v="1.85"/>
        <n v="2.78"/>
        <n v="13.55"/>
        <n v="12.9"/>
        <n v="9.68"/>
        <n v="8.39"/>
        <n v="6.45"/>
        <n v="5.16"/>
        <n v="7.74"/>
        <n v="4.5199999999999996"/>
        <n v="13.13"/>
        <n v="9.6"/>
        <n v="6.06"/>
        <n v="8.59"/>
        <n v="6.57"/>
        <n v="2.5299999999999998"/>
        <n v="2.02"/>
        <n v="4.04"/>
        <n v="1.01"/>
        <n v="0.51"/>
        <n v="13.02"/>
        <n v="9.2100000000000009"/>
        <n v="12.06"/>
        <n v="7.94"/>
        <n v="4.76"/>
        <n v="5.4"/>
        <n v="4.4400000000000004"/>
        <n v="2.86"/>
        <n v="1.27"/>
        <n v="0.63"/>
        <n v="0.32"/>
        <n v="8.33"/>
        <n v="12.5"/>
        <n v="11.11"/>
        <n v="6.94"/>
        <n v="4.17"/>
        <n v="1.39"/>
        <n v="12.31"/>
        <n v="9.23"/>
        <n v="8.4600000000000009"/>
        <n v="6.92"/>
        <n v="0.77"/>
        <n v="3.08"/>
        <n v="2.31"/>
        <n v="1.54"/>
        <n v="8.77"/>
        <n v="10.53"/>
        <n v="9.65"/>
        <n v="2.63"/>
        <n v="7.89"/>
        <n v="6.14"/>
        <n v="7.02"/>
        <n v="5.26"/>
        <n v="3.51"/>
        <n v="11.04"/>
        <n v="9.93"/>
        <n v="4.42"/>
        <n v="5.96"/>
        <n v="5.3"/>
        <n v="2.4300000000000002"/>
        <n v="3.75"/>
        <n v="3.09"/>
        <n v="3.31"/>
        <n v="1.32"/>
        <n v="17.11"/>
        <n v="3.95"/>
        <n v="15.85"/>
        <n v="8.5399999999999991"/>
        <n v="10.98"/>
        <n v="7.32"/>
        <n v="6.1"/>
        <n v="4.88"/>
        <n v="2.44"/>
        <n v="12.08"/>
        <n v="10.07"/>
        <n v="8.7200000000000006"/>
        <n v="5.37"/>
        <n v="7.38"/>
        <n v="4.03"/>
        <n v="3.36"/>
        <n v="0.67"/>
        <n v="2.0099999999999998"/>
        <n v="1.34"/>
        <n v="8.57"/>
        <n v="11.43"/>
        <n v="9.2899999999999991"/>
        <n v="6.43"/>
        <n v="5"/>
        <n v="3.57"/>
        <n v="18.68"/>
        <n v="13.19"/>
        <n v="7.14"/>
        <n v="8.7899999999999991"/>
        <n v="4.95"/>
        <n v="3.3"/>
        <n v="4.4000000000000004"/>
        <n v="1.65"/>
        <n v="1.1000000000000001"/>
        <n v="16.010000000000002"/>
        <n v="17.649999999999999"/>
        <n v="13.07"/>
        <n v="9.15"/>
        <n v="4.58"/>
        <n v="3.59"/>
        <n v="2.29"/>
        <n v="0.33"/>
        <n v="0.98"/>
        <n v="19.420000000000002"/>
        <n v="10.02"/>
        <n v="9.19"/>
        <n v="6.47"/>
        <n v="3.13"/>
        <n v="4.8"/>
        <n v="3.76"/>
        <n v="2.09"/>
        <n v="2.71"/>
        <n v="1.88"/>
        <n v="0.84"/>
        <n v="14.58"/>
        <n v="9.0299999999999994"/>
        <n v="11.81"/>
        <n v="10.42"/>
        <n v="7.64"/>
        <n v="19.63"/>
        <n v="12.33"/>
        <n v="10.96"/>
        <n v="5.94"/>
        <n v="7.53"/>
        <n v="7.76"/>
        <n v="3.42"/>
        <n v="2.97"/>
        <n v="1.6"/>
        <n v="1.83"/>
        <n v="2.0499999999999998"/>
        <n v="1.37"/>
        <n v="1.1399999999999999"/>
        <n v="0.46"/>
        <n v="0.68"/>
        <n v="12.26"/>
        <n v="13.35"/>
        <n v="11.44"/>
        <n v="6.27"/>
        <n v="3.81"/>
        <n v="8.17"/>
        <n v="2.72"/>
        <n v="1.0900000000000001"/>
        <n v="11.49"/>
        <n v="10.34"/>
        <n v="7.47"/>
        <n v="8.6199999999999992"/>
        <n v="5.17"/>
        <n v="8.0500000000000007"/>
        <n v="3.45"/>
        <n v="4.0199999999999996"/>
        <n v="2.2999999999999998"/>
        <n v="1.1499999999999999"/>
        <n v="27.03"/>
        <n v="5.41"/>
        <n v="8.11"/>
        <n v="2.7"/>
        <n v="20.77"/>
        <n v="16.920000000000002"/>
        <n v="15.38"/>
        <n v="5.38"/>
        <n v="30"/>
        <n v="20"/>
        <n v="10"/>
        <n v="18.8"/>
        <n v="14.29"/>
        <n v="13.53"/>
        <n v="11.28"/>
        <n v="9.77"/>
        <n v="3.01"/>
        <n v="2.2599999999999998"/>
        <n v="0.75"/>
        <n v="21.43"/>
        <n v="10.71"/>
        <n v="20.69"/>
        <n v="13.79"/>
        <n v="10.87"/>
        <n v="11.96"/>
        <n v="9.7799999999999994"/>
        <n v="8.6999999999999993"/>
        <n v="7.61"/>
        <n v="6.52"/>
        <n v="4.3499999999999996"/>
        <n v="2.17"/>
        <n v="24.69"/>
        <n v="6.17"/>
        <n v="12.35"/>
        <n v="2.4700000000000002"/>
        <n v="4.9400000000000004"/>
        <n v="1.23"/>
      </sharedItems>
    </cacheField>
    <cacheField name="総数（法人）" numFmtId="0" sqlType="3">
      <sharedItems containsSemiMixedTypes="0" containsString="0" containsNumber="1" containsInteger="1" minValue="0" maxValue="989" count="84">
        <n v="373"/>
        <n v="190"/>
        <n v="651"/>
        <n v="926"/>
        <n v="989"/>
        <n v="277"/>
        <n v="289"/>
        <n v="79"/>
        <n v="281"/>
        <n v="229"/>
        <n v="216"/>
        <n v="144"/>
        <n v="285"/>
        <n v="160"/>
        <n v="118"/>
        <n v="255"/>
        <n v="270"/>
        <n v="39"/>
        <n v="247"/>
        <n v="156"/>
        <n v="71"/>
        <n v="139"/>
        <n v="400"/>
        <n v="186"/>
        <n v="254"/>
        <n v="93"/>
        <n v="130"/>
        <n v="103"/>
        <n v="25"/>
        <n v="80"/>
        <n v="65"/>
        <n v="106"/>
        <n v="91"/>
        <n v="81"/>
        <n v="46"/>
        <n v="82"/>
        <n v="58"/>
        <n v="59"/>
        <n v="56"/>
        <n v="26"/>
        <n v="41"/>
        <n v="9"/>
        <n v="17"/>
        <n v="14"/>
        <n v="24"/>
        <n v="8"/>
        <n v="34"/>
        <n v="18"/>
        <n v="10"/>
        <n v="6"/>
        <n v="7"/>
        <n v="12"/>
        <n v="51"/>
        <n v="40"/>
        <n v="20"/>
        <n v="27"/>
        <n v="11"/>
        <n v="15"/>
        <n v="5"/>
        <n v="43"/>
        <n v="1"/>
        <n v="62"/>
        <n v="21"/>
        <n v="29"/>
        <n v="61"/>
        <n v="76"/>
        <n v="35"/>
        <n v="16"/>
        <n v="22"/>
        <n v="2"/>
        <n v="36"/>
        <n v="37"/>
        <n v="3"/>
        <n v="4"/>
        <n v="33"/>
        <n v="0"/>
        <n v="23"/>
        <n v="52"/>
        <n v="110"/>
        <n v="50"/>
        <n v="31"/>
        <n v="55"/>
        <n v="13"/>
        <n v="19"/>
      </sharedItems>
    </cacheField>
    <cacheField name="構成比（法人）" numFmtId="0" sqlType="3">
      <sharedItems containsSemiMixedTypes="0" containsString="0" containsNumber="1" minValue="0" maxValue="69.23" count="271">
        <n v="4.16"/>
        <n v="2.12"/>
        <n v="7.27"/>
        <n v="10.34"/>
        <n v="11.04"/>
        <n v="3.09"/>
        <n v="3.23"/>
        <n v="0.88"/>
        <n v="3.14"/>
        <n v="2.56"/>
        <n v="2.41"/>
        <n v="1.61"/>
        <n v="3.18"/>
        <n v="1.79"/>
        <n v="1.32"/>
        <n v="2.85"/>
        <n v="3.01"/>
        <n v="0.44"/>
        <n v="2.76"/>
        <n v="1.74"/>
        <n v="2.54"/>
        <n v="4.97"/>
        <n v="14.29"/>
        <n v="6.65"/>
        <n v="9.07"/>
        <n v="3.32"/>
        <n v="4.6399999999999997"/>
        <n v="3.68"/>
        <n v="0.89"/>
        <n v="2.86"/>
        <n v="2.3199999999999998"/>
        <n v="3.79"/>
        <n v="3.25"/>
        <n v="2.89"/>
        <n v="1.64"/>
        <n v="2.93"/>
        <n v="2.0699999999999998"/>
        <n v="2.11"/>
        <n v="2"/>
        <n v="6.03"/>
        <n v="9.51"/>
        <n v="2.09"/>
        <n v="3.94"/>
        <n v="5.57"/>
        <n v="1.86"/>
        <n v="7.89"/>
        <n v="4.18"/>
        <n v="1.39"/>
        <n v="1.62"/>
        <n v="2.78"/>
        <n v="2.95"/>
        <n v="1.1499999999999999"/>
        <n v="8.36"/>
        <n v="6.56"/>
        <n v="3.28"/>
        <n v="2.79"/>
        <n v="4.43"/>
        <n v="4.26"/>
        <n v="1.8"/>
        <n v="4.0999999999999996"/>
        <n v="2.46"/>
        <n v="2.2999999999999998"/>
        <n v="0.82"/>
        <n v="3.15"/>
        <n v="9.66"/>
        <n v="2.02"/>
        <n v="2.7"/>
        <n v="8.99"/>
        <n v="4.49"/>
        <n v="1.1200000000000001"/>
        <n v="3.82"/>
        <n v="0.22"/>
        <n v="6.07"/>
        <n v="1.35"/>
        <n v="1.57"/>
        <n v="2.25"/>
        <n v="8.39"/>
        <n v="2.84"/>
        <n v="3.92"/>
        <n v="8.25"/>
        <n v="10.28"/>
        <n v="0.95"/>
        <n v="4.74"/>
        <n v="2.17"/>
        <n v="2.98"/>
        <n v="3.65"/>
        <n v="2.44"/>
        <n v="2.71"/>
        <n v="0.27"/>
        <n v="3.52"/>
        <n v="1.08"/>
        <n v="1.89"/>
        <n v="9.57"/>
        <n v="1.33"/>
        <n v="4.79"/>
        <n v="9.84"/>
        <n v="2.13"/>
        <n v="3.19"/>
        <n v="2.66"/>
        <n v="1.6"/>
        <n v="5.32"/>
        <n v="0.8"/>
        <n v="2.21"/>
        <n v="6.08"/>
        <n v="18.23"/>
        <n v="3.87"/>
        <n v="6.63"/>
        <n v="0.55000000000000004"/>
        <n v="0"/>
        <n v="1.1000000000000001"/>
        <n v="3.31"/>
        <n v="1.66"/>
        <n v="6"/>
        <n v="0.67"/>
        <n v="15.33"/>
        <n v="5.33"/>
        <n v="3.33"/>
        <n v="2.67"/>
        <n v="4"/>
        <n v="7.31"/>
        <n v="15.47"/>
        <n v="1.69"/>
        <n v="7.03"/>
        <n v="4.3600000000000003"/>
        <n v="0.56000000000000005"/>
        <n v="7.74"/>
        <n v="1.55"/>
        <n v="2.5299999999999998"/>
        <n v="1.97"/>
        <n v="2.81"/>
        <n v="1.83"/>
        <n v="5.16"/>
        <n v="13.51"/>
        <n v="3.44"/>
        <n v="5.9"/>
        <n v="10.57"/>
        <n v="0.74"/>
        <n v="1.47"/>
        <n v="3.93"/>
        <n v="1.23"/>
        <n v="3.69"/>
        <n v="4.42"/>
        <n v="0.98"/>
        <n v="5.94"/>
        <n v="14.16"/>
        <n v="1.37"/>
        <n v="4.1100000000000003"/>
        <n v="2.2799999999999998"/>
        <n v="0.91"/>
        <n v="3.2"/>
        <n v="2.74"/>
        <n v="0.46"/>
        <n v="18.13"/>
        <n v="10.44"/>
        <n v="2.2000000000000002"/>
        <n v="3.85"/>
        <n v="6.04"/>
        <n v="2.75"/>
        <n v="3.3"/>
        <n v="1.65"/>
        <n v="17.14"/>
        <n v="5.71"/>
        <n v="11.43"/>
        <n v="8.57"/>
        <n v="14.13"/>
        <n v="1.0900000000000001"/>
        <n v="4.3499999999999996"/>
        <n v="6.52"/>
        <n v="8.6999999999999993"/>
        <n v="5.43"/>
        <n v="3.26"/>
        <n v="1.1599999999999999"/>
        <n v="17.440000000000001"/>
        <n v="5.81"/>
        <n v="11.63"/>
        <n v="2.33"/>
        <n v="9.3000000000000007"/>
        <n v="3.49"/>
        <n v="4.6500000000000004"/>
        <n v="8.33"/>
        <n v="2.08"/>
        <n v="10.42"/>
        <n v="3.47"/>
        <n v="11.81"/>
        <n v="0.69"/>
        <n v="4.8600000000000003"/>
        <n v="4.17"/>
        <n v="21.05"/>
        <n v="5.26"/>
        <n v="10.53"/>
        <n v="6.98"/>
        <n v="14.81"/>
        <n v="3.7"/>
        <n v="22.22"/>
        <n v="11.11"/>
        <n v="7.41"/>
        <n v="7.73"/>
        <n v="2.42"/>
        <n v="2.9"/>
        <n v="12.56"/>
        <n v="5.31"/>
        <n v="1.93"/>
        <n v="1.45"/>
        <n v="7.25"/>
        <n v="0.97"/>
        <n v="0.48"/>
        <n v="3.86"/>
        <n v="3.38"/>
        <n v="4.83"/>
        <n v="16.670000000000002"/>
        <n v="5.56"/>
        <n v="36.36"/>
        <n v="9.09"/>
        <n v="18.18"/>
        <n v="15.22"/>
        <n v="13.04"/>
        <n v="22"/>
        <n v="8"/>
        <n v="7.78"/>
        <n v="2.2200000000000002"/>
        <n v="8.89"/>
        <n v="4.4400000000000004"/>
        <n v="10"/>
        <n v="1.1100000000000001"/>
        <n v="20.53"/>
        <n v="1.58"/>
        <n v="11.05"/>
        <n v="6.84"/>
        <n v="2.63"/>
        <n v="3.16"/>
        <n v="4.21"/>
        <n v="1.05"/>
        <n v="0.53"/>
        <n v="8.51"/>
        <n v="1.06"/>
        <n v="11.17"/>
        <n v="3.72"/>
        <n v="5.85"/>
        <n v="10.47"/>
        <n v="27.27"/>
        <n v="12.12"/>
        <n v="1.52"/>
        <n v="6.06"/>
        <n v="4.55"/>
        <n v="3.03"/>
        <n v="1.56"/>
        <n v="10.94"/>
        <n v="14.06"/>
        <n v="0.78"/>
        <n v="2.34"/>
        <n v="3.13"/>
        <n v="3.91"/>
        <n v="5.47"/>
        <n v="33.33"/>
        <n v="50"/>
        <n v="4.76"/>
        <n v="47.62"/>
        <n v="9.52"/>
        <n v="69.23"/>
        <n v="7.69"/>
        <n v="32.35"/>
        <n v="2.94"/>
        <n v="5.88"/>
        <n v="8.82"/>
        <n v="47.37"/>
        <n v="42.86"/>
        <n v="25"/>
        <n v="6.25"/>
        <n v="31.25"/>
        <n v="11.76"/>
        <n v="35.29"/>
      </sharedItems>
    </cacheField>
    <cacheField name="総数（法人以外の団体）" numFmtId="0" sqlType="3">
      <sharedItems containsSemiMixedTypes="0" containsString="0" containsNumber="1" containsInteger="1" minValue="0" maxValue="9" count="7">
        <n v="3"/>
        <n v="1"/>
        <n v="4"/>
        <n v="0"/>
        <n v="9"/>
        <n v="7"/>
        <n v="2"/>
      </sharedItems>
    </cacheField>
    <cacheField name="構成比（法人以外の団体）" numFmtId="0" sqlType="3">
      <sharedItems containsString="0" containsBlank="1" containsNumber="1" minValue="0" maxValue="100" count="17">
        <n v="5"/>
        <n v="1.67"/>
        <n v="6.67"/>
        <n v="0"/>
        <n v="15"/>
        <n v="11.67"/>
        <n v="3.33"/>
        <n v="12.5"/>
        <n v="18.75"/>
        <n v="6.25"/>
        <n v="100"/>
        <n v="25"/>
        <n v="50"/>
        <n v="33.33"/>
        <n v="14.29"/>
        <n v="28.5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292.921383680557" createdVersion="5" refreshedVersion="5" minRefreshableVersion="3" recordCount="1439">
  <cacheSource type="external" connectionId="3"/>
  <cacheFields count="19">
    <cacheField name="ti" numFmtId="0" sqlType="-8">
      <sharedItems count="40">
        <s v="ti.29000"/>
        <s v="ti.29201"/>
        <s v="ti.29202"/>
        <s v="ti.29203"/>
        <s v="ti.29204"/>
        <s v="ti.29205"/>
        <s v="ti.29206"/>
        <s v="ti.29207"/>
        <s v="ti.29208"/>
        <s v="ti.29209"/>
        <s v="ti.29210"/>
        <s v="ti.29211"/>
        <s v="ti.29212"/>
        <s v="ti.29322"/>
        <s v="ti.29342"/>
        <s v="ti.29343"/>
        <s v="ti.29344"/>
        <s v="ti.29345"/>
        <s v="ti.29361"/>
        <s v="ti.29362"/>
        <s v="ti.29363"/>
        <s v="ti.29385"/>
        <s v="ti.29386"/>
        <s v="ti.29401"/>
        <s v="ti.29402"/>
        <s v="ti.29424"/>
        <s v="ti.29425"/>
        <s v="ti.29426"/>
        <s v="ti.29427"/>
        <s v="ti.29441"/>
        <s v="ti.29442"/>
        <s v="ti.29443"/>
        <s v="ti.29444"/>
        <s v="ti.29446"/>
        <s v="ti.29447"/>
        <s v="ti.29449"/>
        <s v="ti.29450"/>
        <s v="ti.29451"/>
        <s v="ti.29452"/>
        <s v="ti.29453"/>
      </sharedItems>
    </cacheField>
    <cacheField name="kencd" numFmtId="0" sqlType="-9">
      <sharedItems count="1">
        <s v="29"/>
      </sharedItems>
    </cacheField>
    <cacheField name="都道府県" numFmtId="0" sqlType="-9">
      <sharedItems count="1">
        <s v="29 奈良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40">
        <s v="奈良県"/>
        <s v="奈良市"/>
        <s v="大和高田市"/>
        <s v="大和郡山市"/>
        <s v="天理市"/>
        <s v="橿原市"/>
        <s v="桜井市"/>
        <s v="五條市"/>
        <s v="御所市"/>
        <s v="生駒市"/>
        <s v="香芝市"/>
        <s v="葛城市"/>
        <s v="宇陀市"/>
        <s v="山辺郡山添村"/>
        <s v="生駒郡平群町"/>
        <s v="生駒郡三郷町"/>
        <s v="生駒郡斑鳩町"/>
        <s v="生駒郡安堵町"/>
        <s v="磯城郡川西町"/>
        <s v="磯城郡三宅町"/>
        <s v="磯城郡田原本町"/>
        <s v="宇陀郡曽爾村"/>
        <s v="宇陀郡御杖村"/>
        <s v="高市郡高取町"/>
        <s v="高市郡明日香村"/>
        <s v="北葛城郡上牧町"/>
        <s v="北葛城郡王寺町"/>
        <s v="北葛城郡広陵町"/>
        <s v="北葛城郡河合町"/>
        <s v="吉野郡吉野町"/>
        <s v="吉野郡大淀町"/>
        <s v="吉野郡下市町"/>
        <s v="吉野郡黒滝村"/>
        <s v="吉野郡天川村"/>
        <s v="吉野郡野迫川村"/>
        <s v="吉野郡十津川村"/>
        <s v="吉野郡下北山村"/>
        <s v="吉野郡上北山村"/>
        <s v="吉野郡川上村"/>
        <s v="吉野郡東吉野村"/>
      </sharedItems>
    </cacheField>
    <cacheField name="自治体" numFmtId="0" sqlType="-9">
      <sharedItems count="40">
        <s v="29000 奈良県"/>
        <s v="29201 奈良市"/>
        <s v="29202 大和高田市"/>
        <s v="29203 大和郡山市"/>
        <s v="29204 天理市"/>
        <s v="29205 橿原市"/>
        <s v="29206 桜井市"/>
        <s v="29207 五條市"/>
        <s v="29208 御所市"/>
        <s v="29209 生駒市"/>
        <s v="29210 香芝市"/>
        <s v="29211 葛城市"/>
        <s v="29212 宇陀市"/>
        <s v="29322 山辺郡山添村"/>
        <s v="29342 生駒郡平群町"/>
        <s v="29343 生駒郡三郷町"/>
        <s v="29344 生駒郡斑鳩町"/>
        <s v="29345 生駒郡安堵町"/>
        <s v="29361 磯城郡川西町"/>
        <s v="29362 磯城郡三宅町"/>
        <s v="29363 磯城郡田原本町"/>
        <s v="29385 宇陀郡曽爾村"/>
        <s v="29386 宇陀郡御杖村"/>
        <s v="29401 高市郡高取町"/>
        <s v="29402 高市郡明日香村"/>
        <s v="29424 北葛城郡上牧町"/>
        <s v="29425 北葛城郡王寺町"/>
        <s v="29426 北葛城郡広陵町"/>
        <s v="29427 北葛城郡河合町"/>
        <s v="29441 吉野郡吉野町"/>
        <s v="29442 吉野郡大淀町"/>
        <s v="29443 吉野郡下市町"/>
        <s v="29444 吉野郡黒滝村"/>
        <s v="29446 吉野郡天川村"/>
        <s v="29447 吉野郡野迫川村"/>
        <s v="29449 吉野郡十津川村"/>
        <s v="29450 吉野郡下北山村"/>
        <s v="29451 吉野郡上北山村"/>
        <s v="29452 吉野郡川上村"/>
        <s v="29453 吉野郡東吉野村"/>
      </sharedItems>
    </cacheField>
    <cacheField name="san" numFmtId="0" sqlType="-8">
      <sharedItems count="453">
        <s v="sanC1.0582"/>
        <s v="sanC1.0490"/>
        <s v="sanC1.0440"/>
        <s v="sanC1.0039"/>
        <s v="sanC1.0581"/>
        <s v="sanC1.0664"/>
        <s v="sanC1.0566"/>
        <s v="sanC1.0646"/>
        <s v="sanC1.0419"/>
        <s v="sanC1.0557"/>
        <s v="sanC1.0564"/>
        <s v="sanC1.0491"/>
        <s v="sanC1.0424"/>
        <s v="sanC1.0041"/>
        <s v="sanC1.0418"/>
        <s v="sanC1.0408"/>
        <s v="sanC1.0578"/>
        <s v="sanC1.0431"/>
        <s v="sanC1.0722"/>
        <s v="sanC1.0417"/>
        <s v="sanC1.0489"/>
        <s v="sanC1.0534"/>
        <s v="sanC1.0492"/>
        <s v="sanC1.0486"/>
        <s v="sanC1.0645"/>
        <s v="sanC1.0091"/>
        <s v="sanC1.0057"/>
        <s v="sanC1.0426"/>
        <s v="sanC1.0660"/>
        <s v="sanC1.0396"/>
        <s v="sanC1.0410"/>
        <s v="sanC1.0042"/>
        <s v="sanC1.0095"/>
        <s v="sanC1.0073"/>
        <s v="sanC1.0059"/>
        <s v="sanC1.0433"/>
        <s v="sanC1.0565"/>
        <s v="sanC1.0146"/>
        <s v="sanC1.0567"/>
        <s v="sanC1.0394"/>
        <s v="sanC1.0098"/>
        <s v="sanC1.0585"/>
        <s v="sanC1.0447"/>
        <s v="sanC1.0089"/>
        <s v="sanC1.0142"/>
        <s v="sanC1.0046"/>
        <s v="sanC1.0050"/>
        <s v="sanC1.0038"/>
        <s v="sanC1.0413"/>
        <s v="sanC1.0432"/>
        <s v="sanC1.0054"/>
        <s v="sanC1.0043"/>
        <s v="sanC1.0053"/>
        <s v="sanC1.0678"/>
        <s v="sanC1.0479"/>
        <s v="sanC1.0379"/>
        <s v="sanC1.0435"/>
        <s v="sanC1.0514"/>
        <s v="sanC1.0153"/>
        <s v="sanC1.0159"/>
        <s v="sanC1.0370"/>
        <s v="sanC1.0415"/>
        <s v="sanC1.0051"/>
        <s v="sanC1.0064"/>
        <s v="sanC1.0085"/>
        <s v="sanC1.0086"/>
        <s v="sanC1.0092"/>
        <s v="sanC1.0111"/>
        <s v="sanC1.0117"/>
        <s v="sanC1.0147"/>
        <s v="sanC1.0197"/>
        <s v="sanC1.0211"/>
        <s v="sanC1.0247"/>
        <s v="sanC1.0265"/>
        <s v="sanC1.0301"/>
        <s v="sanC1.0369"/>
        <s v="sanC1.0389"/>
        <s v="sanC1.0416"/>
        <s v="sanC1.0429"/>
        <s v="sanC1.0515"/>
        <s v="sanC1.0541"/>
        <s v="sanC1.0573"/>
        <s v="sanC1.0583"/>
        <s v="sanC1.0725"/>
        <s v="sanC1.0731"/>
        <s v="sanC1.0738"/>
        <s v="sanC1.0256"/>
        <s v="sanC1.0590"/>
        <s v="sanC1.0259"/>
        <s v="sanC1.0154"/>
        <s v="sanC1.0192"/>
        <s v="sanC1.0388"/>
        <s v="sanC1.0434"/>
        <s v="sanC1.0665"/>
        <s v="sanC1.0097"/>
        <s v="sanC1.0071"/>
        <s v="sanC1.0068"/>
        <s v="sanC1.0547"/>
        <s v="sanC1.0548"/>
        <s v="sanC1.0619"/>
        <s v="sanC1.0049"/>
        <s v="sanC1.0052"/>
        <s v="sanC1.0090"/>
        <s v="sanC1.0165"/>
        <s v="sanC1.0178"/>
        <s v="sanC1.0264"/>
        <s v="sanC1.0326"/>
        <s v="sanC1.0376"/>
        <s v="sanC1.0387"/>
        <s v="sanC1.0556"/>
        <s v="sanC1.0563"/>
        <s v="sanC1.0602"/>
        <s v="sanC1.0717"/>
        <s v="sanC1.0736"/>
        <s v="sanC1.0125"/>
        <s v="sanC1.0448"/>
        <s v="sanC1.0058"/>
        <s v="sanC1.0139"/>
        <s v="sanC1.0352"/>
        <s v="sanC1.0500"/>
        <s v="sanC1.0516"/>
        <s v="sanC1.0562"/>
        <s v="sanC1.0588"/>
        <s v="sanC1.0613"/>
        <s v="sanC1.0367"/>
        <s v="sanC1.0596"/>
        <s v="sanC1.0306"/>
        <s v="sanC1.0406"/>
        <s v="sanC1.0096"/>
        <s v="sanC1.0103"/>
        <s v="sanC1.0138"/>
        <s v="sanC1.0393"/>
        <s v="sanC1.0102"/>
        <s v="sanC1.0115"/>
        <s v="sanC1.0101"/>
        <s v="sanC1.0213"/>
        <s v="sanC1.0550"/>
        <s v="sanC1.0271"/>
        <s v="sanC1.0430"/>
        <s v="sanC1.0414"/>
        <s v="sanC1.0028"/>
        <s v="sanC1.0029"/>
        <s v="sanC1.0030"/>
        <s v="sanC1.0031"/>
        <s v="sanC1.0032"/>
        <s v="sanC1.0033"/>
        <s v="sanC1.0034"/>
        <s v="sanC1.0037"/>
        <s v="sanC1.0040"/>
        <s v="sanC1.0045"/>
        <s v="sanC1.0047"/>
        <s v="sanC1.0048"/>
        <s v="sanC1.0056"/>
        <s v="sanC1.0060"/>
        <s v="sanC1.0061"/>
        <s v="sanC1.0065"/>
        <s v="sanC1.0066"/>
        <s v="sanC1.0067"/>
        <s v="sanC1.0069"/>
        <s v="sanC1.0070"/>
        <s v="sanC1.0072"/>
        <s v="sanC1.0075"/>
        <s v="sanC1.0076"/>
        <s v="sanC1.0077"/>
        <s v="sanC1.0078"/>
        <s v="sanC1.0079"/>
        <s v="sanC1.0080"/>
        <s v="sanC1.0081"/>
        <s v="sanC1.0083"/>
        <s v="sanC1.0084"/>
        <s v="sanC1.0087"/>
        <s v="sanC1.0088"/>
        <s v="sanC1.0094"/>
        <s v="sanC1.0100"/>
        <s v="sanC1.0104"/>
        <s v="sanC1.0106"/>
        <s v="sanC1.0107"/>
        <s v="sanC1.0108"/>
        <s v="sanC1.0109"/>
        <s v="sanC1.0110"/>
        <s v="sanC1.0112"/>
        <s v="sanC1.0114"/>
        <s v="sanC1.0116"/>
        <s v="sanC1.0118"/>
        <s v="sanC1.0120"/>
        <s v="sanC1.0121"/>
        <s v="sanC1.0122"/>
        <s v="sanC1.0123"/>
        <s v="sanC1.0124"/>
        <s v="sanC1.0126"/>
        <s v="sanC1.0127"/>
        <s v="sanC1.0129"/>
        <s v="sanC1.0130"/>
        <s v="sanC1.0131"/>
        <s v="sanC1.0132"/>
        <s v="sanC1.0133"/>
        <s v="sanC1.0134"/>
        <s v="sanC1.0136"/>
        <s v="sanC1.0137"/>
        <s v="sanC1.0140"/>
        <s v="sanC1.0141"/>
        <s v="sanC1.0144"/>
        <s v="sanC1.0145"/>
        <s v="sanC1.0148"/>
        <s v="sanC1.0150"/>
        <s v="sanC1.0151"/>
        <s v="sanC1.0152"/>
        <s v="sanC1.0155"/>
        <s v="sanC1.0156"/>
        <s v="sanC1.0157"/>
        <s v="sanC1.0158"/>
        <s v="sanC1.0161"/>
        <s v="sanC1.0162"/>
        <s v="sanC1.0163"/>
        <s v="sanC1.0164"/>
        <s v="sanC1.0166"/>
        <s v="sanC1.0167"/>
        <s v="sanC1.0168"/>
        <s v="sanC1.0169"/>
        <s v="sanC1.0170"/>
        <s v="sanC1.0172"/>
        <s v="sanC1.0173"/>
        <s v="sanC1.0174"/>
        <s v="sanC1.0175"/>
        <s v="sanC1.0176"/>
        <s v="sanC1.0177"/>
        <s v="sanC1.0180"/>
        <s v="sanC1.0181"/>
        <s v="sanC1.0182"/>
        <s v="sanC1.0183"/>
        <s v="sanC1.0184"/>
        <s v="sanC1.0185"/>
        <s v="sanC1.0186"/>
        <s v="sanC1.0188"/>
        <s v="sanC1.0189"/>
        <s v="sanC1.0190"/>
        <s v="sanC1.0191"/>
        <s v="sanC1.0193"/>
        <s v="sanC1.0194"/>
        <s v="sanC1.0195"/>
        <s v="sanC1.0196"/>
        <s v="sanC1.0199"/>
        <s v="sanC1.0200"/>
        <s v="sanC1.0201"/>
        <s v="sanC1.0202"/>
        <s v="sanC1.0203"/>
        <s v="sanC1.0205"/>
        <s v="sanC1.0206"/>
        <s v="sanC1.0207"/>
        <s v="sanC1.0208"/>
        <s v="sanC1.0209"/>
        <s v="sanC1.0210"/>
        <s v="sanC1.0212"/>
        <s v="sanC1.0215"/>
        <s v="sanC1.0216"/>
        <s v="sanC1.0217"/>
        <s v="sanC1.0218"/>
        <s v="sanC1.0219"/>
        <s v="sanC1.0220"/>
        <s v="sanC1.0221"/>
        <s v="sanC1.0223"/>
        <s v="sanC1.0224"/>
        <s v="sanC1.0225"/>
        <s v="sanC1.0226"/>
        <s v="sanC1.0227"/>
        <s v="sanC1.0228"/>
        <s v="sanC1.0229"/>
        <s v="sanC1.0231"/>
        <s v="sanC1.0232"/>
        <s v="sanC1.0233"/>
        <s v="sanC1.0234"/>
        <s v="sanC1.0235"/>
        <s v="sanC1.0236"/>
        <s v="sanC1.0237"/>
        <s v="sanC1.0238"/>
        <s v="sanC1.0239"/>
        <s v="sanC1.0241"/>
        <s v="sanC1.0242"/>
        <s v="sanC1.0243"/>
        <s v="sanC1.0244"/>
        <s v="sanC1.0246"/>
        <s v="sanC1.0248"/>
        <s v="sanC1.0249"/>
        <s v="sanC1.0250"/>
        <s v="sanC1.0251"/>
        <s v="sanC1.0252"/>
        <s v="sanC1.0254"/>
        <s v="sanC1.0255"/>
        <s v="sanC1.0257"/>
        <s v="sanC1.0258"/>
        <s v="sanC1.0262"/>
        <s v="sanC1.0263"/>
        <s v="sanC1.0270"/>
        <s v="sanC1.0273"/>
        <s v="sanC1.0274"/>
        <s v="sanC1.0276"/>
        <s v="sanC1.0277"/>
        <s v="sanC1.0279"/>
        <s v="sanC1.0280"/>
        <s v="sanC1.0281"/>
        <s v="sanC1.0282"/>
        <s v="sanC1.0286"/>
        <s v="sanC1.0287"/>
        <s v="sanC1.0288"/>
        <s v="sanC1.0289"/>
        <s v="sanC1.0291"/>
        <s v="sanC1.0292"/>
        <s v="sanC1.0293"/>
        <s v="sanC1.0294"/>
        <s v="sanC1.0296"/>
        <s v="sanC1.0297"/>
        <s v="sanC1.0298"/>
        <s v="sanC1.0299"/>
        <s v="sanC1.0300"/>
        <s v="sanC1.0302"/>
        <s v="sanC1.0305"/>
        <s v="sanC1.0307"/>
        <s v="sanC1.0312"/>
        <s v="sanC1.0313"/>
        <s v="sanC1.0316"/>
        <s v="sanC1.0317"/>
        <s v="sanC1.0319"/>
        <s v="sanC1.0320"/>
        <s v="sanC1.0321"/>
        <s v="sanC1.0322"/>
        <s v="sanC1.0323"/>
        <s v="sanC1.0325"/>
        <s v="sanC1.0327"/>
        <s v="sanC1.0328"/>
        <s v="sanC1.0329"/>
        <s v="sanC1.0330"/>
        <s v="sanC1.0332"/>
        <s v="sanC1.0333"/>
        <s v="sanC1.0334"/>
        <s v="sanC1.0335"/>
        <s v="sanC1.0336"/>
        <s v="sanC1.0338"/>
        <s v="sanC1.0339"/>
        <s v="sanC1.0340"/>
        <s v="sanC1.0342"/>
        <s v="sanC1.0343"/>
        <s v="sanC1.0344"/>
        <s v="sanC1.0346"/>
        <s v="sanC1.0347"/>
        <s v="sanC1.0348"/>
        <s v="sanC1.0349"/>
        <s v="sanC1.0350"/>
        <s v="sanC1.0351"/>
        <s v="sanC1.0354"/>
        <s v="sanC1.0355"/>
        <s v="sanC1.0359"/>
        <s v="sanC1.0360"/>
        <s v="sanC1.0364"/>
        <s v="sanC1.0365"/>
        <s v="sanC1.0366"/>
        <s v="sanC1.0378"/>
        <s v="sanC1.0380"/>
        <s v="sanC1.0381"/>
        <s v="sanC1.0382"/>
        <s v="sanC1.0383"/>
        <s v="sanC1.0384"/>
        <s v="sanC1.0386"/>
        <s v="sanC1.0390"/>
        <s v="sanC1.0392"/>
        <s v="sanC1.0395"/>
        <s v="sanC1.0401"/>
        <s v="sanC1.0402"/>
        <s v="sanC1.0403"/>
        <s v="sanC1.0405"/>
        <s v="sanC1.0407"/>
        <s v="sanC1.0409"/>
        <s v="sanC1.0412"/>
        <s v="sanC1.0423"/>
        <s v="sanC1.0425"/>
        <s v="sanC1.0428"/>
        <s v="sanC1.0439"/>
        <s v="sanC1.0446"/>
        <s v="sanC1.0449"/>
        <s v="sanC1.0475"/>
        <s v="sanC1.0476"/>
        <s v="sanC1.0477"/>
        <s v="sanC1.0478"/>
        <s v="sanC1.0480"/>
        <s v="sanC1.0484"/>
        <s v="sanC1.0485"/>
        <s v="sanC1.0488"/>
        <s v="sanC1.0495"/>
        <s v="sanC1.0496"/>
        <s v="sanC1.0497"/>
        <s v="sanC1.0498"/>
        <s v="sanC1.0499"/>
        <s v="sanC1.0501"/>
        <s v="sanC1.0506"/>
        <s v="sanC1.0507"/>
        <s v="sanC1.0508"/>
        <s v="sanC1.0510"/>
        <s v="sanC1.0511"/>
        <s v="sanC1.0519"/>
        <s v="sanC1.0520"/>
        <s v="sanC1.0521"/>
        <s v="sanC1.0522"/>
        <s v="sanC1.0525"/>
        <s v="sanC1.0529"/>
        <s v="sanC1.0530"/>
        <s v="sanC1.0532"/>
        <s v="sanC1.0533"/>
        <s v="sanC1.0538"/>
        <s v="sanC1.0539"/>
        <s v="sanC1.0540"/>
        <s v="sanC1.0542"/>
        <s v="sanC1.0546"/>
        <s v="sanC1.0549"/>
        <s v="sanC1.0555"/>
        <s v="sanC1.0572"/>
        <s v="sanC1.0574"/>
        <s v="sanC1.0577"/>
        <s v="sanC1.0584"/>
        <s v="sanC1.0587"/>
        <s v="sanC1.0589"/>
        <s v="sanC1.0591"/>
        <s v="sanC1.0592"/>
        <s v="sanC1.0600"/>
        <s v="sanC1.0601"/>
        <s v="sanC1.0603"/>
        <s v="sanC1.0604"/>
        <s v="sanC1.0614"/>
        <s v="sanC1.0637"/>
        <s v="sanC1.0638"/>
        <s v="sanC1.0644"/>
        <s v="sanC1.0654"/>
        <s v="sanC1.0661"/>
        <s v="sanC1.0673"/>
        <s v="sanC1.0674"/>
        <s v="sanC1.0675"/>
        <s v="sanC1.0686"/>
        <s v="sanC1.0687"/>
        <s v="sanC1.0716"/>
        <s v="sanC1.0718"/>
        <s v="sanC1.0719"/>
        <s v="sanC1.0721"/>
        <s v="sanC1.0724"/>
        <s v="sanC1.0726"/>
        <s v="sanC1.0727"/>
        <s v="sanC1.0728"/>
        <s v="sanC1.0730"/>
        <s v="sanC1.0732"/>
        <s v="sanC1.0734"/>
        <s v="sanC1.0735"/>
        <s v="sanC1.0737"/>
        <s v="sanC1.0740"/>
        <s v="sanC1.0741"/>
        <s v="sanC1.0742"/>
        <s v="sanC1.0743"/>
      </sharedItems>
    </cacheField>
    <cacheField name="産業分類コード" numFmtId="0" sqlType="-9">
      <sharedItems count="453">
        <s v="783"/>
        <s v="692"/>
        <s v="609"/>
        <s v="062"/>
        <s v="782"/>
        <s v="835"/>
        <s v="767"/>
        <s v="824"/>
        <s v="589"/>
        <s v="762"/>
        <s v="765"/>
        <s v="693"/>
        <s v="591"/>
        <s v="064"/>
        <s v="586"/>
        <s v="573"/>
        <s v="781"/>
        <s v="603"/>
        <s v="891"/>
        <s v="585"/>
        <s v="691"/>
        <s v="742"/>
        <s v="694"/>
        <s v="682"/>
        <s v="823"/>
        <s v="118"/>
        <s v="081"/>
        <s v="593"/>
        <s v="833"/>
        <s v="559"/>
        <s v="579"/>
        <s v="065"/>
        <s v="121"/>
        <s v="099"/>
        <s v="083"/>
        <s v="605"/>
        <s v="766"/>
        <s v="192"/>
        <s v="769"/>
        <s v="552"/>
        <s v="129"/>
        <s v="789"/>
        <s v="611"/>
        <s v="116"/>
        <s v="189"/>
        <s v="071"/>
        <s v="075"/>
        <s v="061"/>
        <s v="581"/>
        <s v="604"/>
        <s v="079"/>
        <s v="066"/>
        <s v="078"/>
        <s v="854"/>
        <s v="674"/>
        <s v="531"/>
        <s v="607"/>
        <s v="722"/>
        <s v="203"/>
        <s v="209"/>
        <s v="521"/>
        <s v="583"/>
        <s v="076"/>
        <s v="090"/>
        <s v="112"/>
        <s v="113"/>
        <s v="119"/>
        <s v="145"/>
        <s v="153"/>
        <s v="193"/>
        <s v="249"/>
        <s v="266"/>
        <s v="311"/>
        <s v="329"/>
        <s v="415"/>
        <s v="520"/>
        <s v="543"/>
        <s v="584"/>
        <s v="601"/>
        <s v="723"/>
        <s v="746"/>
        <s v="771"/>
        <s v="784"/>
        <s v="901"/>
        <s v="911"/>
        <s v="929"/>
        <s v="322"/>
        <s v="794"/>
        <s v="325"/>
        <s v="204"/>
        <s v="244"/>
        <s v="542"/>
        <s v="606"/>
        <s v="836"/>
        <s v="123"/>
        <s v="097"/>
        <s v="094"/>
        <s v="751"/>
        <s v="752"/>
        <s v="809"/>
        <s v="074"/>
        <s v="077"/>
        <s v="117"/>
        <s v="214"/>
        <s v="229"/>
        <s v="328"/>
        <s v="441"/>
        <s v="522"/>
        <s v="541"/>
        <s v="761"/>
        <s v="764"/>
        <s v="802"/>
        <s v="881"/>
        <s v="922"/>
        <s v="165"/>
        <s v="612"/>
        <s v="082"/>
        <s v="183"/>
        <s v="489"/>
        <s v="705"/>
        <s v="724"/>
        <s v="763"/>
        <s v="791"/>
        <s v="805"/>
        <s v="513"/>
        <s v="799"/>
        <s v="391"/>
        <s v="571"/>
        <s v="122"/>
        <s v="133"/>
        <s v="182"/>
        <s v="551"/>
        <s v="132"/>
        <s v="151"/>
        <s v="131"/>
        <s v="269"/>
        <s v="759"/>
        <s v="331"/>
        <s v="602"/>
        <s v="582"/>
        <s v="050"/>
        <s v="051"/>
        <s v="052"/>
        <s v="053"/>
        <s v="054"/>
        <s v="055"/>
        <s v="059"/>
        <s v="060"/>
        <s v="063"/>
        <s v="070"/>
        <s v="072"/>
        <s v="073"/>
        <s v="080"/>
        <s v="084"/>
        <s v="089"/>
        <s v="091"/>
        <s v="092"/>
        <s v="093"/>
        <s v="095"/>
        <s v="096"/>
        <s v="098"/>
        <s v="100"/>
        <s v="101"/>
        <s v="102"/>
        <s v="103"/>
        <s v="104"/>
        <s v="105"/>
        <s v="106"/>
        <s v="110"/>
        <s v="111"/>
        <s v="114"/>
        <s v="115"/>
        <s v="120"/>
        <s v="130"/>
        <s v="139"/>
        <s v="140"/>
        <s v="141"/>
        <s v="142"/>
        <s v="143"/>
        <s v="144"/>
        <s v="149"/>
        <s v="150"/>
        <s v="152"/>
        <s v="159"/>
        <s v="160"/>
        <s v="161"/>
        <s v="162"/>
        <s v="163"/>
        <s v="164"/>
        <s v="166"/>
        <s v="169"/>
        <s v="170"/>
        <s v="171"/>
        <s v="172"/>
        <s v="173"/>
        <s v="174"/>
        <s v="179"/>
        <s v="180"/>
        <s v="181"/>
        <s v="184"/>
        <s v="185"/>
        <s v="190"/>
        <s v="191"/>
        <s v="199"/>
        <s v="200"/>
        <s v="201"/>
        <s v="202"/>
        <s v="205"/>
        <s v="206"/>
        <s v="207"/>
        <s v="208"/>
        <s v="210"/>
        <s v="211"/>
        <s v="212"/>
        <s v="213"/>
        <s v="215"/>
        <s v="216"/>
        <s v="217"/>
        <s v="218"/>
        <s v="219"/>
        <s v="220"/>
        <s v="221"/>
        <s v="222"/>
        <s v="223"/>
        <s v="224"/>
        <s v="225"/>
        <s v="230"/>
        <s v="231"/>
        <s v="232"/>
        <s v="233"/>
        <s v="234"/>
        <s v="235"/>
        <s v="239"/>
        <s v="240"/>
        <s v="241"/>
        <s v="242"/>
        <s v="243"/>
        <s v="245"/>
        <s v="246"/>
        <s v="247"/>
        <s v="248"/>
        <s v="250"/>
        <s v="251"/>
        <s v="252"/>
        <s v="253"/>
        <s v="259"/>
        <s v="260"/>
        <s v="261"/>
        <s v="262"/>
        <s v="263"/>
        <s v="264"/>
        <s v="265"/>
        <s v="267"/>
        <s v="270"/>
        <s v="271"/>
        <s v="272"/>
        <s v="273"/>
        <s v="274"/>
        <s v="275"/>
        <s v="276"/>
        <s v="280"/>
        <s v="281"/>
        <s v="282"/>
        <s v="283"/>
        <s v="284"/>
        <s v="285"/>
        <s v="289"/>
        <s v="290"/>
        <s v="291"/>
        <s v="292"/>
        <s v="293"/>
        <s v="294"/>
        <s v="295"/>
        <s v="296"/>
        <s v="297"/>
        <s v="299"/>
        <s v="300"/>
        <s v="301"/>
        <s v="302"/>
        <s v="303"/>
        <s v="310"/>
        <s v="312"/>
        <s v="313"/>
        <s v="314"/>
        <s v="315"/>
        <s v="319"/>
        <s v="320"/>
        <s v="321"/>
        <s v="323"/>
        <s v="324"/>
        <s v="326"/>
        <s v="327"/>
        <s v="330"/>
        <s v="340"/>
        <s v="341"/>
        <s v="350"/>
        <s v="351"/>
        <s v="360"/>
        <s v="361"/>
        <s v="362"/>
        <s v="363"/>
        <s v="370"/>
        <s v="371"/>
        <s v="372"/>
        <s v="373"/>
        <s v="380"/>
        <s v="381"/>
        <s v="382"/>
        <s v="383"/>
        <s v="410"/>
        <s v="411"/>
        <s v="412"/>
        <s v="413"/>
        <s v="414"/>
        <s v="416"/>
        <s v="390"/>
        <s v="392"/>
        <s v="400"/>
        <s v="401"/>
        <s v="420"/>
        <s v="421"/>
        <s v="430"/>
        <s v="431"/>
        <s v="432"/>
        <s v="433"/>
        <s v="439"/>
        <s v="440"/>
        <s v="442"/>
        <s v="443"/>
        <s v="444"/>
        <s v="449"/>
        <s v="450"/>
        <s v="451"/>
        <s v="452"/>
        <s v="453"/>
        <s v="454"/>
        <s v="460"/>
        <s v="461"/>
        <s v="462"/>
        <s v="470"/>
        <s v="471"/>
        <s v="472"/>
        <s v="480"/>
        <s v="481"/>
        <s v="482"/>
        <s v="483"/>
        <s v="484"/>
        <s v="485"/>
        <s v="490"/>
        <s v="491"/>
        <s v="500"/>
        <s v="501"/>
        <s v="510"/>
        <s v="511"/>
        <s v="512"/>
        <s v="530"/>
        <s v="532"/>
        <s v="533"/>
        <s v="534"/>
        <s v="535"/>
        <s v="536"/>
        <s v="540"/>
        <s v="549"/>
        <s v="550"/>
        <s v="553"/>
        <s v="560"/>
        <s v="561"/>
        <s v="569"/>
        <s v="570"/>
        <s v="572"/>
        <s v="574"/>
        <s v="580"/>
        <s v="590"/>
        <s v="592"/>
        <s v="600"/>
        <s v="608"/>
        <s v="610"/>
        <s v="619"/>
        <s v="670"/>
        <s v="671"/>
        <s v="672"/>
        <s v="673"/>
        <s v="675"/>
        <s v="680"/>
        <s v="681"/>
        <s v="690"/>
        <s v="700"/>
        <s v="701"/>
        <s v="702"/>
        <s v="703"/>
        <s v="704"/>
        <s v="709"/>
        <s v="710"/>
        <s v="711"/>
        <s v="712"/>
        <s v="720"/>
        <s v="721"/>
        <s v="725"/>
        <s v="726"/>
        <s v="727"/>
        <s v="728"/>
        <s v="729"/>
        <s v="730"/>
        <s v="731"/>
        <s v="740"/>
        <s v="741"/>
        <s v="743"/>
        <s v="744"/>
        <s v="745"/>
        <s v="749"/>
        <s v="750"/>
        <s v="753"/>
        <s v="760"/>
        <s v="770"/>
        <s v="772"/>
        <s v="780"/>
        <s v="785"/>
        <s v="790"/>
        <s v="793"/>
        <s v="795"/>
        <s v="796"/>
        <s v="800"/>
        <s v="801"/>
        <s v="803"/>
        <s v="804"/>
        <s v="806"/>
        <s v="820"/>
        <s v="821"/>
        <s v="822"/>
        <s v="829"/>
        <s v="834"/>
        <s v="850"/>
        <s v="851"/>
        <s v="853"/>
        <s v="855"/>
        <s v="859"/>
        <s v="880"/>
        <s v="882"/>
        <s v="889"/>
        <s v="890"/>
        <s v="900"/>
        <s v="902"/>
        <s v="903"/>
        <s v="909"/>
        <s v="910"/>
        <s v="912"/>
        <s v="920"/>
        <s v="921"/>
        <s v="923"/>
        <s v="950"/>
        <s v="951"/>
        <s v="952"/>
        <s v="959"/>
      </sharedItems>
    </cacheField>
    <cacheField name="産業分類" numFmtId="0" sqlType="-9">
      <sharedItems count="375">
        <s v="美容業"/>
        <s v="貸家業，貸間業"/>
        <s v="他に分類されない小売業"/>
        <s v="土木工事業（舗装工事業を除く）"/>
        <s v="理容業"/>
        <s v="療術業"/>
        <s v="喫茶店"/>
        <s v="教養・技能教授業"/>
        <s v="その他の飲食料品小売業"/>
        <s v="専門料理店"/>
        <s v="酒場，ビヤホール"/>
        <s v="駐車場業"/>
        <s v="自動車小売業"/>
        <s v="建築工事業（木造建築工事業を除く）"/>
        <s v="菓子・パン小売業"/>
        <s v="婦人・子供服小売業"/>
        <s v="洗濯業"/>
        <s v="医薬品・化粧品小売業"/>
        <s v="自動車整備業"/>
        <s v="酒小売業"/>
        <s v="不動産賃貸業（貸家業，貸間業を除く）"/>
        <s v="土木建築サービス業"/>
        <s v="不動産管理業"/>
        <s v="不動産代理業・仲介業"/>
        <s v="学習塾"/>
        <s v="和装製品・その他の衣服・繊維製身の回り品製造業"/>
        <s v="電気工事業"/>
        <s v="機械器具小売業（自動車，自転車を除く）"/>
        <s v="歯科診療所"/>
        <s v="他に分類されない卸売業"/>
        <s v="その他の織物・衣服・身の回り品小売業"/>
        <s v="木造建築工事業"/>
        <s v="製材業，木製品製造業"/>
        <s v="その他の食料品製造業"/>
        <s v="管工事業（さく井工事業を除く）"/>
        <s v="燃料小売業"/>
        <s v="バー，キャバレー，ナイトクラブ"/>
        <s v="ゴム製・プラスチック製履物・同附属品製造業"/>
        <s v="その他の飲食店"/>
        <s v="医薬品・化粧品等卸売業"/>
        <s v="その他の木製品製造業（竹，とうを含む）"/>
        <s v="その他の洗濯・理容・美容・浴場業"/>
        <s v="通信販売・訪問販売小売業"/>
        <s v="外衣・シャツ製造業（和式を除く）"/>
        <s v="その他のプラスチック製品製造業"/>
        <s v="大工工事業"/>
        <s v="左官工事業"/>
        <s v="一般土木建築工事業"/>
        <s v="各種食料品小売業"/>
        <s v="農耕用品小売業"/>
        <s v="その他の職別工事業"/>
        <s v="建築リフォーム工事業"/>
        <s v="床・内装工事業"/>
        <s v="老人福祉・介護事業"/>
        <s v="保険媒介代理業"/>
        <s v="建築材料卸売業"/>
        <s v="スポーツ用品・がん具・娯楽用品・楽器小売業"/>
        <s v="公証人役場，司法書士事務所，土地家屋調査士事務所"/>
        <s v="革製履物用材料・同附属品製造業"/>
        <s v="その他のなめし革製品製造業"/>
        <s v="農畜産物・水産物卸売業"/>
        <s v="食肉小売業"/>
        <s v="板金・金物工事業"/>
        <s v="管理，補助的経済活動を行う事業所"/>
        <s v="織物業"/>
        <s v="ニット生地製造業"/>
        <s v="その他の繊維製品製造業"/>
        <s v="紙製容器製造業"/>
        <s v="製本業，印刷物加工業"/>
        <s v="ゴムベルト・ゴムホース・工業用ゴム製品製造業"/>
        <s v="その他の金属製品製造業"/>
        <s v="金属加工機械製造業"/>
        <s v="自動車・同附属品製造業"/>
        <s v="他に分類されない製造業"/>
        <s v="広告制作業"/>
        <s v="電気機械器具卸売業"/>
        <s v="鮮魚小売業"/>
        <s v="家具・建具・畳小売業"/>
        <s v="行政書士事務所"/>
        <s v="写真業"/>
        <s v="持ち帰り飲食サービス業"/>
        <s v="一般公衆浴場業"/>
        <s v="機械修理業（電気機械器具を除く）"/>
        <s v="職業紹介業"/>
        <s v="他に分類されない事業サービス業"/>
        <s v="装身具・装飾品・ボタン・同関連品製造業（貴金属・宝石製を除く）"/>
        <s v="物品預り業"/>
        <s v="がん具・運動用具製造業"/>
        <s v="革製履物製造業"/>
        <s v="建設用・建築用金属製品製造業（製缶板金業を含む）"/>
        <s v="自動車卸売業"/>
        <s v="書籍・文房具小売業"/>
        <s v="医療に附帯するサービス業"/>
        <s v="木製容器製造業（竹，とうを含む）"/>
        <s v="パン・菓子製造業"/>
        <s v="調味料製造業"/>
        <s v="旅館，ホテル"/>
        <s v="簡易宿所"/>
        <s v="その他の娯楽業"/>
        <s v="石工・れんが・タイル・ブロック工事業"/>
        <s v="塗装工事業"/>
        <s v="下着類製造業"/>
        <s v="陶磁器・同関連製品製造業"/>
        <s v="その他の鉄鋼業"/>
        <s v="畳等生活雑貨製品製造業"/>
        <s v="一般貨物自動車運送業"/>
        <s v="食料・飲料卸売業"/>
        <s v="産業機械器具卸売業"/>
        <s v="食堂，レストラン（専門料理店を除く）"/>
        <s v="すし店"/>
        <s v="興行場（別掲を除く），興行団"/>
        <s v="一般廃棄物処理業"/>
        <s v="建物サービス業"/>
        <s v="医薬品製造業"/>
        <s v="自動販売機による小売業"/>
        <s v="電気通信・信号装置工事業"/>
        <s v="工業用プラスチック製品製造業"/>
        <s v="その他の運輸に附帯するサービス業"/>
        <s v="スポーツ・娯楽用品賃貸業"/>
        <s v="公認会計士事務所，税理士事務所"/>
        <s v="そば・うどん店"/>
        <s v="旅行業"/>
        <s v="公園，遊園地"/>
        <s v="身の回り品卸売業"/>
        <s v="他に分類されない生活関連サービス業"/>
        <s v="ソフトウェア業"/>
        <s v="呉服・服地・寝具小売業"/>
        <s v="造作材・合板・建築用組立材料製造業"/>
        <s v="建具製造業"/>
        <s v="プラスチックフィルム・シート・床材・合成皮革製造業"/>
        <s v="家具・建具・じゅう器等卸売業"/>
        <s v="宗教用具製造業"/>
        <s v="印刷業"/>
        <s v="家具製造業"/>
        <s v="その他の生産用機械・同部分品製造業"/>
        <s v="その他の宿泊業"/>
        <s v="電気業"/>
        <s v="じゅう器小売業"/>
        <s v="野菜・果実小売業"/>
        <s v="金属鉱業"/>
        <s v="石炭・亜炭鉱業"/>
        <s v="原油・天然ガス鉱業"/>
        <s v="採石業，砂・砂利・玉石採取業"/>
        <s v="窯業原料用鉱物鉱業（耐火物・陶磁器・ガラス・セメント原料用に限る）"/>
        <s v="その他の鉱業"/>
        <s v="舗装工事業"/>
        <s v="とび・土工・コンクリート工事業"/>
        <s v="鉄骨・鉄筋工事業"/>
        <s v="機械器具設置工事業"/>
        <s v="その他の設備工事業"/>
        <s v="畜産食料品製造業"/>
        <s v="水産食料品製造業"/>
        <s v="野菜缶詰・果実缶詰・農産保存食料品製造業"/>
        <s v="糖類製造業"/>
        <s v="精穀・製粉業"/>
        <s v="動植物油脂製造業"/>
        <s v="清涼飲料製造業"/>
        <s v="酒類製造業"/>
        <s v="茶・コーヒー製造業（清涼飲料を除く）"/>
        <s v="製氷業"/>
        <s v="たばこ製造業"/>
        <s v="飼料・有機質肥料製造業"/>
        <s v="製糸業，紡績業，化学繊維・ねん糸等製造業"/>
        <s v="染色整理業"/>
        <s v="綱・網・レース・繊維粗製品製造業"/>
        <s v="その他の家具・装備品製造業"/>
        <s v="パルプ製造業"/>
        <s v="紙製造業"/>
        <s v="加工紙製造業"/>
        <s v="紙製品製造業"/>
        <s v="その他のパルプ・紙・紙加工品製造業"/>
        <s v="製版業"/>
        <s v="印刷関連サービス業"/>
        <s v="化学肥料製造業"/>
        <s v="無機化学工業製品製造業"/>
        <s v="有機化学工業製品製造業"/>
        <s v="油脂加工製品・石けん・合成洗剤・界面活性剤・塗料製造業"/>
        <s v="化粧品・歯磨・その他の化粧用調整品製造業"/>
        <s v="その他の化学工業"/>
        <s v="石油精製業"/>
        <s v="潤滑油・グリース製造業（石油精製業によらないもの）"/>
        <s v="コークス製造業"/>
        <s v="舗装材料製造業"/>
        <s v="その他の石油製品・石炭製品製造業"/>
        <s v="プラスチック板・棒・管・継手・異形押出製品製造業"/>
        <s v="発泡・強化プラスチック製品製造業"/>
        <s v="プラスチック成形材料製造業（廃プラスチックを含む）"/>
        <s v="タイヤ・チューブ製造業"/>
        <s v="その他のゴム製品製造業"/>
        <s v="なめし革製造業"/>
        <s v="工業用革製品製造業（手袋を除く）"/>
        <s v="革製手袋製造業"/>
        <s v="かばん製造業"/>
        <s v="袋物製造業"/>
        <s v="毛皮製造業"/>
        <s v="ガラス・同製品製造業"/>
        <s v="セメント・同製品製造業"/>
        <s v="建設用粘土製品製造業（陶磁器製を除く）"/>
        <s v="耐火物製造業"/>
        <s v="炭素・黒鉛製品製造業"/>
        <s v="研磨材・同製品製造業"/>
        <s v="骨材・石工品等製造業"/>
        <s v="その他の窯業・土石製品製造業"/>
        <s v="製鉄業"/>
        <s v="製鋼・製鋼圧延業"/>
        <s v="製鋼を行わない鋼材製造業（表面処理鋼材を除く）"/>
        <s v="表面処理鋼材製造業"/>
        <s v="鉄素形材製造業"/>
        <s v="非鉄金属第１次製錬・精製業"/>
        <s v="非鉄金属第２次製錬・精製業（非鉄金属合金製造業を含む）"/>
        <s v="非鉄金属・同合金圧延業（抽伸，押出しを含む）"/>
        <s v="電線・ケーブル製造業"/>
        <s v="非鉄金属素形材製造業"/>
        <s v="その他の非鉄金属製造業"/>
        <s v="ブリキ缶・その他のめっき板等製品製造業"/>
        <s v="洋食器・刃物・手道具・金物類製造業"/>
        <s v="暖房・調理等装置，配管工事用附属品製造業"/>
        <s v="金属素形材製品製造業"/>
        <s v="金属被覆・彫刻業，熱処理業（ほうろう鉄器を除く）"/>
        <s v="金属線製品製造業（ねじ類を除く）"/>
        <s v="ボルト・ナット・リベット・小ねじ・木ねじ等製造業"/>
        <s v="ボイラ・原動機製造業"/>
        <s v="ポンプ・圧縮機器製造業"/>
        <s v="一般産業用機械・装置製造業"/>
        <s v="その他のはん用機械・同部分品製造業"/>
        <s v="農業用機械製造業（農業用器具を除く）"/>
        <s v="建設機械・鉱山機械製造業"/>
        <s v="繊維機械製造業"/>
        <s v="生活関連産業用機械製造業"/>
        <s v="基礎素材産業用機械製造業"/>
        <s v="半導体・フラットパネルディスプレイ製造装置製造業"/>
        <s v="事務用機械器具製造業"/>
        <s v="サービス用・娯楽用機械器具製造業"/>
        <s v="計量器・測定器・分析機器・試験機・測量機械器具・理化学機械器具製造業"/>
        <s v="医療用機械器具・医療用品製造業"/>
        <s v="光学機械器具・レンズ製造業"/>
        <s v="武器製造業"/>
        <s v="電子デバイス製造業"/>
        <s v="電子部品製造業"/>
        <s v="記録メディア製造業"/>
        <s v="電子回路製造業"/>
        <s v="ユニット部品製造業"/>
        <s v="その他の電子部品・デバイス・電子回路製造業"/>
        <s v="発電用・送電用・配電用電気機械器具製造業"/>
        <s v="産業用電気機械器具製造業"/>
        <s v="民生用電気機械器具製造業"/>
        <s v="電球・電気照明器具製造業"/>
        <s v="電池製造業"/>
        <s v="電子応用装置製造業"/>
        <s v="電気計測器製造業"/>
        <s v="その他の電気機械器具製造業"/>
        <s v="通信機械器具・同関連機械器具製造業"/>
        <s v="映像・音響機械器具製造業"/>
        <s v="電子計算機・同附属装置製造業"/>
        <s v="鉄道車両・同部分品製造業"/>
        <s v="船舶製造・修理業，舶用機関製造業"/>
        <s v="航空機・同附属品製造業"/>
        <s v="産業用運搬車両・同部分品・附属品製造業"/>
        <s v="その他の輸送用機械器具製造業"/>
        <s v="貴金属・宝石製品製造業"/>
        <s v="時計・同部分品製造業"/>
        <s v="楽器製造業"/>
        <s v="ペン・鉛筆・絵画用品・その他の事務用品製造業"/>
        <s v="漆器製造業"/>
        <s v="ガス業"/>
        <s v="熱供給業"/>
        <s v="上水道業"/>
        <s v="工業用水道業"/>
        <s v="下水道業"/>
        <s v="固定電気通信業"/>
        <s v="移動電気通信業"/>
        <s v="電気通信に附帯するサービス業"/>
        <s v="公共放送業（有線放送業を除く）"/>
        <s v="民間放送業（有線放送業を除く）"/>
        <s v="有線放送業"/>
        <s v="映像情報制作・配給業"/>
        <s v="音声情報制作業"/>
        <s v="新聞業"/>
        <s v="出版業"/>
        <s v="映像・音声・文字情報制作に附帯するサービス業"/>
        <s v="情報処理・提供サービス業"/>
        <s v="インターネット附随サービス業"/>
        <s v="鉄道業"/>
        <s v="一般乗合旅客自動車運送業"/>
        <s v="一般乗用旅客自動車運送業"/>
        <s v="一般貸切旅客自動車運送業"/>
        <s v="その他の道路旅客運送業"/>
        <s v="特定貨物自動車運送業"/>
        <s v="貨物軽自動車運送業"/>
        <s v="集配利用運送業"/>
        <s v="その他の道路貨物運送業"/>
        <s v="外航海運業"/>
        <s v="沿海海運業"/>
        <s v="内陸水運業"/>
        <s v="船舶貸渡業"/>
        <s v="航空運送業"/>
        <s v="航空機使用業（航空運送業を除く）"/>
        <s v="倉庫業（冷蔵倉庫業を除く）"/>
        <s v="冷蔵倉庫業"/>
        <s v="港湾運送業"/>
        <s v="貨物運送取扱業（集配利用運送業を除く）"/>
        <s v="運送代理店"/>
        <s v="こん包業"/>
        <s v="運輸施設提供業"/>
        <s v="郵便業（信書便事業を含む）"/>
        <s v="各種商品卸売業"/>
        <s v="繊維品卸売業（衣服，身の回り品を除く）"/>
        <s v="衣服卸売業"/>
        <s v="化学製品卸売業"/>
        <s v="石油・鉱物卸売業"/>
        <s v="鉄鋼製品卸売業"/>
        <s v="非鉄金属卸売業"/>
        <s v="再生資源卸売業"/>
        <s v="その他の機械器具卸売業"/>
        <s v="紙・紙製品卸売業"/>
        <s v="百貨店，総合スーパー"/>
        <s v="その他の各種商品小売業（従業者が常時50人未満のもの）"/>
        <s v="男子服小売業"/>
        <s v="靴・履物小売業"/>
        <s v="自転車小売業"/>
        <s v="写真機・時計・眼鏡小売業"/>
        <s v="その他の無店舗小売業"/>
        <s v="生命保険業"/>
        <s v="損害保険業"/>
        <s v="共済事業，少額短期保険業"/>
        <s v="保険サービス業"/>
        <s v="建物売買業，土地売買業"/>
        <s v="各種物品賃貸業"/>
        <s v="産業用機械器具賃貸業"/>
        <s v="事務用機械器具賃貸業"/>
        <s v="自動車賃貸業"/>
        <s v="その他の物品賃貸業"/>
        <s v="自然科学研究所"/>
        <s v="人文・社会科学研究所"/>
        <s v="法律事務所，特許事務所"/>
        <s v="社会保険労務士事務所"/>
        <s v="デザイン業"/>
        <s v="著述・芸術家業"/>
        <s v="経営コンサルタント業，純粋持株会社"/>
        <s v="その他の専門サービス業"/>
        <s v="広告業"/>
        <s v="獣医業"/>
        <s v="機械設計業"/>
        <s v="商品・非破壊検査業"/>
        <s v="計量証明業"/>
        <s v="その他の技術サービス業"/>
        <s v="下宿業"/>
        <s v="配達飲食サービス業"/>
        <s v="その他の公衆浴場業"/>
        <s v="衣服裁縫修理業"/>
        <s v="火葬・墓地管理業"/>
        <s v="冠婚葬祭業"/>
        <s v="映画館"/>
        <s v="競輪・競馬等の競走場，競技団"/>
        <s v="スポーツ施設提供業"/>
        <s v="遊戯場"/>
        <s v="社会教育"/>
        <s v="職業・教育支援施設"/>
        <s v="他に分類されない教育，学習支援業"/>
        <s v="助産・看護業"/>
        <s v="社会保険事業団体"/>
        <s v="児童福祉事業"/>
        <s v="障害者福祉事業"/>
        <s v="その他の社会保険・社会福祉・介護事業"/>
        <s v="産業廃棄物処理業"/>
        <s v="その他の廃棄物処理業"/>
        <s v="電気機械器具修理業"/>
        <s v="表具業"/>
        <s v="その他の修理業"/>
        <s v="労働者派遣業"/>
        <s v="速記・ワープロ入力・複写業"/>
        <s v="警備業"/>
        <s v="集会場"/>
        <s v="と畜場"/>
        <s v="他に分類されないサービス業"/>
      </sharedItems>
    </cacheField>
    <cacheField name="産業小分類" numFmtId="0" sqlType="-9">
      <sharedItems count="453">
        <s v="783 美容業"/>
        <s v="692 貸家業，貸間業"/>
        <s v="609 他に分類されない小売業"/>
        <s v="062 土木工事業（舗装工事業を除く）"/>
        <s v="782 理容業"/>
        <s v="835 療術業"/>
        <s v="767 喫茶店"/>
        <s v="824 教養・技能教授業"/>
        <s v="589 その他の飲食料品小売業"/>
        <s v="762 専門料理店"/>
        <s v="765 酒場，ビヤホール"/>
        <s v="693 駐車場業"/>
        <s v="591 自動車小売業"/>
        <s v="064 建築工事業（木造建築工事業を除く）"/>
        <s v="586 菓子・パン小売業"/>
        <s v="573 婦人・子供服小売業"/>
        <s v="781 洗濯業"/>
        <s v="603 医薬品・化粧品小売業"/>
        <s v="891 自動車整備業"/>
        <s v="585 酒小売業"/>
        <s v="691 不動産賃貸業（貸家業，貸間業を除く）"/>
        <s v="742 土木建築サービス業"/>
        <s v="694 不動産管理業"/>
        <s v="682 不動産代理業・仲介業"/>
        <s v="823 学習塾"/>
        <s v="118 和装製品・その他の衣服・繊維製身の回り品製造業"/>
        <s v="081 電気工事業"/>
        <s v="593 機械器具小売業（自動車，自転車を除く）"/>
        <s v="833 歯科診療所"/>
        <s v="559 他に分類されない卸売業"/>
        <s v="579 その他の織物・衣服・身の回り品小売業"/>
        <s v="065 木造建築工事業"/>
        <s v="121 製材業，木製品製造業"/>
        <s v="099 その他の食料品製造業"/>
        <s v="083 管工事業（さく井工事業を除く）"/>
        <s v="605 燃料小売業"/>
        <s v="766 バー，キャバレー，ナイトクラブ"/>
        <s v="192 ゴム製・プラスチック製履物・同附属品製造業"/>
        <s v="769 その他の飲食店"/>
        <s v="552 医薬品・化粧品等卸売業"/>
        <s v="129 その他の木製品製造業（竹，とうを含む）"/>
        <s v="789 その他の洗濯・理容・美容・浴場業"/>
        <s v="611 通信販売・訪問販売小売業"/>
        <s v="116 外衣・シャツ製造業（和式を除く）"/>
        <s v="189 その他のプラスチック製品製造業"/>
        <s v="071 大工工事業"/>
        <s v="075 左官工事業"/>
        <s v="061 一般土木建築工事業"/>
        <s v="581 各種食料品小売業"/>
        <s v="604 農耕用品小売業"/>
        <s v="079 その他の職別工事業"/>
        <s v="066 建築リフォーム工事業"/>
        <s v="078 床・内装工事業"/>
        <s v="854 老人福祉・介護事業"/>
        <s v="674 保険媒介代理業"/>
        <s v="531 建築材料卸売業"/>
        <s v="607 スポーツ用品・がん具・娯楽用品・楽器小売業"/>
        <s v="722 公証人役場，司法書士事務所，土地家屋調査士事務所"/>
        <s v="203 革製履物用材料・同附属品製造業"/>
        <s v="209 その他のなめし革製品製造業"/>
        <s v="521 農畜産物・水産物卸売業"/>
        <s v="583 食肉小売業"/>
        <s v="076 板金・金物工事業"/>
        <s v="090 管理，補助的経済活動を行う事業所"/>
        <s v="112 織物業"/>
        <s v="113 ニット生地製造業"/>
        <s v="119 その他の繊維製品製造業"/>
        <s v="145 紙製容器製造業"/>
        <s v="153 製本業，印刷物加工業"/>
        <s v="193 ゴムベルト・ゴムホース・工業用ゴム製品製造業"/>
        <s v="249 その他の金属製品製造業"/>
        <s v="266 金属加工機械製造業"/>
        <s v="311 自動車・同附属品製造業"/>
        <s v="329 他に分類されない製造業"/>
        <s v="415 広告制作業"/>
        <s v="520 管理，補助的経済活動を行う事業所"/>
        <s v="543 電気機械器具卸売業"/>
        <s v="584 鮮魚小売業"/>
        <s v="601 家具・建具・畳小売業"/>
        <s v="723 行政書士事務所"/>
        <s v="746 写真業"/>
        <s v="771 持ち帰り飲食サービス業"/>
        <s v="784 一般公衆浴場業"/>
        <s v="901 機械修理業（電気機械器具を除く）"/>
        <s v="911 職業紹介業"/>
        <s v="929 他に分類されない事業サービス業"/>
        <s v="322 装身具・装飾品・ボタン・同関連品製造業（貴金属・宝石製を除く）"/>
        <s v="794 物品預り業"/>
        <s v="325 がん具・運動用具製造業"/>
        <s v="204 革製履物製造業"/>
        <s v="244 建設用・建築用金属製品製造業（製缶板金業を含む）"/>
        <s v="542 自動車卸売業"/>
        <s v="606 書籍・文房具小売業"/>
        <s v="836 医療に附帯するサービス業"/>
        <s v="123 木製容器製造業（竹，とうを含む）"/>
        <s v="097 パン・菓子製造業"/>
        <s v="094 調味料製造業"/>
        <s v="751 旅館，ホテル"/>
        <s v="752 簡易宿所"/>
        <s v="809 その他の娯楽業"/>
        <s v="074 石工・れんが・タイル・ブロック工事業"/>
        <s v="077 塗装工事業"/>
        <s v="117 下着類製造業"/>
        <s v="214 陶磁器・同関連製品製造業"/>
        <s v="229 その他の鉄鋼業"/>
        <s v="328 畳等生活雑貨製品製造業"/>
        <s v="441 一般貨物自動車運送業"/>
        <s v="522 食料・飲料卸売業"/>
        <s v="541 産業機械器具卸売業"/>
        <s v="761 食堂，レストラン（専門料理店を除く）"/>
        <s v="764 すし店"/>
        <s v="802 興行場（別掲を除く），興行団"/>
        <s v="881 一般廃棄物処理業"/>
        <s v="922 建物サービス業"/>
        <s v="165 医薬品製造業"/>
        <s v="612 自動販売機による小売業"/>
        <s v="082 電気通信・信号装置工事業"/>
        <s v="183 工業用プラスチック製品製造業"/>
        <s v="489 その他の運輸に附帯するサービス業"/>
        <s v="705 スポーツ・娯楽用品賃貸業"/>
        <s v="724 公認会計士事務所，税理士事務所"/>
        <s v="763 そば・うどん店"/>
        <s v="791 旅行業"/>
        <s v="805 公園，遊園地"/>
        <s v="513 身の回り品卸売業"/>
        <s v="799 他に分類されない生活関連サービス業"/>
        <s v="391 ソフトウェア業"/>
        <s v="571 呉服・服地・寝具小売業"/>
        <s v="122 造作材・合板・建築用組立材料製造業"/>
        <s v="133 建具製造業"/>
        <s v="182 プラスチックフィルム・シート・床材・合成皮革製造業"/>
        <s v="551 家具・建具・じゅう器等卸売業"/>
        <s v="132 宗教用具製造業"/>
        <s v="151 印刷業"/>
        <s v="131 家具製造業"/>
        <s v="269 その他の生産用機械・同部分品製造業"/>
        <s v="759 その他の宿泊業"/>
        <s v="331 電気業"/>
        <s v="602 じゅう器小売業"/>
        <s v="582 野菜・果実小売業"/>
        <s v="050 管理，補助的経済活動を行う事業所"/>
        <s v="051 金属鉱業"/>
        <s v="052 石炭・亜炭鉱業"/>
        <s v="053 原油・天然ガス鉱業"/>
        <s v="054 採石業，砂・砂利・玉石採取業"/>
        <s v="055 窯業原料用鉱物鉱業（耐火物・陶磁器・ガラス・セメント原料用に限る）"/>
        <s v="059 その他の鉱業"/>
        <s v="060 管理，補助的経済活動を行う事業所"/>
        <s v="063 舗装工事業"/>
        <s v="070 管理，補助的経済活動を行う事業所"/>
        <s v="072 とび・土工・コンクリート工事業"/>
        <s v="073 鉄骨・鉄筋工事業"/>
        <s v="080 管理，補助的経済活動を行う事業所"/>
        <s v="084 機械器具設置工事業"/>
        <s v="089 その他の設備工事業"/>
        <s v="091 畜産食料品製造業"/>
        <s v="092 水産食料品製造業"/>
        <s v="093 野菜缶詰・果実缶詰・農産保存食料品製造業"/>
        <s v="095 糖類製造業"/>
        <s v="096 精穀・製粉業"/>
        <s v="098 動植物油脂製造業"/>
        <s v="100 管理，補助的経済活動を行う事業所"/>
        <s v="101 清涼飲料製造業"/>
        <s v="102 酒類製造業"/>
        <s v="103 茶・コーヒー製造業（清涼飲料を除く）"/>
        <s v="104 製氷業"/>
        <s v="105 たばこ製造業"/>
        <s v="106 飼料・有機質肥料製造業"/>
        <s v="110 管理，補助的経済活動を行う事業所"/>
        <s v="111 製糸業，紡績業，化学繊維・ねん糸等製造業"/>
        <s v="114 染色整理業"/>
        <s v="115 綱・網・レース・繊維粗製品製造業"/>
        <s v="120 管理，補助的経済活動を行う事業所"/>
        <s v="130 管理，補助的経済活動を行う事業所"/>
        <s v="139 その他の家具・装備品製造業"/>
        <s v="140 管理，補助的経済活動を行う事業所"/>
        <s v="141 パルプ製造業"/>
        <s v="142 紙製造業"/>
        <s v="143 加工紙製造業"/>
        <s v="144 紙製品製造業"/>
        <s v="149 その他のパルプ・紙・紙加工品製造業"/>
        <s v="150 管理，補助的経済活動を行う事業所"/>
        <s v="152 製版業"/>
        <s v="159 印刷関連サービス業"/>
        <s v="160 管理，補助的経済活動を行う事業所"/>
        <s v="161 化学肥料製造業"/>
        <s v="162 無機化学工業製品製造業"/>
        <s v="163 有機化学工業製品製造業"/>
        <s v="164 油脂加工製品・石けん・合成洗剤・界面活性剤・塗料製造業"/>
        <s v="166 化粧品・歯磨・その他の化粧用調整品製造業"/>
        <s v="169 その他の化学工業"/>
        <s v="170 管理，補助的経済活動を行う事業所"/>
        <s v="171 石油精製業"/>
        <s v="172 潤滑油・グリース製造業（石油精製業によらないもの）"/>
        <s v="173 コークス製造業"/>
        <s v="174 舗装材料製造業"/>
        <s v="179 その他の石油製品・石炭製品製造業"/>
        <s v="180 管理，補助的経済活動を行う事業所"/>
        <s v="181 プラスチック板・棒・管・継手・異形押出製品製造業"/>
        <s v="184 発泡・強化プラスチック製品製造業"/>
        <s v="185 プラスチック成形材料製造業（廃プラスチックを含む）"/>
        <s v="190 管理，補助的経済活動を行う事業所"/>
        <s v="191 タイヤ・チューブ製造業"/>
        <s v="199 その他のゴム製品製造業"/>
        <s v="200 管理，補助的経済活動を行う事業所"/>
        <s v="201 なめし革製造業"/>
        <s v="202 工業用革製品製造業（手袋を除く）"/>
        <s v="205 革製手袋製造業"/>
        <s v="206 かばん製造業"/>
        <s v="207 袋物製造業"/>
        <s v="208 毛皮製造業"/>
        <s v="210 管理，補助的経済活動を行う事業所"/>
        <s v="211 ガラス・同製品製造業"/>
        <s v="212 セメント・同製品製造業"/>
        <s v="213 建設用粘土製品製造業（陶磁器製を除く）"/>
        <s v="215 耐火物製造業"/>
        <s v="216 炭素・黒鉛製品製造業"/>
        <s v="217 研磨材・同製品製造業"/>
        <s v="218 骨材・石工品等製造業"/>
        <s v="219 その他の窯業・土石製品製造業"/>
        <s v="220 管理，補助的経済活動を行う事業所"/>
        <s v="221 製鉄業"/>
        <s v="222 製鋼・製鋼圧延業"/>
        <s v="223 製鋼を行わない鋼材製造業（表面処理鋼材を除く）"/>
        <s v="224 表面処理鋼材製造業"/>
        <s v="225 鉄素形材製造業"/>
        <s v="230 管理，補助的経済活動を行う事業所"/>
        <s v="231 非鉄金属第１次製錬・精製業"/>
        <s v="232 非鉄金属第２次製錬・精製業（非鉄金属合金製造業を含む）"/>
        <s v="233 非鉄金属・同合金圧延業（抽伸，押出しを含む）"/>
        <s v="234 電線・ケーブル製造業"/>
        <s v="235 非鉄金属素形材製造業"/>
        <s v="239 その他の非鉄金属製造業"/>
        <s v="240 管理，補助的経済活動を行う事業所"/>
        <s v="241 ブリキ缶・その他のめっき板等製品製造業"/>
        <s v="242 洋食器・刃物・手道具・金物類製造業"/>
        <s v="243 暖房・調理等装置，配管工事用附属品製造業"/>
        <s v="245 金属素形材製品製造業"/>
        <s v="246 金属被覆・彫刻業，熱処理業（ほうろう鉄器を除く）"/>
        <s v="247 金属線製品製造業（ねじ類を除く）"/>
        <s v="248 ボルト・ナット・リベット・小ねじ・木ねじ等製造業"/>
        <s v="250 管理，補助的経済活動を行う事業所"/>
        <s v="251 ボイラ・原動機製造業"/>
        <s v="252 ポンプ・圧縮機器製造業"/>
        <s v="253 一般産業用機械・装置製造業"/>
        <s v="259 その他のはん用機械・同部分品製造業"/>
        <s v="260 管理，補助的経済活動を行う事業所"/>
        <s v="261 農業用機械製造業（農業用器具を除く）"/>
        <s v="262 建設機械・鉱山機械製造業"/>
        <s v="263 繊維機械製造業"/>
        <s v="264 生活関連産業用機械製造業"/>
        <s v="265 基礎素材産業用機械製造業"/>
        <s v="267 半導体・フラットパネルディスプレイ製造装置製造業"/>
        <s v="270 管理，補助的経済活動を行う事業所"/>
        <s v="271 事務用機械器具製造業"/>
        <s v="272 サービス用・娯楽用機械器具製造業"/>
        <s v="273 計量器・測定器・分析機器・試験機・測量機械器具・理化学機械器具製造業"/>
        <s v="274 医療用機械器具・医療用品製造業"/>
        <s v="275 光学機械器具・レンズ製造業"/>
        <s v="276 武器製造業"/>
        <s v="280 管理，補助的経済活動を行う事業所"/>
        <s v="281 電子デバイス製造業"/>
        <s v="282 電子部品製造業"/>
        <s v="283 記録メディア製造業"/>
        <s v="284 電子回路製造業"/>
        <s v="285 ユニット部品製造業"/>
        <s v="289 その他の電子部品・デバイス・電子回路製造業"/>
        <s v="290 管理，補助的経済活動を行う事業所"/>
        <s v="291 発電用・送電用・配電用電気機械器具製造業"/>
        <s v="292 産業用電気機械器具製造業"/>
        <s v="293 民生用電気機械器具製造業"/>
        <s v="294 電球・電気照明器具製造業"/>
        <s v="295 電池製造業"/>
        <s v="296 電子応用装置製造業"/>
        <s v="297 電気計測器製造業"/>
        <s v="299 その他の電気機械器具製造業"/>
        <s v="300 管理，補助的経済活動を行う事業所"/>
        <s v="301 通信機械器具・同関連機械器具製造業"/>
        <s v="302 映像・音響機械器具製造業"/>
        <s v="303 電子計算機・同附属装置製造業"/>
        <s v="310 管理，補助的経済活動を行う事業所"/>
        <s v="312 鉄道車両・同部分品製造業"/>
        <s v="313 船舶製造・修理業，舶用機関製造業"/>
        <s v="314 航空機・同附属品製造業"/>
        <s v="315 産業用運搬車両・同部分品・附属品製造業"/>
        <s v="319 その他の輸送用機械器具製造業"/>
        <s v="320 管理，補助的経済活動を行う事業所"/>
        <s v="321 貴金属・宝石製品製造業"/>
        <s v="323 時計・同部分品製造業"/>
        <s v="324 楽器製造業"/>
        <s v="326 ペン・鉛筆・絵画用品・その他の事務用品製造業"/>
        <s v="327 漆器製造業"/>
        <s v="330 管理，補助的経済活動を行う事業所"/>
        <s v="340 管理，補助的経済活動を行う事業所"/>
        <s v="341 ガス業"/>
        <s v="350 管理，補助的経済活動を行う事業所"/>
        <s v="351 熱供給業"/>
        <s v="360 管理，補助的経済活動を行う事業所"/>
        <s v="361 上水道業"/>
        <s v="362 工業用水道業"/>
        <s v="363 下水道業"/>
        <s v="370 管理，補助的経済活動を行う事業所"/>
        <s v="371 固定電気通信業"/>
        <s v="372 移動電気通信業"/>
        <s v="373 電気通信に附帯するサービス業"/>
        <s v="380 管理，補助的経済活動を行う事業所"/>
        <s v="381 公共放送業（有線放送業を除く）"/>
        <s v="382 民間放送業（有線放送業を除く）"/>
        <s v="383 有線放送業"/>
        <s v="410 管理，補助的経済活動を行う事業所"/>
        <s v="411 映像情報制作・配給業"/>
        <s v="412 音声情報制作業"/>
        <s v="413 新聞業"/>
        <s v="414 出版業"/>
        <s v="416 映像・音声・文字情報制作に附帯するサービス業"/>
        <s v="390 管理，補助的経済活動を行う事業所"/>
        <s v="392 情報処理・提供サービス業"/>
        <s v="400 管理，補助的経済活動を行う事業所"/>
        <s v="401 インターネット附随サービス業"/>
        <s v="420 管理，補助的経済活動を行う事業所"/>
        <s v="421 鉄道業"/>
        <s v="430 管理，補助的経済活動を行う事業所"/>
        <s v="431 一般乗合旅客自動車運送業"/>
        <s v="432 一般乗用旅客自動車運送業"/>
        <s v="433 一般貸切旅客自動車運送業"/>
        <s v="439 その他の道路旅客運送業"/>
        <s v="440 管理，補助的経済活動を行う事業所"/>
        <s v="442 特定貨物自動車運送業"/>
        <s v="443 貨物軽自動車運送業"/>
        <s v="444 集配利用運送業"/>
        <s v="449 その他の道路貨物運送業"/>
        <s v="450 管理，補助的経済活動を行う事業所"/>
        <s v="451 外航海運業"/>
        <s v="452 沿海海運業"/>
        <s v="453 内陸水運業"/>
        <s v="454 船舶貸渡業"/>
        <s v="460 管理，補助的経済活動を行う事業所"/>
        <s v="461 航空運送業"/>
        <s v="462 航空機使用業（航空運送業を除く）"/>
        <s v="470 管理，補助的経済活動を行う事業所"/>
        <s v="471 倉庫業（冷蔵倉庫業を除く）"/>
        <s v="472 冷蔵倉庫業"/>
        <s v="480 管理，補助的経済活動を行う事業所"/>
        <s v="481 港湾運送業"/>
        <s v="482 貨物運送取扱業（集配利用運送業を除く）"/>
        <s v="483 運送代理店"/>
        <s v="484 こん包業"/>
        <s v="485 運輸施設提供業"/>
        <s v="490 管理，補助的経済活動を行う事業所"/>
        <s v="491 郵便業（信書便事業を含む）"/>
        <s v="500 管理，補助的経済活動を行う事業所"/>
        <s v="501 各種商品卸売業"/>
        <s v="510 管理，補助的経済活動を行う事業所"/>
        <s v="511 繊維品卸売業（衣服，身の回り品を除く）"/>
        <s v="512 衣服卸売業"/>
        <s v="530 管理，補助的経済活動を行う事業所"/>
        <s v="532 化学製品卸売業"/>
        <s v="533 石油・鉱物卸売業"/>
        <s v="534 鉄鋼製品卸売業"/>
        <s v="535 非鉄金属卸売業"/>
        <s v="536 再生資源卸売業"/>
        <s v="540 管理，補助的経済活動を行う事業所"/>
        <s v="549 その他の機械器具卸売業"/>
        <s v="550 管理，補助的経済活動を行う事業所"/>
        <s v="553 紙・紙製品卸売業"/>
        <s v="560 管理，補助的経済活動を行う事業所"/>
        <s v="561 百貨店，総合スーパー"/>
        <s v="569 その他の各種商品小売業（従業者が常時50人未満のもの）"/>
        <s v="570 管理，補助的経済活動を行う事業所"/>
        <s v="572 男子服小売業"/>
        <s v="574 靴・履物小売業"/>
        <s v="580 管理，補助的経済活動を行う事業所"/>
        <s v="590 管理，補助的経済活動を行う事業所"/>
        <s v="592 自転車小売業"/>
        <s v="600 管理，補助的経済活動を行う事業所"/>
        <s v="608 写真機・時計・眼鏡小売業"/>
        <s v="610 管理，補助的経済活動を行う事業所"/>
        <s v="619 その他の無店舗小売業"/>
        <s v="670 管理，補助的経済活動を行う事業所"/>
        <s v="671 生命保険業"/>
        <s v="672 損害保険業"/>
        <s v="673 共済事業，少額短期保険業"/>
        <s v="675 保険サービス業"/>
        <s v="680 管理，補助的経済活動を行う事業所"/>
        <s v="681 建物売買業，土地売買業"/>
        <s v="690 管理，補助的経済活動を行う事業所"/>
        <s v="700 管理，補助的経済活動を行う事業所"/>
        <s v="701 各種物品賃貸業"/>
        <s v="702 産業用機械器具賃貸業"/>
        <s v="703 事務用機械器具賃貸業"/>
        <s v="704 自動車賃貸業"/>
        <s v="709 その他の物品賃貸業"/>
        <s v="710 管理，補助的経済活動を行う事業所"/>
        <s v="711 自然科学研究所"/>
        <s v="712 人文・社会科学研究所"/>
        <s v="720 管理，補助的経済活動を行う事業所"/>
        <s v="721 法律事務所，特許事務所"/>
        <s v="725 社会保険労務士事務所"/>
        <s v="726 デザイン業"/>
        <s v="727 著述・芸術家業"/>
        <s v="728 経営コンサルタント業，純粋持株会社"/>
        <s v="729 その他の専門サービス業"/>
        <s v="730 管理，補助的経済活動を行う事業所"/>
        <s v="731 広告業"/>
        <s v="740 管理，補助的経済活動を行う事業所"/>
        <s v="741 獣医業"/>
        <s v="743 機械設計業"/>
        <s v="744 商品・非破壊検査業"/>
        <s v="745 計量証明業"/>
        <s v="749 その他の技術サービス業"/>
        <s v="750 管理，補助的経済活動を行う事業所"/>
        <s v="753 下宿業"/>
        <s v="760 管理，補助的経済活動を行う事業所"/>
        <s v="770 管理，補助的経済活動を行う事業所"/>
        <s v="772 配達飲食サービス業"/>
        <s v="780 管理，補助的経済活動を行う事業所"/>
        <s v="785 その他の公衆浴場業"/>
        <s v="790 管理，補助的経済活動を行う事業所"/>
        <s v="793 衣服裁縫修理業"/>
        <s v="795 火葬・墓地管理業"/>
        <s v="796 冠婚葬祭業"/>
        <s v="800 管理，補助的経済活動を行う事業所"/>
        <s v="801 映画館"/>
        <s v="803 競輪・競馬等の競走場，競技団"/>
        <s v="804 スポーツ施設提供業"/>
        <s v="806 遊戯場"/>
        <s v="820 管理，補助的経済活動を行う事業所"/>
        <s v="821 社会教育"/>
        <s v="822 職業・教育支援施設"/>
        <s v="829 他に分類されない教育，学習支援業"/>
        <s v="834 助産・看護業"/>
        <s v="850 管理，補助的経済活動を行う事業所"/>
        <s v="851 社会保険事業団体"/>
        <s v="853 児童福祉事業"/>
        <s v="855 障害者福祉事業"/>
        <s v="859 その他の社会保険・社会福祉・介護事業"/>
        <s v="880 管理，補助的経済活動を行う事業所"/>
        <s v="882 産業廃棄物処理業"/>
        <s v="889 その他の廃棄物処理業"/>
        <s v="890 管理，補助的経済活動を行う事業所"/>
        <s v="900 管理，補助的経済活動を行う事業所"/>
        <s v="902 電気機械器具修理業"/>
        <s v="903 表具業"/>
        <s v="909 その他の修理業"/>
        <s v="910 管理，補助的経済活動を行う事業所"/>
        <s v="912 労働者派遣業"/>
        <s v="920 管理，補助的経済活動を行う事業所"/>
        <s v="921 速記・ワープロ入力・複写業"/>
        <s v="923 警備業"/>
        <s v="950 管理，補助的経済活動を行う事業所"/>
        <s v="951 集会場"/>
        <s v="952 と畜場"/>
        <s v="959 他に分類されない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1249" count="108">
        <n v="1249"/>
        <n v="907"/>
        <n v="874"/>
        <n v="759"/>
        <n v="758"/>
        <n v="724"/>
        <n v="691"/>
        <n v="606"/>
        <n v="566"/>
        <n v="531"/>
        <n v="452"/>
        <n v="426"/>
        <n v="418"/>
        <n v="412"/>
        <n v="404"/>
        <n v="399"/>
        <n v="390"/>
        <n v="382"/>
        <n v="377"/>
        <n v="356"/>
        <n v="352"/>
        <n v="240"/>
        <n v="239"/>
        <n v="205"/>
        <n v="200"/>
        <n v="194"/>
        <n v="181"/>
        <n v="179"/>
        <n v="143"/>
        <n v="139"/>
        <n v="129"/>
        <n v="127"/>
        <n v="117"/>
        <n v="115"/>
        <n v="112"/>
        <n v="109"/>
        <n v="106"/>
        <n v="98"/>
        <n v="95"/>
        <n v="87"/>
        <n v="72"/>
        <n v="57"/>
        <n v="47"/>
        <n v="46"/>
        <n v="40"/>
        <n v="38"/>
        <n v="37"/>
        <n v="32"/>
        <n v="29"/>
        <n v="26"/>
        <n v="25"/>
        <n v="24"/>
        <n v="23"/>
        <n v="22"/>
        <n v="21"/>
        <n v="20"/>
        <n v="19"/>
        <n v="78"/>
        <n v="62"/>
        <n v="55"/>
        <n v="50"/>
        <n v="45"/>
        <n v="39"/>
        <n v="35"/>
        <n v="34"/>
        <n v="31"/>
        <n v="30"/>
        <n v="54"/>
        <n v="36"/>
        <n v="27"/>
        <n v="165"/>
        <n v="110"/>
        <n v="86"/>
        <n v="70"/>
        <n v="65"/>
        <n v="63"/>
        <n v="44"/>
        <n v="43"/>
        <n v="68"/>
        <n v="59"/>
        <n v="49"/>
        <n v="33"/>
        <n v="53"/>
        <n v="18"/>
        <n v="17"/>
        <n v="16"/>
        <n v="15"/>
        <n v="14"/>
        <n v="13"/>
        <n v="11"/>
        <n v="10"/>
        <n v="9"/>
        <n v="8"/>
        <n v="7"/>
        <n v="58"/>
        <n v="48"/>
        <n v="42"/>
        <n v="28"/>
        <n v="75"/>
        <n v="12"/>
        <n v="6"/>
        <n v="5"/>
        <n v="4"/>
        <n v="3"/>
        <n v="2"/>
        <n v="1"/>
        <n v="83"/>
        <n v="0"/>
      </sharedItems>
    </cacheField>
    <cacheField name="構成比" numFmtId="0" sqlType="3">
      <sharedItems containsSemiMixedTypes="0" containsString="0" containsNumber="1" minValue="0" maxValue="27.27" count="271">
        <n v="4.67"/>
        <n v="3.39"/>
        <n v="3.27"/>
        <n v="2.84"/>
        <n v="2.71"/>
        <n v="2.59"/>
        <n v="2.27"/>
        <n v="2.12"/>
        <n v="1.99"/>
        <n v="1.69"/>
        <n v="1.59"/>
        <n v="1.56"/>
        <n v="1.54"/>
        <n v="1.51"/>
        <n v="1.49"/>
        <n v="1.46"/>
        <n v="1.43"/>
        <n v="1.41"/>
        <n v="1.33"/>
        <n v="5.45"/>
        <n v="3.72"/>
        <n v="3.7"/>
        <n v="3.17"/>
        <n v="3.1"/>
        <n v="3"/>
        <n v="2.8"/>
        <n v="2.77"/>
        <n v="2.21"/>
        <n v="2.15"/>
        <n v="2"/>
        <n v="1.97"/>
        <n v="1.81"/>
        <n v="1.78"/>
        <n v="1.73"/>
        <n v="1.64"/>
        <n v="1.52"/>
        <n v="1.47"/>
        <n v="1.35"/>
        <n v="5.0999999999999996"/>
        <n v="4.03"/>
        <n v="3.33"/>
        <n v="3.26"/>
        <n v="2.83"/>
        <n v="2.69"/>
        <n v="2.62"/>
        <n v="2.2599999999999998"/>
        <n v="2.0499999999999998"/>
        <n v="1.84"/>
        <n v="1.77"/>
        <n v="1.7"/>
        <n v="1.63"/>
        <n v="1.42"/>
        <n v="1.34"/>
        <n v="5.0599999999999996"/>
        <n v="3.57"/>
        <n v="3.25"/>
        <n v="2.99"/>
        <n v="2.92"/>
        <n v="2.5299999999999998"/>
        <n v="2.0099999999999998"/>
        <n v="1.95"/>
        <n v="1.88"/>
        <n v="1.62"/>
        <n v="3.96"/>
        <n v="2.86"/>
        <n v="2.79"/>
        <n v="2.72"/>
        <n v="2.64"/>
        <n v="2.2799999999999998"/>
        <n v="2.2000000000000002"/>
        <n v="2.13"/>
        <n v="1.98"/>
        <n v="1.91"/>
        <n v="1.4"/>
        <n v="6.83"/>
        <n v="4.55"/>
        <n v="3.56"/>
        <n v="2.9"/>
        <n v="2.61"/>
        <n v="2.0699999999999998"/>
        <n v="1.86"/>
        <n v="1.82"/>
        <n v="1.66"/>
        <n v="1.61"/>
        <n v="1.57"/>
        <n v="1.53"/>
        <n v="1.45"/>
        <n v="4.42"/>
        <n v="3.83"/>
        <n v="3.18"/>
        <n v="2.4700000000000002"/>
        <n v="2.34"/>
        <n v="2.14"/>
        <n v="1.75"/>
        <n v="1.36"/>
        <n v="6.18"/>
        <n v="5.36"/>
        <n v="5.24"/>
        <n v="3.61"/>
        <n v="2.56"/>
        <n v="2.1"/>
        <n v="4.05"/>
        <n v="3.54"/>
        <n v="3.37"/>
        <n v="2.7"/>
        <n v="2.36"/>
        <n v="2.19"/>
        <n v="1.85"/>
        <n v="1.18"/>
        <n v="6.05"/>
        <n v="4.33"/>
        <n v="3.69"/>
        <n v="3.06"/>
        <n v="2.68"/>
        <n v="2.04"/>
        <n v="1.72"/>
        <n v="7.04"/>
        <n v="4.5999999999999996"/>
        <n v="4.22"/>
        <n v="2.81"/>
        <n v="2.44"/>
        <n v="2.25"/>
        <n v="2.16"/>
        <n v="2.06"/>
        <n v="1.5"/>
        <n v="1.31"/>
        <n v="1.22"/>
        <n v="6.28"/>
        <n v="3.94"/>
        <n v="3.5"/>
        <n v="3.07"/>
        <n v="2.63"/>
        <n v="1.9"/>
        <n v="5.55"/>
        <n v="3.24"/>
        <n v="2.66"/>
        <n v="2.4300000000000002"/>
        <n v="2.31"/>
        <n v="6.94"/>
        <n v="4.17"/>
        <n v="3.47"/>
        <n v="2.78"/>
        <n v="2.08"/>
        <n v="7.29"/>
        <n v="2.02"/>
        <n v="6.34"/>
        <n v="4.58"/>
        <n v="3.87"/>
        <n v="3.52"/>
        <n v="2.82"/>
        <n v="2.46"/>
        <n v="2.11"/>
        <n v="1.76"/>
        <n v="6.1"/>
        <n v="5.23"/>
        <n v="4.79"/>
        <n v="3.49"/>
        <n v="3.05"/>
        <n v="2.4"/>
        <n v="2.1800000000000002"/>
        <n v="1.96"/>
        <n v="1.74"/>
        <n v="8.7899999999999991"/>
        <n v="7.69"/>
        <n v="5.49"/>
        <n v="4.4000000000000004"/>
        <n v="3.3"/>
        <n v="1.1000000000000001"/>
        <n v="4.62"/>
        <n v="2.89"/>
        <n v="7.8"/>
        <n v="6.38"/>
        <n v="4.26"/>
        <n v="3.55"/>
        <n v="4.09"/>
        <n v="3.79"/>
        <n v="3.03"/>
        <n v="2.73"/>
        <n v="2.42"/>
        <n v="1.67"/>
        <n v="1.21"/>
        <n v="11.34"/>
        <n v="6.19"/>
        <n v="5.15"/>
        <n v="4.12"/>
        <n v="3.09"/>
        <n v="9.68"/>
        <n v="7.53"/>
        <n v="6.45"/>
        <n v="5.38"/>
        <n v="4.3"/>
        <n v="3.23"/>
        <n v="1.08"/>
        <n v="4.59"/>
        <n v="4.08"/>
        <n v="2.5499999999999998"/>
        <n v="7.81"/>
        <n v="6.25"/>
        <n v="4.6900000000000004"/>
        <n v="3.13"/>
        <n v="2.6"/>
        <n v="1.04"/>
        <n v="8.09"/>
        <n v="4.78"/>
        <n v="4.41"/>
        <n v="3.68"/>
        <n v="2.94"/>
        <n v="2.57"/>
        <n v="9.0500000000000007"/>
        <n v="4.0199999999999996"/>
        <n v="3.22"/>
        <n v="3.02"/>
        <n v="2.41"/>
        <n v="12.44"/>
        <n v="4.2"/>
        <n v="1.8"/>
        <n v="1.65"/>
        <n v="6.09"/>
        <n v="5.22"/>
        <n v="3.91"/>
        <n v="3.48"/>
        <n v="3.04"/>
        <n v="2.17"/>
        <n v="1.3"/>
        <n v="9.7200000000000006"/>
        <n v="4.37"/>
        <n v="3.97"/>
        <n v="3.77"/>
        <n v="2.98"/>
        <n v="2.38"/>
        <n v="1.79"/>
        <n v="1.39"/>
        <n v="4.84"/>
        <n v="3.43"/>
        <n v="2.2200000000000002"/>
        <n v="5.71"/>
        <n v="4.76"/>
        <n v="4.29"/>
        <n v="3.81"/>
        <n v="13.95"/>
        <n v="9.3000000000000007"/>
        <n v="4.6500000000000004"/>
        <n v="2.33"/>
        <n v="9.2100000000000009"/>
        <n v="8.5500000000000007"/>
        <n v="6.58"/>
        <n v="5.92"/>
        <n v="4.6100000000000003"/>
        <n v="3.95"/>
        <n v="3.29"/>
        <n v="1.32"/>
        <n v="27.27"/>
        <n v="15.15"/>
        <n v="12.12"/>
        <n v="6.06"/>
        <n v="0"/>
        <n v="16.07"/>
        <n v="10.71"/>
        <n v="1.19"/>
        <n v="19.149999999999999"/>
        <n v="21.15"/>
        <n v="9.6199999999999992"/>
        <n v="5.77"/>
        <n v="3.85"/>
        <n v="1.92"/>
        <n v="8.0399999999999991"/>
        <n v="4.46"/>
        <n v="9.18"/>
        <n v="7.14"/>
        <n v="6.12"/>
        <n v="1.02"/>
      </sharedItems>
    </cacheField>
    <cacheField name="総数（個人）" numFmtId="0" sqlType="3">
      <sharedItems containsSemiMixedTypes="0" containsString="0" containsNumber="1" containsInteger="1" minValue="0" maxValue="1129" count="91">
        <n v="1129"/>
        <n v="599"/>
        <n v="721"/>
        <n v="349"/>
        <n v="712"/>
        <n v="670"/>
        <n v="648"/>
        <n v="463"/>
        <n v="456"/>
        <n v="461"/>
        <n v="429"/>
        <n v="348"/>
        <n v="308"/>
        <n v="163"/>
        <n v="334"/>
        <n v="264"/>
        <n v="229"/>
        <n v="230"/>
        <n v="338"/>
        <n v="318"/>
        <n v="315"/>
        <n v="184"/>
        <n v="104"/>
        <n v="178"/>
        <n v="180"/>
        <n v="129"/>
        <n v="159"/>
        <n v="132"/>
        <n v="15"/>
        <n v="42"/>
        <n v="85"/>
        <n v="50"/>
        <n v="69"/>
        <n v="12"/>
        <n v="22"/>
        <n v="45"/>
        <n v="55"/>
        <n v="26"/>
        <n v="54"/>
        <n v="60"/>
        <n v="49"/>
        <n v="41"/>
        <n v="34"/>
        <n v="23"/>
        <n v="36"/>
        <n v="20"/>
        <n v="19"/>
        <n v="18"/>
        <n v="10"/>
        <n v="16"/>
        <n v="17"/>
        <n v="8"/>
        <n v="14"/>
        <n v="76"/>
        <n v="44"/>
        <n v="43"/>
        <n v="33"/>
        <n v="35"/>
        <n v="21"/>
        <n v="11"/>
        <n v="13"/>
        <n v="5"/>
        <n v="31"/>
        <n v="27"/>
        <n v="29"/>
        <n v="25"/>
        <n v="9"/>
        <n v="6"/>
        <n v="149"/>
        <n v="97"/>
        <n v="72"/>
        <n v="63"/>
        <n v="48"/>
        <n v="59"/>
        <n v="28"/>
        <n v="24"/>
        <n v="53"/>
        <n v="52"/>
        <n v="39"/>
        <n v="38"/>
        <n v="30"/>
        <n v="46"/>
        <n v="4"/>
        <n v="3"/>
        <n v="79"/>
        <n v="65"/>
        <n v="1"/>
        <n v="47"/>
        <n v="7"/>
        <n v="0"/>
        <n v="2"/>
      </sharedItems>
    </cacheField>
    <cacheField name="構成比（個人）" numFmtId="0" sqlType="3">
      <sharedItems containsSemiMixedTypes="0" containsString="0" containsNumber="1" minValue="0" maxValue="20" count="327">
        <n v="6.38"/>
        <n v="3.38"/>
        <n v="4.07"/>
        <n v="1.97"/>
        <n v="4.0199999999999996"/>
        <n v="3.78"/>
        <n v="3.66"/>
        <n v="2.61"/>
        <n v="2.58"/>
        <n v="2.6"/>
        <n v="2.42"/>
        <n v="1.74"/>
        <n v="0.92"/>
        <n v="1.89"/>
        <n v="1.49"/>
        <n v="1.29"/>
        <n v="1.3"/>
        <n v="1.91"/>
        <n v="1.8"/>
        <n v="8.64"/>
        <n v="5.05"/>
        <n v="2.85"/>
        <n v="4.88"/>
        <n v="4.9400000000000004"/>
        <n v="3.54"/>
        <n v="4.3600000000000003"/>
        <n v="3.62"/>
        <n v="0.41"/>
        <n v="1.1499999999999999"/>
        <n v="2.33"/>
        <n v="1.37"/>
        <n v="0.33"/>
        <n v="0.6"/>
        <n v="1.23"/>
        <n v="1.51"/>
        <n v="0.71"/>
        <n v="1.48"/>
        <n v="6.12"/>
        <n v="4.99"/>
        <n v="4.18"/>
        <n v="4.59"/>
        <n v="3.47"/>
        <n v="2.34"/>
        <n v="3.67"/>
        <n v="2.65"/>
        <n v="2.04"/>
        <n v="1.94"/>
        <n v="1.83"/>
        <n v="2.2400000000000002"/>
        <n v="1.02"/>
        <n v="1.63"/>
        <n v="1.73"/>
        <n v="0.82"/>
        <n v="1.43"/>
        <n v="8.2100000000000009"/>
        <n v="4.75"/>
        <n v="5.83"/>
        <n v="4.6399999999999997"/>
        <n v="3.89"/>
        <n v="3.56"/>
        <n v="2.81"/>
        <n v="2.0499999999999998"/>
        <n v="2.27"/>
        <n v="2.48"/>
        <n v="1.19"/>
        <n v="1.4"/>
        <n v="1.84"/>
        <n v="1.08"/>
        <n v="0.54"/>
        <n v="2.16"/>
        <n v="5.46"/>
        <n v="3.61"/>
        <n v="3.83"/>
        <n v="3.93"/>
        <n v="3.39"/>
        <n v="2.95"/>
        <n v="3.17"/>
        <n v="2.4"/>
        <n v="2.73"/>
        <n v="0.98"/>
        <n v="1.31"/>
        <n v="1.64"/>
        <n v="2.19"/>
        <n v="1.2"/>
        <n v="1.53"/>
        <n v="0.66"/>
        <n v="1.86"/>
        <n v="8.9"/>
        <n v="5.79"/>
        <n v="4.3"/>
        <n v="3.76"/>
        <n v="2.87"/>
        <n v="3.58"/>
        <n v="3.52"/>
        <n v="2.5099999999999998"/>
        <n v="2.63"/>
        <n v="2.09"/>
        <n v="0.72"/>
        <n v="1.67"/>
        <n v="1.55"/>
        <n v="4.67"/>
        <n v="4.58"/>
        <n v="4.49"/>
        <n v="3.37"/>
        <n v="3.8"/>
        <n v="3.28"/>
        <n v="3.11"/>
        <n v="2.68"/>
        <n v="2.59"/>
        <n v="2.0699999999999998"/>
        <n v="1.38"/>
        <n v="1.47"/>
        <n v="0.95"/>
        <n v="1.82"/>
        <n v="6.81"/>
        <n v="6.37"/>
        <n v="2.67"/>
        <n v="2.37"/>
        <n v="2.52"/>
        <n v="1.33"/>
        <n v="1.93"/>
        <n v="1.78"/>
        <n v="5.23"/>
        <n v="4.09"/>
        <n v="3.64"/>
        <n v="3.18"/>
        <n v="2.5"/>
        <n v="0.91"/>
        <n v="1.1399999999999999"/>
        <n v="0.68"/>
        <n v="1.36"/>
        <n v="9.2200000000000006"/>
        <n v="5.72"/>
        <n v="7.58"/>
        <n v="3.27"/>
        <n v="0.12"/>
        <n v="5.25"/>
        <n v="3.85"/>
        <n v="0.35"/>
        <n v="0.7"/>
        <n v="1.98"/>
        <n v="2.92"/>
        <n v="2.4500000000000002"/>
        <n v="2.57"/>
        <n v="1.75"/>
        <n v="10.49"/>
        <n v="7.14"/>
        <n v="5.78"/>
        <n v="3.5"/>
        <n v="2.89"/>
        <n v="1.06"/>
        <n v="2.74"/>
        <n v="2.13"/>
        <n v="2.2799999999999998"/>
        <n v="3.04"/>
        <n v="1.52"/>
        <n v="0"/>
        <n v="0.46"/>
        <n v="1.22"/>
        <n v="7.51"/>
        <n v="5.15"/>
        <n v="4.08"/>
        <n v="3.22"/>
        <n v="3.65"/>
        <n v="3.43"/>
        <n v="0.64"/>
        <n v="2.79"/>
        <n v="2.15"/>
        <n v="1.07"/>
        <n v="1.72"/>
        <n v="1.5"/>
        <n v="4.41"/>
        <n v="4.26"/>
        <n v="3.82"/>
        <n v="3.96"/>
        <n v="2.94"/>
        <n v="2.64"/>
        <n v="1.76"/>
        <n v="2.35"/>
        <n v="1.62"/>
        <n v="4.63"/>
        <n v="9.26"/>
        <n v="5.56"/>
        <n v="3.7"/>
        <n v="2.78"/>
        <n v="0.93"/>
        <n v="1.85"/>
        <n v="9.0299999999999994"/>
        <n v="3.23"/>
        <n v="4.5199999999999996"/>
        <n v="5.16"/>
        <n v="0.65"/>
        <n v="3.87"/>
        <n v="6.57"/>
        <n v="4.55"/>
        <n v="3.03"/>
        <n v="2.02"/>
        <n v="2.5299999999999998"/>
        <n v="1.01"/>
        <n v="8.25"/>
        <n v="6.03"/>
        <n v="4.76"/>
        <n v="4.13"/>
        <n v="3.81"/>
        <n v="4.4400000000000004"/>
        <n v="3.49"/>
        <n v="2.86"/>
        <n v="0.63"/>
        <n v="2.54"/>
        <n v="1.27"/>
        <n v="1.9"/>
        <n v="2.2200000000000002"/>
        <n v="6.94"/>
        <n v="9.7200000000000006"/>
        <n v="4.17"/>
        <n v="1.39"/>
        <n v="8.4600000000000009"/>
        <n v="5.38"/>
        <n v="4.62"/>
        <n v="3.08"/>
        <n v="2.31"/>
        <n v="1.54"/>
        <n v="0.77"/>
        <n v="7.02"/>
        <n v="7.89"/>
        <n v="5.26"/>
        <n v="0.88"/>
        <n v="3.51"/>
        <n v="4.3899999999999997"/>
        <n v="5.52"/>
        <n v="3.75"/>
        <n v="4.42"/>
        <n v="3.53"/>
        <n v="3.31"/>
        <n v="1.77"/>
        <n v="1.99"/>
        <n v="2.4300000000000002"/>
        <n v="0.44"/>
        <n v="10.53"/>
        <n v="6.58"/>
        <n v="3.95"/>
        <n v="1.32"/>
        <n v="6.1"/>
        <n v="8.5399999999999991"/>
        <n v="7.32"/>
        <n v="2.44"/>
        <n v="4.03"/>
        <n v="6.04"/>
        <n v="4.7"/>
        <n v="3.36"/>
        <n v="2.0099999999999998"/>
        <n v="1.34"/>
        <n v="5.71"/>
        <n v="7.86"/>
        <n v="6.43"/>
        <n v="2.14"/>
        <n v="3.57"/>
        <n v="4.29"/>
        <n v="10.44"/>
        <n v="4.95"/>
        <n v="2.75"/>
        <n v="4.4000000000000004"/>
        <n v="3.3"/>
        <n v="2.2000000000000002"/>
        <n v="1.1000000000000001"/>
        <n v="1.65"/>
        <n v="0.55000000000000004"/>
        <n v="11.44"/>
        <n v="4.25"/>
        <n v="3.59"/>
        <n v="15.03"/>
        <n v="5.43"/>
        <n v="2.71"/>
        <n v="3.13"/>
        <n v="3.34"/>
        <n v="1.46"/>
        <n v="1.88"/>
        <n v="2.2999999999999998"/>
        <n v="1.25"/>
        <n v="0.42"/>
        <n v="1.04"/>
        <n v="6.25"/>
        <n v="4.8600000000000003"/>
        <n v="2.08"/>
        <n v="0.69"/>
        <n v="10.96"/>
        <n v="4.79"/>
        <n v="3.2"/>
        <n v="4.1100000000000003"/>
        <n v="2.97"/>
        <n v="1.6"/>
        <n v="6.54"/>
        <n v="3"/>
        <n v="2.72"/>
        <n v="1.0900000000000001"/>
        <n v="5.17"/>
        <n v="5.75"/>
        <n v="4.5999999999999996"/>
        <n v="3.45"/>
        <n v="10.81"/>
        <n v="5.41"/>
        <n v="2.7"/>
        <n v="10"/>
        <n v="7.69"/>
        <n v="6.92"/>
        <n v="20"/>
        <n v="5"/>
        <n v="12.03"/>
        <n v="12.78"/>
        <n v="4.51"/>
        <n v="2.2599999999999998"/>
        <n v="3.01"/>
        <n v="0.75"/>
        <n v="10.71"/>
        <n v="6.9"/>
        <n v="17.239999999999998"/>
        <n v="10.34"/>
        <n v="9.7799999999999994"/>
        <n v="7.61"/>
        <n v="6.52"/>
        <n v="4.3499999999999996"/>
        <n v="2.17"/>
        <n v="3.26"/>
        <n v="9.8800000000000008"/>
        <n v="7.41"/>
        <n v="6.17"/>
        <n v="2.4700000000000002"/>
      </sharedItems>
    </cacheField>
    <cacheField name="総数（法人）" numFmtId="0" sqlType="3">
      <sharedItems containsSemiMixedTypes="0" containsString="0" containsNumber="1" containsInteger="1" minValue="0" maxValue="410" count="56">
        <n v="120"/>
        <n v="308"/>
        <n v="151"/>
        <n v="410"/>
        <n v="46"/>
        <n v="54"/>
        <n v="42"/>
        <n v="139"/>
        <n v="108"/>
        <n v="70"/>
        <n v="23"/>
        <n v="77"/>
        <n v="110"/>
        <n v="249"/>
        <n v="68"/>
        <n v="135"/>
        <n v="161"/>
        <n v="39"/>
        <n v="37"/>
        <n v="56"/>
        <n v="27"/>
        <n v="16"/>
        <n v="14"/>
        <n v="52"/>
        <n v="20"/>
        <n v="11"/>
        <n v="124"/>
        <n v="87"/>
        <n v="41"/>
        <n v="67"/>
        <n v="99"/>
        <n v="61"/>
        <n v="69"/>
        <n v="33"/>
        <n v="12"/>
        <n v="8"/>
        <n v="6"/>
        <n v="1"/>
        <n v="15"/>
        <n v="9"/>
        <n v="7"/>
        <n v="5"/>
        <n v="2"/>
        <n v="18"/>
        <n v="10"/>
        <n v="0"/>
        <n v="13"/>
        <n v="19"/>
        <n v="3"/>
        <n v="4"/>
        <n v="17"/>
        <n v="26"/>
        <n v="30"/>
        <n v="47"/>
        <n v="29"/>
        <n v="25"/>
      </sharedItems>
    </cacheField>
    <cacheField name="構成比（法人）" numFmtId="0" sqlType="3">
      <sharedItems containsSemiMixedTypes="0" containsString="0" containsNumber="1" minValue="0" maxValue="69.23" count="205">
        <n v="1.34"/>
        <n v="3.44"/>
        <n v="1.69"/>
        <n v="4.58"/>
        <n v="0.51"/>
        <n v="0.6"/>
        <n v="0.47"/>
        <n v="1.55"/>
        <n v="1.21"/>
        <n v="0.78"/>
        <n v="0.26"/>
        <n v="0.86"/>
        <n v="1.23"/>
        <n v="2.78"/>
        <n v="0.76"/>
        <n v="1.51"/>
        <n v="1.8"/>
        <n v="0.44"/>
        <n v="0.41"/>
        <n v="1.32"/>
        <n v="2"/>
        <n v="4.82"/>
        <n v="0.96"/>
        <n v="0.56999999999999995"/>
        <n v="0.5"/>
        <n v="1.86"/>
        <n v="0.71"/>
        <n v="0.39"/>
        <n v="4.43"/>
        <n v="3.11"/>
        <n v="1.46"/>
        <n v="2.39"/>
        <n v="1.64"/>
        <n v="3.54"/>
        <n v="2.1800000000000002"/>
        <n v="1.5"/>
        <n v="2.4700000000000002"/>
        <n v="1.18"/>
        <n v="1.39"/>
        <n v="0.23"/>
        <n v="3.48"/>
        <n v="2.09"/>
        <n v="1.62"/>
        <n v="1.1599999999999999"/>
        <n v="0.46"/>
        <n v="2.5499999999999998"/>
        <n v="0.33"/>
        <n v="2.95"/>
        <n v="0.16"/>
        <n v="1.1499999999999999"/>
        <n v="0.98"/>
        <n v="0"/>
        <n v="1.97"/>
        <n v="2.62"/>
        <n v="1.48"/>
        <n v="2.46"/>
        <n v="2.13"/>
        <n v="0.49"/>
        <n v="0.9"/>
        <n v="1.35"/>
        <n v="0.67"/>
        <n v="0.22"/>
        <n v="1.1200000000000001"/>
        <n v="1.57"/>
        <n v="0.45"/>
        <n v="3.82"/>
        <n v="2.25"/>
        <n v="3.15"/>
        <n v="2.17"/>
        <n v="1.76"/>
        <n v="1.89"/>
        <n v="0.95"/>
        <n v="0.27"/>
        <n v="2.2999999999999998"/>
        <n v="0.54"/>
        <n v="1.08"/>
        <n v="3.65"/>
        <n v="2.71"/>
        <n v="2.0299999999999998"/>
        <n v="0.81"/>
        <n v="3.52"/>
        <n v="1.22"/>
        <n v="1.49"/>
        <n v="3.72"/>
        <n v="1.33"/>
        <n v="2.66"/>
        <n v="4.26"/>
        <n v="1.6"/>
        <n v="2.93"/>
        <n v="0.8"/>
        <n v="1.06"/>
        <n v="3.87"/>
        <n v="1.66"/>
        <n v="8.84"/>
        <n v="1.1000000000000001"/>
        <n v="5.52"/>
        <n v="0.55000000000000004"/>
        <n v="2.76"/>
        <n v="2.21"/>
        <n v="8"/>
        <n v="3.33"/>
        <n v="2.67"/>
        <n v="0.42"/>
        <n v="4.22"/>
        <n v="6.61"/>
        <n v="1.27"/>
        <n v="4.08"/>
        <n v="1.83"/>
        <n v="2.11"/>
        <n v="0.14000000000000001"/>
        <n v="1.1299999999999999"/>
        <n v="1.47"/>
        <n v="1.72"/>
        <n v="4.42"/>
        <n v="4.91"/>
        <n v="0.74"/>
        <n v="8.2200000000000006"/>
        <n v="0.91"/>
        <n v="1.37"/>
        <n v="5.0199999999999996"/>
        <n v="2.74"/>
        <n v="9.89"/>
        <n v="1.65"/>
        <n v="2.75"/>
        <n v="3.85"/>
        <n v="14.29"/>
        <n v="2.86"/>
        <n v="8.57"/>
        <n v="4.3499999999999996"/>
        <n v="3.26"/>
        <n v="1.0900000000000001"/>
        <n v="6.52"/>
        <n v="9.3000000000000007"/>
        <n v="6.98"/>
        <n v="2.33"/>
        <n v="3.49"/>
        <n v="5.81"/>
        <n v="4.6500000000000004"/>
        <n v="3.47"/>
        <n v="4.8600000000000003"/>
        <n v="0.69"/>
        <n v="2.08"/>
        <n v="4.17"/>
        <n v="15.79"/>
        <n v="5.26"/>
        <n v="10.53"/>
        <n v="11.11"/>
        <n v="14.81"/>
        <n v="3.7"/>
        <n v="7.41"/>
        <n v="0.97"/>
        <n v="6.28"/>
        <n v="3.86"/>
        <n v="0.48"/>
        <n v="1.45"/>
        <n v="2.9"/>
        <n v="1.93"/>
        <n v="2.42"/>
        <n v="16.670000000000002"/>
        <n v="5.56"/>
        <n v="36.36"/>
        <n v="9.09"/>
        <n v="8.6999999999999993"/>
        <n v="14"/>
        <n v="6"/>
        <n v="4"/>
        <n v="4.4400000000000004"/>
        <n v="1.1100000000000001"/>
        <n v="2.2200000000000002"/>
        <n v="3.16"/>
        <n v="6.32"/>
        <n v="0.53"/>
        <n v="5.79"/>
        <n v="1.05"/>
        <n v="1.58"/>
        <n v="2.63"/>
        <n v="3.68"/>
        <n v="5.85"/>
        <n v="3.19"/>
        <n v="1.52"/>
        <n v="15.15"/>
        <n v="4.55"/>
        <n v="3.03"/>
        <n v="4.6900000000000004"/>
        <n v="7.81"/>
        <n v="5.47"/>
        <n v="2.34"/>
        <n v="3.13"/>
        <n v="1.56"/>
        <n v="8.33"/>
        <n v="33.33"/>
        <n v="47.62"/>
        <n v="4.76"/>
        <n v="9.52"/>
        <n v="69.23"/>
        <n v="7.69"/>
        <n v="32.35"/>
        <n v="2.94"/>
        <n v="5.88"/>
        <n v="47.37"/>
        <n v="42.86"/>
        <n v="31.25"/>
        <n v="6.25"/>
        <n v="12.5"/>
        <n v="35.29"/>
      </sharedItems>
    </cacheField>
    <cacheField name="総数（法人以外の団体）" numFmtId="0" sqlType="3">
      <sharedItems containsSemiMixedTypes="0" containsString="0" containsNumber="1" containsInteger="1" minValue="0" maxValue="4" count="4">
        <n v="0"/>
        <n v="2"/>
        <n v="1"/>
        <n v="4"/>
      </sharedItems>
    </cacheField>
    <cacheField name="構成比（法人以外の団体）" numFmtId="0" sqlType="3">
      <sharedItems containsString="0" containsBlank="1" containsNumber="1" minValue="0" maxValue="100" count="12">
        <n v="0"/>
        <n v="3.33"/>
        <n v="1.67"/>
        <n v="6.67"/>
        <n v="6.25"/>
        <n v="25"/>
        <n v="33.33"/>
        <n v="14.29"/>
        <m/>
        <n v="100"/>
        <n v="66.67"/>
        <n v="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0">
  <r>
    <s v="ti.29000"/>
    <x v="0"/>
    <x v="0"/>
    <x v="0"/>
    <s v="奈良県"/>
    <x v="0"/>
    <x v="0"/>
    <x v="0"/>
    <x v="0"/>
    <x v="0"/>
    <n v="0"/>
    <n v="0"/>
    <n v="0"/>
    <n v="0"/>
    <n v="0"/>
    <n v="0"/>
    <x v="0"/>
    <x v="0"/>
  </r>
  <r>
    <s v="ti.29000"/>
    <x v="0"/>
    <x v="0"/>
    <x v="0"/>
    <s v="奈良県"/>
    <x v="0"/>
    <x v="1"/>
    <x v="1"/>
    <x v="1"/>
    <x v="1"/>
    <n v="3144"/>
    <n v="11.76"/>
    <n v="1654"/>
    <n v="9.34"/>
    <n v="1490"/>
    <n v="16.63"/>
    <x v="0"/>
    <x v="0"/>
  </r>
  <r>
    <s v="ti.29000"/>
    <x v="0"/>
    <x v="0"/>
    <x v="0"/>
    <s v="奈良県"/>
    <x v="0"/>
    <x v="2"/>
    <x v="2"/>
    <x v="2"/>
    <x v="2"/>
    <n v="3282"/>
    <n v="12.28"/>
    <n v="2143"/>
    <n v="12.1"/>
    <n v="1132"/>
    <n v="12.64"/>
    <x v="1"/>
    <x v="1"/>
  </r>
  <r>
    <s v="ti.29000"/>
    <x v="0"/>
    <x v="0"/>
    <x v="0"/>
    <s v="奈良県"/>
    <x v="0"/>
    <x v="3"/>
    <x v="3"/>
    <x v="3"/>
    <x v="3"/>
    <n v="8"/>
    <n v="0.03"/>
    <n v="0"/>
    <n v="0"/>
    <n v="8"/>
    <n v="0.09"/>
    <x v="0"/>
    <x v="0"/>
  </r>
  <r>
    <s v="ti.29000"/>
    <x v="0"/>
    <x v="0"/>
    <x v="0"/>
    <s v="奈良県"/>
    <x v="0"/>
    <x v="4"/>
    <x v="4"/>
    <x v="4"/>
    <x v="4"/>
    <n v="159"/>
    <n v="0.59"/>
    <n v="13"/>
    <n v="7.0000000000000007E-2"/>
    <n v="146"/>
    <n v="1.63"/>
    <x v="0"/>
    <x v="0"/>
  </r>
  <r>
    <s v="ti.29000"/>
    <x v="0"/>
    <x v="0"/>
    <x v="0"/>
    <s v="奈良県"/>
    <x v="0"/>
    <x v="5"/>
    <x v="5"/>
    <x v="5"/>
    <x v="5"/>
    <n v="167"/>
    <n v="0.62"/>
    <n v="36"/>
    <n v="0.2"/>
    <n v="128"/>
    <n v="1.43"/>
    <x v="2"/>
    <x v="2"/>
  </r>
  <r>
    <s v="ti.29000"/>
    <x v="0"/>
    <x v="0"/>
    <x v="0"/>
    <s v="奈良県"/>
    <x v="0"/>
    <x v="6"/>
    <x v="6"/>
    <x v="6"/>
    <x v="6"/>
    <n v="7234"/>
    <n v="27.07"/>
    <n v="4852"/>
    <n v="27.4"/>
    <n v="2364"/>
    <n v="26.39"/>
    <x v="3"/>
    <x v="3"/>
  </r>
  <r>
    <s v="ti.29000"/>
    <x v="0"/>
    <x v="0"/>
    <x v="0"/>
    <s v="奈良県"/>
    <x v="0"/>
    <x v="7"/>
    <x v="7"/>
    <x v="7"/>
    <x v="7"/>
    <n v="148"/>
    <n v="0.55000000000000004"/>
    <n v="31"/>
    <n v="0.18"/>
    <n v="117"/>
    <n v="1.31"/>
    <x v="0"/>
    <x v="0"/>
  </r>
  <r>
    <s v="ti.29000"/>
    <x v="0"/>
    <x v="0"/>
    <x v="0"/>
    <s v="奈良県"/>
    <x v="0"/>
    <x v="8"/>
    <x v="8"/>
    <x v="8"/>
    <x v="8"/>
    <n v="2412"/>
    <n v="9.02"/>
    <n v="1167"/>
    <n v="6.59"/>
    <n v="1241"/>
    <n v="13.85"/>
    <x v="4"/>
    <x v="4"/>
  </r>
  <r>
    <s v="ti.29000"/>
    <x v="0"/>
    <x v="0"/>
    <x v="0"/>
    <s v="奈良県"/>
    <x v="0"/>
    <x v="9"/>
    <x v="9"/>
    <x v="9"/>
    <x v="9"/>
    <n v="1076"/>
    <n v="4.03"/>
    <n v="636"/>
    <n v="3.59"/>
    <n v="437"/>
    <n v="4.88"/>
    <x v="2"/>
    <x v="2"/>
  </r>
  <r>
    <s v="ti.29000"/>
    <x v="0"/>
    <x v="0"/>
    <x v="0"/>
    <s v="奈良県"/>
    <x v="0"/>
    <x v="10"/>
    <x v="10"/>
    <x v="10"/>
    <x v="10"/>
    <n v="2827"/>
    <n v="10.58"/>
    <n v="2510"/>
    <n v="14.18"/>
    <n v="316"/>
    <n v="3.53"/>
    <x v="5"/>
    <x v="5"/>
  </r>
  <r>
    <s v="ti.29000"/>
    <x v="0"/>
    <x v="0"/>
    <x v="0"/>
    <s v="奈良県"/>
    <x v="0"/>
    <x v="11"/>
    <x v="11"/>
    <x v="11"/>
    <x v="11"/>
    <n v="3132"/>
    <n v="11.72"/>
    <n v="2517"/>
    <n v="14.21"/>
    <n v="606"/>
    <n v="6.76"/>
    <x v="6"/>
    <x v="6"/>
  </r>
  <r>
    <s v="ti.29000"/>
    <x v="0"/>
    <x v="0"/>
    <x v="0"/>
    <s v="奈良県"/>
    <x v="0"/>
    <x v="12"/>
    <x v="12"/>
    <x v="12"/>
    <x v="12"/>
    <n v="1024"/>
    <n v="3.83"/>
    <n v="728"/>
    <n v="4.1100000000000003"/>
    <n v="289"/>
    <n v="3.23"/>
    <x v="1"/>
    <x v="1"/>
  </r>
  <r>
    <s v="ti.29000"/>
    <x v="0"/>
    <x v="0"/>
    <x v="0"/>
    <s v="奈良県"/>
    <x v="0"/>
    <x v="13"/>
    <x v="13"/>
    <x v="13"/>
    <x v="13"/>
    <n v="1280"/>
    <n v="4.79"/>
    <n v="915"/>
    <n v="5.17"/>
    <n v="363"/>
    <n v="4.05"/>
    <x v="7"/>
    <x v="7"/>
  </r>
  <r>
    <s v="ti.29000"/>
    <x v="0"/>
    <x v="0"/>
    <x v="0"/>
    <s v="奈良県"/>
    <x v="0"/>
    <x v="14"/>
    <x v="14"/>
    <x v="14"/>
    <x v="14"/>
    <n v="833"/>
    <n v="3.12"/>
    <n v="505"/>
    <n v="2.85"/>
    <n v="322"/>
    <n v="3.59"/>
    <x v="8"/>
    <x v="8"/>
  </r>
  <r>
    <s v="ti.29201"/>
    <x v="0"/>
    <x v="0"/>
    <x v="1"/>
    <s v="奈良市"/>
    <x v="1"/>
    <x v="0"/>
    <x v="0"/>
    <x v="0"/>
    <x v="0"/>
    <n v="0"/>
    <n v="0"/>
    <n v="0"/>
    <n v="0"/>
    <n v="0"/>
    <n v="0"/>
    <x v="0"/>
    <x v="0"/>
  </r>
  <r>
    <s v="ti.29201"/>
    <x v="0"/>
    <x v="0"/>
    <x v="1"/>
    <s v="奈良市"/>
    <x v="1"/>
    <x v="1"/>
    <x v="1"/>
    <x v="1"/>
    <x v="1"/>
    <n v="599"/>
    <n v="9.27"/>
    <n v="218"/>
    <n v="5.98"/>
    <n v="381"/>
    <n v="13.61"/>
    <x v="0"/>
    <x v="0"/>
  </r>
  <r>
    <s v="ti.29201"/>
    <x v="0"/>
    <x v="0"/>
    <x v="1"/>
    <s v="奈良市"/>
    <x v="1"/>
    <x v="2"/>
    <x v="2"/>
    <x v="2"/>
    <x v="2"/>
    <n v="372"/>
    <n v="5.76"/>
    <n v="184"/>
    <n v="5.05"/>
    <n v="186"/>
    <n v="6.65"/>
    <x v="7"/>
    <x v="9"/>
  </r>
  <r>
    <s v="ti.29201"/>
    <x v="0"/>
    <x v="0"/>
    <x v="1"/>
    <s v="奈良市"/>
    <x v="1"/>
    <x v="3"/>
    <x v="3"/>
    <x v="3"/>
    <x v="3"/>
    <n v="2"/>
    <n v="0.03"/>
    <n v="0"/>
    <n v="0"/>
    <n v="2"/>
    <n v="7.0000000000000007E-2"/>
    <x v="0"/>
    <x v="0"/>
  </r>
  <r>
    <s v="ti.29201"/>
    <x v="0"/>
    <x v="0"/>
    <x v="1"/>
    <s v="奈良市"/>
    <x v="1"/>
    <x v="4"/>
    <x v="4"/>
    <x v="4"/>
    <x v="4"/>
    <n v="50"/>
    <n v="0.77"/>
    <n v="3"/>
    <n v="0.08"/>
    <n v="47"/>
    <n v="1.68"/>
    <x v="0"/>
    <x v="0"/>
  </r>
  <r>
    <s v="ti.29201"/>
    <x v="0"/>
    <x v="0"/>
    <x v="1"/>
    <s v="奈良市"/>
    <x v="1"/>
    <x v="5"/>
    <x v="5"/>
    <x v="5"/>
    <x v="5"/>
    <n v="39"/>
    <n v="0.6"/>
    <n v="6"/>
    <n v="0.16"/>
    <n v="33"/>
    <n v="1.18"/>
    <x v="0"/>
    <x v="0"/>
  </r>
  <r>
    <s v="ti.29201"/>
    <x v="0"/>
    <x v="0"/>
    <x v="1"/>
    <s v="奈良市"/>
    <x v="1"/>
    <x v="6"/>
    <x v="6"/>
    <x v="6"/>
    <x v="6"/>
    <n v="1645"/>
    <n v="25.46"/>
    <n v="933"/>
    <n v="25.6"/>
    <n v="706"/>
    <n v="25.22"/>
    <x v="8"/>
    <x v="10"/>
  </r>
  <r>
    <s v="ti.29201"/>
    <x v="0"/>
    <x v="0"/>
    <x v="1"/>
    <s v="奈良市"/>
    <x v="1"/>
    <x v="7"/>
    <x v="7"/>
    <x v="7"/>
    <x v="7"/>
    <n v="52"/>
    <n v="0.8"/>
    <n v="7"/>
    <n v="0.19"/>
    <n v="45"/>
    <n v="1.61"/>
    <x v="0"/>
    <x v="0"/>
  </r>
  <r>
    <s v="ti.29201"/>
    <x v="0"/>
    <x v="0"/>
    <x v="1"/>
    <s v="奈良市"/>
    <x v="1"/>
    <x v="8"/>
    <x v="8"/>
    <x v="8"/>
    <x v="8"/>
    <n v="740"/>
    <n v="11.46"/>
    <n v="226"/>
    <n v="6.2"/>
    <n v="511"/>
    <n v="18.260000000000002"/>
    <x v="2"/>
    <x v="11"/>
  </r>
  <r>
    <s v="ti.29201"/>
    <x v="0"/>
    <x v="0"/>
    <x v="1"/>
    <s v="奈良市"/>
    <x v="1"/>
    <x v="9"/>
    <x v="9"/>
    <x v="9"/>
    <x v="9"/>
    <n v="411"/>
    <n v="6.36"/>
    <n v="214"/>
    <n v="5.87"/>
    <n v="196"/>
    <n v="7"/>
    <x v="5"/>
    <x v="12"/>
  </r>
  <r>
    <s v="ti.29201"/>
    <x v="0"/>
    <x v="0"/>
    <x v="1"/>
    <s v="奈良市"/>
    <x v="1"/>
    <x v="10"/>
    <x v="10"/>
    <x v="10"/>
    <x v="10"/>
    <n v="835"/>
    <n v="12.93"/>
    <n v="716"/>
    <n v="19.64"/>
    <n v="119"/>
    <n v="4.25"/>
    <x v="0"/>
    <x v="0"/>
  </r>
  <r>
    <s v="ti.29201"/>
    <x v="0"/>
    <x v="0"/>
    <x v="1"/>
    <s v="奈良市"/>
    <x v="1"/>
    <x v="11"/>
    <x v="11"/>
    <x v="11"/>
    <x v="11"/>
    <n v="857"/>
    <n v="13.27"/>
    <n v="630"/>
    <n v="17.28"/>
    <n v="226"/>
    <n v="8.07"/>
    <x v="5"/>
    <x v="12"/>
  </r>
  <r>
    <s v="ti.29201"/>
    <x v="0"/>
    <x v="0"/>
    <x v="1"/>
    <s v="奈良市"/>
    <x v="1"/>
    <x v="12"/>
    <x v="12"/>
    <x v="12"/>
    <x v="12"/>
    <n v="315"/>
    <n v="4.88"/>
    <n v="184"/>
    <n v="5.05"/>
    <n v="130"/>
    <n v="4.6399999999999997"/>
    <x v="5"/>
    <x v="12"/>
  </r>
  <r>
    <s v="ti.29201"/>
    <x v="0"/>
    <x v="0"/>
    <x v="1"/>
    <s v="奈良市"/>
    <x v="1"/>
    <x v="13"/>
    <x v="13"/>
    <x v="13"/>
    <x v="13"/>
    <n v="350"/>
    <n v="5.42"/>
    <n v="245"/>
    <n v="6.72"/>
    <n v="105"/>
    <n v="3.75"/>
    <x v="0"/>
    <x v="0"/>
  </r>
  <r>
    <s v="ti.29201"/>
    <x v="0"/>
    <x v="0"/>
    <x v="1"/>
    <s v="奈良市"/>
    <x v="1"/>
    <x v="14"/>
    <x v="14"/>
    <x v="14"/>
    <x v="14"/>
    <n v="193"/>
    <n v="2.99"/>
    <n v="79"/>
    <n v="2.17"/>
    <n v="112"/>
    <n v="4"/>
    <x v="7"/>
    <x v="9"/>
  </r>
  <r>
    <s v="ti.29202"/>
    <x v="0"/>
    <x v="0"/>
    <x v="1"/>
    <s v="大和高田市"/>
    <x v="2"/>
    <x v="0"/>
    <x v="0"/>
    <x v="0"/>
    <x v="0"/>
    <n v="0"/>
    <n v="0"/>
    <n v="0"/>
    <n v="0"/>
    <n v="0"/>
    <n v="0"/>
    <x v="0"/>
    <x v="0"/>
  </r>
  <r>
    <s v="ti.29202"/>
    <x v="0"/>
    <x v="0"/>
    <x v="1"/>
    <s v="大和高田市"/>
    <x v="2"/>
    <x v="1"/>
    <x v="1"/>
    <x v="1"/>
    <x v="1"/>
    <n v="123"/>
    <n v="8.6999999999999993"/>
    <n v="65"/>
    <n v="6.63"/>
    <n v="58"/>
    <n v="13.46"/>
    <x v="0"/>
    <x v="0"/>
  </r>
  <r>
    <s v="ti.29202"/>
    <x v="0"/>
    <x v="0"/>
    <x v="1"/>
    <s v="大和高田市"/>
    <x v="2"/>
    <x v="2"/>
    <x v="2"/>
    <x v="2"/>
    <x v="2"/>
    <n v="224"/>
    <n v="15.85"/>
    <n v="157"/>
    <n v="16"/>
    <n v="67"/>
    <n v="15.55"/>
    <x v="0"/>
    <x v="0"/>
  </r>
  <r>
    <s v="ti.29202"/>
    <x v="0"/>
    <x v="0"/>
    <x v="1"/>
    <s v="大和高田市"/>
    <x v="2"/>
    <x v="3"/>
    <x v="3"/>
    <x v="3"/>
    <x v="3"/>
    <n v="0"/>
    <n v="0"/>
    <n v="0"/>
    <n v="0"/>
    <n v="0"/>
    <n v="0"/>
    <x v="0"/>
    <x v="0"/>
  </r>
  <r>
    <s v="ti.29202"/>
    <x v="0"/>
    <x v="0"/>
    <x v="1"/>
    <s v="大和高田市"/>
    <x v="2"/>
    <x v="4"/>
    <x v="4"/>
    <x v="4"/>
    <x v="4"/>
    <n v="8"/>
    <n v="0.56999999999999995"/>
    <n v="0"/>
    <n v="0"/>
    <n v="8"/>
    <n v="1.86"/>
    <x v="0"/>
    <x v="0"/>
  </r>
  <r>
    <s v="ti.29202"/>
    <x v="0"/>
    <x v="0"/>
    <x v="1"/>
    <s v="大和高田市"/>
    <x v="2"/>
    <x v="5"/>
    <x v="5"/>
    <x v="5"/>
    <x v="5"/>
    <n v="3"/>
    <n v="0.21"/>
    <n v="1"/>
    <n v="0.1"/>
    <n v="2"/>
    <n v="0.46"/>
    <x v="0"/>
    <x v="0"/>
  </r>
  <r>
    <s v="ti.29202"/>
    <x v="0"/>
    <x v="0"/>
    <x v="1"/>
    <s v="大和高田市"/>
    <x v="2"/>
    <x v="6"/>
    <x v="6"/>
    <x v="6"/>
    <x v="6"/>
    <n v="444"/>
    <n v="31.42"/>
    <n v="308"/>
    <n v="31.4"/>
    <n v="135"/>
    <n v="31.32"/>
    <x v="5"/>
    <x v="13"/>
  </r>
  <r>
    <s v="ti.29202"/>
    <x v="0"/>
    <x v="0"/>
    <x v="1"/>
    <s v="大和高田市"/>
    <x v="2"/>
    <x v="7"/>
    <x v="7"/>
    <x v="7"/>
    <x v="7"/>
    <n v="6"/>
    <n v="0.42"/>
    <n v="0"/>
    <n v="0"/>
    <n v="6"/>
    <n v="1.39"/>
    <x v="0"/>
    <x v="0"/>
  </r>
  <r>
    <s v="ti.29202"/>
    <x v="0"/>
    <x v="0"/>
    <x v="1"/>
    <s v="大和高田市"/>
    <x v="2"/>
    <x v="8"/>
    <x v="8"/>
    <x v="8"/>
    <x v="8"/>
    <n v="89"/>
    <n v="6.3"/>
    <n v="49"/>
    <n v="4.99"/>
    <n v="40"/>
    <n v="9.2799999999999994"/>
    <x v="0"/>
    <x v="0"/>
  </r>
  <r>
    <s v="ti.29202"/>
    <x v="0"/>
    <x v="0"/>
    <x v="1"/>
    <s v="大和高田市"/>
    <x v="2"/>
    <x v="9"/>
    <x v="9"/>
    <x v="9"/>
    <x v="9"/>
    <n v="64"/>
    <n v="4.53"/>
    <n v="44"/>
    <n v="4.49"/>
    <n v="20"/>
    <n v="4.6399999999999997"/>
    <x v="0"/>
    <x v="0"/>
  </r>
  <r>
    <s v="ti.29202"/>
    <x v="0"/>
    <x v="0"/>
    <x v="1"/>
    <s v="大和高田市"/>
    <x v="2"/>
    <x v="10"/>
    <x v="10"/>
    <x v="10"/>
    <x v="10"/>
    <n v="127"/>
    <n v="8.99"/>
    <n v="112"/>
    <n v="11.42"/>
    <n v="15"/>
    <n v="3.48"/>
    <x v="0"/>
    <x v="0"/>
  </r>
  <r>
    <s v="ti.29202"/>
    <x v="0"/>
    <x v="0"/>
    <x v="1"/>
    <s v="大和高田市"/>
    <x v="2"/>
    <x v="11"/>
    <x v="11"/>
    <x v="11"/>
    <x v="11"/>
    <n v="182"/>
    <n v="12.88"/>
    <n v="146"/>
    <n v="14.88"/>
    <n v="36"/>
    <n v="8.35"/>
    <x v="0"/>
    <x v="0"/>
  </r>
  <r>
    <s v="ti.29202"/>
    <x v="0"/>
    <x v="0"/>
    <x v="1"/>
    <s v="大和高田市"/>
    <x v="2"/>
    <x v="12"/>
    <x v="12"/>
    <x v="12"/>
    <x v="12"/>
    <n v="37"/>
    <n v="2.62"/>
    <n v="27"/>
    <n v="2.75"/>
    <n v="10"/>
    <n v="2.3199999999999998"/>
    <x v="0"/>
    <x v="0"/>
  </r>
  <r>
    <s v="ti.29202"/>
    <x v="0"/>
    <x v="0"/>
    <x v="1"/>
    <s v="大和高田市"/>
    <x v="2"/>
    <x v="13"/>
    <x v="13"/>
    <x v="13"/>
    <x v="13"/>
    <n v="76"/>
    <n v="5.38"/>
    <n v="57"/>
    <n v="5.81"/>
    <n v="19"/>
    <n v="4.41"/>
    <x v="0"/>
    <x v="0"/>
  </r>
  <r>
    <s v="ti.29202"/>
    <x v="0"/>
    <x v="0"/>
    <x v="1"/>
    <s v="大和高田市"/>
    <x v="2"/>
    <x v="14"/>
    <x v="14"/>
    <x v="14"/>
    <x v="14"/>
    <n v="30"/>
    <n v="2.12"/>
    <n v="15"/>
    <n v="1.53"/>
    <n v="15"/>
    <n v="3.48"/>
    <x v="0"/>
    <x v="0"/>
  </r>
  <r>
    <s v="ti.29203"/>
    <x v="0"/>
    <x v="0"/>
    <x v="1"/>
    <s v="大和郡山市"/>
    <x v="3"/>
    <x v="0"/>
    <x v="0"/>
    <x v="0"/>
    <x v="0"/>
    <n v="0"/>
    <n v="0"/>
    <n v="0"/>
    <n v="0"/>
    <n v="0"/>
    <n v="0"/>
    <x v="0"/>
    <x v="0"/>
  </r>
  <r>
    <s v="ti.29203"/>
    <x v="0"/>
    <x v="0"/>
    <x v="1"/>
    <s v="大和郡山市"/>
    <x v="3"/>
    <x v="1"/>
    <x v="1"/>
    <x v="1"/>
    <x v="1"/>
    <n v="145"/>
    <n v="9.42"/>
    <n v="56"/>
    <n v="6.05"/>
    <n v="89"/>
    <n v="14.59"/>
    <x v="0"/>
    <x v="0"/>
  </r>
  <r>
    <s v="ti.29203"/>
    <x v="0"/>
    <x v="0"/>
    <x v="1"/>
    <s v="大和郡山市"/>
    <x v="3"/>
    <x v="2"/>
    <x v="2"/>
    <x v="2"/>
    <x v="2"/>
    <n v="116"/>
    <n v="7.53"/>
    <n v="43"/>
    <n v="4.6399999999999997"/>
    <n v="73"/>
    <n v="11.97"/>
    <x v="0"/>
    <x v="0"/>
  </r>
  <r>
    <s v="ti.29203"/>
    <x v="0"/>
    <x v="0"/>
    <x v="1"/>
    <s v="大和郡山市"/>
    <x v="3"/>
    <x v="3"/>
    <x v="3"/>
    <x v="3"/>
    <x v="3"/>
    <n v="0"/>
    <n v="0"/>
    <n v="0"/>
    <n v="0"/>
    <n v="0"/>
    <n v="0"/>
    <x v="0"/>
    <x v="0"/>
  </r>
  <r>
    <s v="ti.29203"/>
    <x v="0"/>
    <x v="0"/>
    <x v="1"/>
    <s v="大和郡山市"/>
    <x v="3"/>
    <x v="4"/>
    <x v="4"/>
    <x v="4"/>
    <x v="4"/>
    <n v="10"/>
    <n v="0.65"/>
    <n v="2"/>
    <n v="0.22"/>
    <n v="8"/>
    <n v="1.31"/>
    <x v="0"/>
    <x v="0"/>
  </r>
  <r>
    <s v="ti.29203"/>
    <x v="0"/>
    <x v="0"/>
    <x v="1"/>
    <s v="大和郡山市"/>
    <x v="3"/>
    <x v="5"/>
    <x v="5"/>
    <x v="5"/>
    <x v="5"/>
    <n v="13"/>
    <n v="0.84"/>
    <n v="1"/>
    <n v="0.11"/>
    <n v="12"/>
    <n v="1.97"/>
    <x v="0"/>
    <x v="0"/>
  </r>
  <r>
    <s v="ti.29203"/>
    <x v="0"/>
    <x v="0"/>
    <x v="1"/>
    <s v="大和郡山市"/>
    <x v="3"/>
    <x v="6"/>
    <x v="6"/>
    <x v="6"/>
    <x v="6"/>
    <n v="452"/>
    <n v="29.35"/>
    <n v="255"/>
    <n v="27.54"/>
    <n v="197"/>
    <n v="32.299999999999997"/>
    <x v="0"/>
    <x v="0"/>
  </r>
  <r>
    <s v="ti.29203"/>
    <x v="0"/>
    <x v="0"/>
    <x v="1"/>
    <s v="大和郡山市"/>
    <x v="3"/>
    <x v="7"/>
    <x v="7"/>
    <x v="7"/>
    <x v="7"/>
    <n v="14"/>
    <n v="0.91"/>
    <n v="2"/>
    <n v="0.22"/>
    <n v="12"/>
    <n v="1.97"/>
    <x v="0"/>
    <x v="0"/>
  </r>
  <r>
    <s v="ti.29203"/>
    <x v="0"/>
    <x v="0"/>
    <x v="1"/>
    <s v="大和郡山市"/>
    <x v="3"/>
    <x v="8"/>
    <x v="8"/>
    <x v="8"/>
    <x v="8"/>
    <n v="167"/>
    <n v="10.84"/>
    <n v="96"/>
    <n v="10.37"/>
    <n v="71"/>
    <n v="11.64"/>
    <x v="0"/>
    <x v="0"/>
  </r>
  <r>
    <s v="ti.29203"/>
    <x v="0"/>
    <x v="0"/>
    <x v="1"/>
    <s v="大和郡山市"/>
    <x v="3"/>
    <x v="9"/>
    <x v="9"/>
    <x v="9"/>
    <x v="9"/>
    <n v="44"/>
    <n v="2.86"/>
    <n v="26"/>
    <n v="2.81"/>
    <n v="17"/>
    <n v="2.79"/>
    <x v="5"/>
    <x v="14"/>
  </r>
  <r>
    <s v="ti.29203"/>
    <x v="0"/>
    <x v="0"/>
    <x v="1"/>
    <s v="大和郡山市"/>
    <x v="3"/>
    <x v="10"/>
    <x v="10"/>
    <x v="10"/>
    <x v="10"/>
    <n v="158"/>
    <n v="10.26"/>
    <n v="141"/>
    <n v="15.23"/>
    <n v="16"/>
    <n v="2.62"/>
    <x v="5"/>
    <x v="14"/>
  </r>
  <r>
    <s v="ti.29203"/>
    <x v="0"/>
    <x v="0"/>
    <x v="1"/>
    <s v="大和郡山市"/>
    <x v="3"/>
    <x v="11"/>
    <x v="11"/>
    <x v="11"/>
    <x v="11"/>
    <n v="212"/>
    <n v="13.77"/>
    <n v="174"/>
    <n v="18.79"/>
    <n v="37"/>
    <n v="6.07"/>
    <x v="5"/>
    <x v="14"/>
  </r>
  <r>
    <s v="ti.29203"/>
    <x v="0"/>
    <x v="0"/>
    <x v="1"/>
    <s v="大和郡山市"/>
    <x v="3"/>
    <x v="12"/>
    <x v="12"/>
    <x v="12"/>
    <x v="12"/>
    <n v="61"/>
    <n v="3.96"/>
    <n v="43"/>
    <n v="4.6399999999999997"/>
    <n v="17"/>
    <n v="2.79"/>
    <x v="5"/>
    <x v="14"/>
  </r>
  <r>
    <s v="ti.29203"/>
    <x v="0"/>
    <x v="0"/>
    <x v="1"/>
    <s v="大和郡山市"/>
    <x v="3"/>
    <x v="13"/>
    <x v="13"/>
    <x v="13"/>
    <x v="13"/>
    <n v="95"/>
    <n v="6.17"/>
    <n v="65"/>
    <n v="7.02"/>
    <n v="30"/>
    <n v="4.92"/>
    <x v="0"/>
    <x v="0"/>
  </r>
  <r>
    <s v="ti.29203"/>
    <x v="0"/>
    <x v="0"/>
    <x v="1"/>
    <s v="大和郡山市"/>
    <x v="3"/>
    <x v="14"/>
    <x v="14"/>
    <x v="14"/>
    <x v="14"/>
    <n v="53"/>
    <n v="3.44"/>
    <n v="22"/>
    <n v="2.38"/>
    <n v="31"/>
    <n v="5.08"/>
    <x v="0"/>
    <x v="0"/>
  </r>
  <r>
    <s v="ti.29204"/>
    <x v="0"/>
    <x v="0"/>
    <x v="1"/>
    <s v="天理市"/>
    <x v="4"/>
    <x v="0"/>
    <x v="0"/>
    <x v="0"/>
    <x v="0"/>
    <n v="0"/>
    <n v="0"/>
    <n v="0"/>
    <n v="0"/>
    <n v="0"/>
    <n v="0"/>
    <x v="0"/>
    <x v="0"/>
  </r>
  <r>
    <s v="ti.29204"/>
    <x v="0"/>
    <x v="0"/>
    <x v="1"/>
    <s v="天理市"/>
    <x v="4"/>
    <x v="1"/>
    <x v="1"/>
    <x v="1"/>
    <x v="1"/>
    <n v="161"/>
    <n v="11.82"/>
    <n v="81"/>
    <n v="8.85"/>
    <n v="80"/>
    <n v="17.98"/>
    <x v="0"/>
    <x v="0"/>
  </r>
  <r>
    <s v="ti.29204"/>
    <x v="0"/>
    <x v="0"/>
    <x v="1"/>
    <s v="天理市"/>
    <x v="4"/>
    <x v="2"/>
    <x v="2"/>
    <x v="2"/>
    <x v="2"/>
    <n v="166"/>
    <n v="12.19"/>
    <n v="105"/>
    <n v="11.48"/>
    <n v="61"/>
    <n v="13.71"/>
    <x v="0"/>
    <x v="0"/>
  </r>
  <r>
    <s v="ti.29204"/>
    <x v="0"/>
    <x v="0"/>
    <x v="1"/>
    <s v="天理市"/>
    <x v="4"/>
    <x v="3"/>
    <x v="3"/>
    <x v="3"/>
    <x v="3"/>
    <n v="0"/>
    <n v="0"/>
    <n v="0"/>
    <n v="0"/>
    <n v="0"/>
    <n v="0"/>
    <x v="0"/>
    <x v="0"/>
  </r>
  <r>
    <s v="ti.29204"/>
    <x v="0"/>
    <x v="0"/>
    <x v="1"/>
    <s v="天理市"/>
    <x v="4"/>
    <x v="4"/>
    <x v="4"/>
    <x v="4"/>
    <x v="4"/>
    <n v="3"/>
    <n v="0.22"/>
    <n v="1"/>
    <n v="0.11"/>
    <n v="2"/>
    <n v="0.45"/>
    <x v="0"/>
    <x v="0"/>
  </r>
  <r>
    <s v="ti.29204"/>
    <x v="0"/>
    <x v="0"/>
    <x v="1"/>
    <s v="天理市"/>
    <x v="4"/>
    <x v="5"/>
    <x v="5"/>
    <x v="5"/>
    <x v="5"/>
    <n v="5"/>
    <n v="0.37"/>
    <n v="0"/>
    <n v="0"/>
    <n v="5"/>
    <n v="1.1200000000000001"/>
    <x v="0"/>
    <x v="0"/>
  </r>
  <r>
    <s v="ti.29204"/>
    <x v="0"/>
    <x v="0"/>
    <x v="1"/>
    <s v="天理市"/>
    <x v="4"/>
    <x v="6"/>
    <x v="6"/>
    <x v="6"/>
    <x v="6"/>
    <n v="435"/>
    <n v="31.94"/>
    <n v="308"/>
    <n v="33.659999999999997"/>
    <n v="125"/>
    <n v="28.09"/>
    <x v="7"/>
    <x v="13"/>
  </r>
  <r>
    <s v="ti.29204"/>
    <x v="0"/>
    <x v="0"/>
    <x v="1"/>
    <s v="天理市"/>
    <x v="4"/>
    <x v="7"/>
    <x v="7"/>
    <x v="7"/>
    <x v="7"/>
    <n v="4"/>
    <n v="0.28999999999999998"/>
    <n v="0"/>
    <n v="0"/>
    <n v="4"/>
    <n v="0.9"/>
    <x v="0"/>
    <x v="0"/>
  </r>
  <r>
    <s v="ti.29204"/>
    <x v="0"/>
    <x v="0"/>
    <x v="1"/>
    <s v="天理市"/>
    <x v="4"/>
    <x v="8"/>
    <x v="8"/>
    <x v="8"/>
    <x v="8"/>
    <n v="79"/>
    <n v="5.8"/>
    <n v="23"/>
    <n v="2.5099999999999998"/>
    <n v="56"/>
    <n v="12.58"/>
    <x v="0"/>
    <x v="0"/>
  </r>
  <r>
    <s v="ti.29204"/>
    <x v="0"/>
    <x v="0"/>
    <x v="1"/>
    <s v="天理市"/>
    <x v="4"/>
    <x v="9"/>
    <x v="9"/>
    <x v="9"/>
    <x v="9"/>
    <n v="31"/>
    <n v="2.2799999999999998"/>
    <n v="21"/>
    <n v="2.2999999999999998"/>
    <n v="10"/>
    <n v="2.25"/>
    <x v="0"/>
    <x v="0"/>
  </r>
  <r>
    <s v="ti.29204"/>
    <x v="0"/>
    <x v="0"/>
    <x v="1"/>
    <s v="天理市"/>
    <x v="4"/>
    <x v="10"/>
    <x v="10"/>
    <x v="10"/>
    <x v="10"/>
    <n v="181"/>
    <n v="13.29"/>
    <n v="156"/>
    <n v="17.05"/>
    <n v="25"/>
    <n v="5.62"/>
    <x v="0"/>
    <x v="0"/>
  </r>
  <r>
    <s v="ti.29204"/>
    <x v="0"/>
    <x v="0"/>
    <x v="1"/>
    <s v="天理市"/>
    <x v="4"/>
    <x v="11"/>
    <x v="11"/>
    <x v="11"/>
    <x v="11"/>
    <n v="140"/>
    <n v="10.28"/>
    <n v="119"/>
    <n v="13.01"/>
    <n v="21"/>
    <n v="4.72"/>
    <x v="0"/>
    <x v="0"/>
  </r>
  <r>
    <s v="ti.29204"/>
    <x v="0"/>
    <x v="0"/>
    <x v="1"/>
    <s v="天理市"/>
    <x v="4"/>
    <x v="12"/>
    <x v="12"/>
    <x v="12"/>
    <x v="12"/>
    <n v="33"/>
    <n v="2.42"/>
    <n v="25"/>
    <n v="2.73"/>
    <n v="8"/>
    <n v="1.8"/>
    <x v="0"/>
    <x v="0"/>
  </r>
  <r>
    <s v="ti.29204"/>
    <x v="0"/>
    <x v="0"/>
    <x v="1"/>
    <s v="天理市"/>
    <x v="4"/>
    <x v="13"/>
    <x v="13"/>
    <x v="13"/>
    <x v="13"/>
    <n v="74"/>
    <n v="5.43"/>
    <n v="42"/>
    <n v="4.59"/>
    <n v="32"/>
    <n v="7.19"/>
    <x v="0"/>
    <x v="0"/>
  </r>
  <r>
    <s v="ti.29204"/>
    <x v="0"/>
    <x v="0"/>
    <x v="1"/>
    <s v="天理市"/>
    <x v="4"/>
    <x v="14"/>
    <x v="14"/>
    <x v="14"/>
    <x v="14"/>
    <n v="50"/>
    <n v="3.67"/>
    <n v="34"/>
    <n v="3.72"/>
    <n v="16"/>
    <n v="3.6"/>
    <x v="0"/>
    <x v="0"/>
  </r>
  <r>
    <s v="ti.29205"/>
    <x v="0"/>
    <x v="0"/>
    <x v="1"/>
    <s v="橿原市"/>
    <x v="5"/>
    <x v="0"/>
    <x v="0"/>
    <x v="0"/>
    <x v="0"/>
    <n v="0"/>
    <n v="0"/>
    <n v="0"/>
    <n v="0"/>
    <n v="0"/>
    <n v="0"/>
    <x v="0"/>
    <x v="0"/>
  </r>
  <r>
    <s v="ti.29205"/>
    <x v="0"/>
    <x v="0"/>
    <x v="1"/>
    <s v="橿原市"/>
    <x v="5"/>
    <x v="1"/>
    <x v="1"/>
    <x v="1"/>
    <x v="1"/>
    <n v="243"/>
    <n v="10.06"/>
    <n v="122"/>
    <n v="7.29"/>
    <n v="121"/>
    <n v="16.37"/>
    <x v="0"/>
    <x v="0"/>
  </r>
  <r>
    <s v="ti.29205"/>
    <x v="0"/>
    <x v="0"/>
    <x v="1"/>
    <s v="橿原市"/>
    <x v="5"/>
    <x v="2"/>
    <x v="2"/>
    <x v="2"/>
    <x v="2"/>
    <n v="260"/>
    <n v="10.76"/>
    <n v="182"/>
    <n v="10.87"/>
    <n v="78"/>
    <n v="10.55"/>
    <x v="0"/>
    <x v="0"/>
  </r>
  <r>
    <s v="ti.29205"/>
    <x v="0"/>
    <x v="0"/>
    <x v="1"/>
    <s v="橿原市"/>
    <x v="5"/>
    <x v="3"/>
    <x v="3"/>
    <x v="3"/>
    <x v="3"/>
    <n v="0"/>
    <n v="0"/>
    <n v="0"/>
    <n v="0"/>
    <n v="0"/>
    <n v="0"/>
    <x v="0"/>
    <x v="0"/>
  </r>
  <r>
    <s v="ti.29205"/>
    <x v="0"/>
    <x v="0"/>
    <x v="1"/>
    <s v="橿原市"/>
    <x v="5"/>
    <x v="4"/>
    <x v="4"/>
    <x v="4"/>
    <x v="4"/>
    <n v="13"/>
    <n v="0.54"/>
    <n v="0"/>
    <n v="0"/>
    <n v="13"/>
    <n v="1.76"/>
    <x v="0"/>
    <x v="0"/>
  </r>
  <r>
    <s v="ti.29205"/>
    <x v="0"/>
    <x v="0"/>
    <x v="1"/>
    <s v="橿原市"/>
    <x v="5"/>
    <x v="5"/>
    <x v="5"/>
    <x v="5"/>
    <x v="5"/>
    <n v="7"/>
    <n v="0.28999999999999998"/>
    <n v="0"/>
    <n v="0"/>
    <n v="7"/>
    <n v="0.95"/>
    <x v="0"/>
    <x v="0"/>
  </r>
  <r>
    <s v="ti.29205"/>
    <x v="0"/>
    <x v="0"/>
    <x v="1"/>
    <s v="橿原市"/>
    <x v="5"/>
    <x v="6"/>
    <x v="6"/>
    <x v="6"/>
    <x v="6"/>
    <n v="640"/>
    <n v="26.49"/>
    <n v="421"/>
    <n v="25.15"/>
    <n v="218"/>
    <n v="29.5"/>
    <x v="5"/>
    <x v="15"/>
  </r>
  <r>
    <s v="ti.29205"/>
    <x v="0"/>
    <x v="0"/>
    <x v="1"/>
    <s v="橿原市"/>
    <x v="5"/>
    <x v="7"/>
    <x v="7"/>
    <x v="7"/>
    <x v="7"/>
    <n v="11"/>
    <n v="0.46"/>
    <n v="2"/>
    <n v="0.12"/>
    <n v="9"/>
    <n v="1.22"/>
    <x v="0"/>
    <x v="0"/>
  </r>
  <r>
    <s v="ti.29205"/>
    <x v="0"/>
    <x v="0"/>
    <x v="1"/>
    <s v="橿原市"/>
    <x v="5"/>
    <x v="8"/>
    <x v="8"/>
    <x v="8"/>
    <x v="8"/>
    <n v="342"/>
    <n v="14.16"/>
    <n v="244"/>
    <n v="14.58"/>
    <n v="97"/>
    <n v="13.13"/>
    <x v="5"/>
    <x v="15"/>
  </r>
  <r>
    <s v="ti.29205"/>
    <x v="0"/>
    <x v="0"/>
    <x v="1"/>
    <s v="橿原市"/>
    <x v="5"/>
    <x v="9"/>
    <x v="9"/>
    <x v="9"/>
    <x v="9"/>
    <n v="86"/>
    <n v="3.56"/>
    <n v="55"/>
    <n v="3.29"/>
    <n v="31"/>
    <n v="4.1900000000000004"/>
    <x v="0"/>
    <x v="0"/>
  </r>
  <r>
    <s v="ti.29205"/>
    <x v="0"/>
    <x v="0"/>
    <x v="1"/>
    <s v="橿原市"/>
    <x v="5"/>
    <x v="10"/>
    <x v="10"/>
    <x v="10"/>
    <x v="10"/>
    <n v="244"/>
    <n v="10.1"/>
    <n v="214"/>
    <n v="12.78"/>
    <n v="30"/>
    <n v="4.0599999999999996"/>
    <x v="0"/>
    <x v="0"/>
  </r>
  <r>
    <s v="ti.29205"/>
    <x v="0"/>
    <x v="0"/>
    <x v="1"/>
    <s v="橿原市"/>
    <x v="5"/>
    <x v="11"/>
    <x v="11"/>
    <x v="11"/>
    <x v="11"/>
    <n v="266"/>
    <n v="11.01"/>
    <n v="216"/>
    <n v="12.9"/>
    <n v="50"/>
    <n v="6.77"/>
    <x v="0"/>
    <x v="0"/>
  </r>
  <r>
    <s v="ti.29205"/>
    <x v="0"/>
    <x v="0"/>
    <x v="1"/>
    <s v="橿原市"/>
    <x v="5"/>
    <x v="12"/>
    <x v="12"/>
    <x v="12"/>
    <x v="12"/>
    <n v="107"/>
    <n v="4.43"/>
    <n v="78"/>
    <n v="4.66"/>
    <n v="29"/>
    <n v="3.92"/>
    <x v="0"/>
    <x v="0"/>
  </r>
  <r>
    <s v="ti.29205"/>
    <x v="0"/>
    <x v="0"/>
    <x v="1"/>
    <s v="橿原市"/>
    <x v="5"/>
    <x v="13"/>
    <x v="13"/>
    <x v="13"/>
    <x v="13"/>
    <n v="119"/>
    <n v="4.93"/>
    <n v="82"/>
    <n v="4.9000000000000004"/>
    <n v="36"/>
    <n v="4.87"/>
    <x v="5"/>
    <x v="15"/>
  </r>
  <r>
    <s v="ti.29205"/>
    <x v="0"/>
    <x v="0"/>
    <x v="1"/>
    <s v="橿原市"/>
    <x v="5"/>
    <x v="14"/>
    <x v="14"/>
    <x v="14"/>
    <x v="14"/>
    <n v="78"/>
    <n v="3.23"/>
    <n v="58"/>
    <n v="3.46"/>
    <n v="20"/>
    <n v="2.71"/>
    <x v="0"/>
    <x v="0"/>
  </r>
  <r>
    <s v="ti.29206"/>
    <x v="0"/>
    <x v="0"/>
    <x v="1"/>
    <s v="桜井市"/>
    <x v="6"/>
    <x v="0"/>
    <x v="0"/>
    <x v="0"/>
    <x v="0"/>
    <n v="0"/>
    <n v="0"/>
    <n v="0"/>
    <n v="0"/>
    <n v="0"/>
    <n v="0"/>
    <x v="0"/>
    <x v="0"/>
  </r>
  <r>
    <s v="ti.29206"/>
    <x v="0"/>
    <x v="0"/>
    <x v="1"/>
    <s v="桜井市"/>
    <x v="6"/>
    <x v="1"/>
    <x v="1"/>
    <x v="1"/>
    <x v="1"/>
    <n v="168"/>
    <n v="10.91"/>
    <n v="111"/>
    <n v="9.59"/>
    <n v="57"/>
    <n v="15.16"/>
    <x v="0"/>
    <x v="0"/>
  </r>
  <r>
    <s v="ti.29206"/>
    <x v="0"/>
    <x v="0"/>
    <x v="1"/>
    <s v="桜井市"/>
    <x v="6"/>
    <x v="2"/>
    <x v="2"/>
    <x v="2"/>
    <x v="2"/>
    <n v="266"/>
    <n v="17.27"/>
    <n v="195"/>
    <n v="16.850000000000001"/>
    <n v="71"/>
    <n v="18.88"/>
    <x v="0"/>
    <x v="0"/>
  </r>
  <r>
    <s v="ti.29206"/>
    <x v="0"/>
    <x v="0"/>
    <x v="1"/>
    <s v="桜井市"/>
    <x v="6"/>
    <x v="3"/>
    <x v="3"/>
    <x v="3"/>
    <x v="3"/>
    <n v="0"/>
    <n v="0"/>
    <n v="0"/>
    <n v="0"/>
    <n v="0"/>
    <n v="0"/>
    <x v="0"/>
    <x v="0"/>
  </r>
  <r>
    <s v="ti.29206"/>
    <x v="0"/>
    <x v="0"/>
    <x v="1"/>
    <s v="桜井市"/>
    <x v="6"/>
    <x v="4"/>
    <x v="4"/>
    <x v="4"/>
    <x v="4"/>
    <n v="9"/>
    <n v="0.57999999999999996"/>
    <n v="1"/>
    <n v="0.09"/>
    <n v="8"/>
    <n v="2.13"/>
    <x v="0"/>
    <x v="0"/>
  </r>
  <r>
    <s v="ti.29206"/>
    <x v="0"/>
    <x v="0"/>
    <x v="1"/>
    <s v="桜井市"/>
    <x v="6"/>
    <x v="5"/>
    <x v="5"/>
    <x v="5"/>
    <x v="5"/>
    <n v="8"/>
    <n v="0.52"/>
    <n v="5"/>
    <n v="0.43"/>
    <n v="2"/>
    <n v="0.53"/>
    <x v="5"/>
    <x v="16"/>
  </r>
  <r>
    <s v="ti.29206"/>
    <x v="0"/>
    <x v="0"/>
    <x v="1"/>
    <s v="桜井市"/>
    <x v="6"/>
    <x v="6"/>
    <x v="6"/>
    <x v="6"/>
    <x v="6"/>
    <n v="427"/>
    <n v="27.73"/>
    <n v="327"/>
    <n v="28.26"/>
    <n v="99"/>
    <n v="26.33"/>
    <x v="5"/>
    <x v="16"/>
  </r>
  <r>
    <s v="ti.29206"/>
    <x v="0"/>
    <x v="0"/>
    <x v="1"/>
    <s v="桜井市"/>
    <x v="6"/>
    <x v="7"/>
    <x v="7"/>
    <x v="7"/>
    <x v="7"/>
    <n v="5"/>
    <n v="0.32"/>
    <n v="1"/>
    <n v="0.09"/>
    <n v="4"/>
    <n v="1.06"/>
    <x v="0"/>
    <x v="0"/>
  </r>
  <r>
    <s v="ti.29206"/>
    <x v="0"/>
    <x v="0"/>
    <x v="1"/>
    <s v="桜井市"/>
    <x v="6"/>
    <x v="8"/>
    <x v="8"/>
    <x v="8"/>
    <x v="8"/>
    <n v="125"/>
    <n v="8.1199999999999992"/>
    <n v="73"/>
    <n v="6.31"/>
    <n v="52"/>
    <n v="13.83"/>
    <x v="0"/>
    <x v="0"/>
  </r>
  <r>
    <s v="ti.29206"/>
    <x v="0"/>
    <x v="0"/>
    <x v="1"/>
    <s v="桜井市"/>
    <x v="6"/>
    <x v="9"/>
    <x v="9"/>
    <x v="9"/>
    <x v="9"/>
    <n v="43"/>
    <n v="2.79"/>
    <n v="31"/>
    <n v="2.68"/>
    <n v="12"/>
    <n v="3.19"/>
    <x v="0"/>
    <x v="0"/>
  </r>
  <r>
    <s v="ti.29206"/>
    <x v="0"/>
    <x v="0"/>
    <x v="1"/>
    <s v="桜井市"/>
    <x v="6"/>
    <x v="10"/>
    <x v="10"/>
    <x v="10"/>
    <x v="10"/>
    <n v="156"/>
    <n v="10.130000000000001"/>
    <n v="150"/>
    <n v="12.96"/>
    <n v="6"/>
    <n v="1.6"/>
    <x v="0"/>
    <x v="0"/>
  </r>
  <r>
    <s v="ti.29206"/>
    <x v="0"/>
    <x v="0"/>
    <x v="1"/>
    <s v="桜井市"/>
    <x v="6"/>
    <x v="11"/>
    <x v="11"/>
    <x v="11"/>
    <x v="11"/>
    <n v="148"/>
    <n v="9.61"/>
    <n v="122"/>
    <n v="10.54"/>
    <n v="24"/>
    <n v="6.38"/>
    <x v="7"/>
    <x v="17"/>
  </r>
  <r>
    <s v="ti.29206"/>
    <x v="0"/>
    <x v="0"/>
    <x v="1"/>
    <s v="桜井市"/>
    <x v="6"/>
    <x v="12"/>
    <x v="12"/>
    <x v="12"/>
    <x v="12"/>
    <n v="57"/>
    <n v="3.7"/>
    <n v="48"/>
    <n v="4.1500000000000004"/>
    <n v="8"/>
    <n v="2.13"/>
    <x v="5"/>
    <x v="16"/>
  </r>
  <r>
    <s v="ti.29206"/>
    <x v="0"/>
    <x v="0"/>
    <x v="1"/>
    <s v="桜井市"/>
    <x v="6"/>
    <x v="13"/>
    <x v="13"/>
    <x v="13"/>
    <x v="13"/>
    <n v="72"/>
    <n v="4.68"/>
    <n v="50"/>
    <n v="4.32"/>
    <n v="21"/>
    <n v="5.59"/>
    <x v="5"/>
    <x v="16"/>
  </r>
  <r>
    <s v="ti.29206"/>
    <x v="0"/>
    <x v="0"/>
    <x v="1"/>
    <s v="桜井市"/>
    <x v="6"/>
    <x v="14"/>
    <x v="14"/>
    <x v="14"/>
    <x v="14"/>
    <n v="56"/>
    <n v="3.64"/>
    <n v="43"/>
    <n v="3.72"/>
    <n v="12"/>
    <n v="3.19"/>
    <x v="5"/>
    <x v="16"/>
  </r>
  <r>
    <s v="ti.29207"/>
    <x v="0"/>
    <x v="0"/>
    <x v="1"/>
    <s v="五條市"/>
    <x v="7"/>
    <x v="0"/>
    <x v="0"/>
    <x v="0"/>
    <x v="0"/>
    <n v="0"/>
    <n v="0"/>
    <n v="0"/>
    <n v="0"/>
    <n v="0"/>
    <n v="0"/>
    <x v="0"/>
    <x v="0"/>
  </r>
  <r>
    <s v="ti.29207"/>
    <x v="0"/>
    <x v="0"/>
    <x v="1"/>
    <s v="五條市"/>
    <x v="7"/>
    <x v="1"/>
    <x v="1"/>
    <x v="1"/>
    <x v="1"/>
    <n v="144"/>
    <n v="16.78"/>
    <n v="88"/>
    <n v="13.04"/>
    <n v="56"/>
    <n v="30.94"/>
    <x v="0"/>
    <x v="0"/>
  </r>
  <r>
    <s v="ti.29207"/>
    <x v="0"/>
    <x v="0"/>
    <x v="1"/>
    <s v="五條市"/>
    <x v="7"/>
    <x v="2"/>
    <x v="2"/>
    <x v="2"/>
    <x v="2"/>
    <n v="102"/>
    <n v="11.89"/>
    <n v="70"/>
    <n v="10.37"/>
    <n v="32"/>
    <n v="17.68"/>
    <x v="0"/>
    <x v="0"/>
  </r>
  <r>
    <s v="ti.29207"/>
    <x v="0"/>
    <x v="0"/>
    <x v="1"/>
    <s v="五條市"/>
    <x v="7"/>
    <x v="3"/>
    <x v="3"/>
    <x v="3"/>
    <x v="3"/>
    <n v="0"/>
    <n v="0"/>
    <n v="0"/>
    <n v="0"/>
    <n v="0"/>
    <n v="0"/>
    <x v="0"/>
    <x v="0"/>
  </r>
  <r>
    <s v="ti.29207"/>
    <x v="0"/>
    <x v="0"/>
    <x v="1"/>
    <s v="五條市"/>
    <x v="7"/>
    <x v="4"/>
    <x v="4"/>
    <x v="4"/>
    <x v="4"/>
    <n v="0"/>
    <n v="0"/>
    <n v="0"/>
    <n v="0"/>
    <n v="0"/>
    <n v="0"/>
    <x v="0"/>
    <x v="0"/>
  </r>
  <r>
    <s v="ti.29207"/>
    <x v="0"/>
    <x v="0"/>
    <x v="1"/>
    <s v="五條市"/>
    <x v="7"/>
    <x v="5"/>
    <x v="5"/>
    <x v="5"/>
    <x v="5"/>
    <n v="7"/>
    <n v="0.82"/>
    <n v="1"/>
    <n v="0.15"/>
    <n v="6"/>
    <n v="3.31"/>
    <x v="0"/>
    <x v="0"/>
  </r>
  <r>
    <s v="ti.29207"/>
    <x v="0"/>
    <x v="0"/>
    <x v="1"/>
    <s v="五條市"/>
    <x v="7"/>
    <x v="6"/>
    <x v="6"/>
    <x v="6"/>
    <x v="6"/>
    <n v="255"/>
    <n v="29.72"/>
    <n v="211"/>
    <n v="31.26"/>
    <n v="44"/>
    <n v="24.31"/>
    <x v="0"/>
    <x v="0"/>
  </r>
  <r>
    <s v="ti.29207"/>
    <x v="0"/>
    <x v="0"/>
    <x v="1"/>
    <s v="五條市"/>
    <x v="7"/>
    <x v="7"/>
    <x v="7"/>
    <x v="7"/>
    <x v="7"/>
    <n v="5"/>
    <n v="0.57999999999999996"/>
    <n v="4"/>
    <n v="0.59"/>
    <n v="1"/>
    <n v="0.55000000000000004"/>
    <x v="0"/>
    <x v="0"/>
  </r>
  <r>
    <s v="ti.29207"/>
    <x v="0"/>
    <x v="0"/>
    <x v="1"/>
    <s v="五條市"/>
    <x v="7"/>
    <x v="8"/>
    <x v="8"/>
    <x v="8"/>
    <x v="8"/>
    <n v="77"/>
    <n v="8.9700000000000006"/>
    <n v="61"/>
    <n v="9.0399999999999991"/>
    <n v="16"/>
    <n v="8.84"/>
    <x v="0"/>
    <x v="0"/>
  </r>
  <r>
    <s v="ti.29207"/>
    <x v="0"/>
    <x v="0"/>
    <x v="1"/>
    <s v="五條市"/>
    <x v="7"/>
    <x v="9"/>
    <x v="9"/>
    <x v="9"/>
    <x v="9"/>
    <n v="18"/>
    <n v="2.1"/>
    <n v="15"/>
    <n v="2.2200000000000002"/>
    <n v="3"/>
    <n v="1.66"/>
    <x v="0"/>
    <x v="0"/>
  </r>
  <r>
    <s v="ti.29207"/>
    <x v="0"/>
    <x v="0"/>
    <x v="1"/>
    <s v="五條市"/>
    <x v="7"/>
    <x v="10"/>
    <x v="10"/>
    <x v="10"/>
    <x v="10"/>
    <n v="95"/>
    <n v="11.07"/>
    <n v="90"/>
    <n v="13.33"/>
    <n v="5"/>
    <n v="2.76"/>
    <x v="0"/>
    <x v="0"/>
  </r>
  <r>
    <s v="ti.29207"/>
    <x v="0"/>
    <x v="0"/>
    <x v="1"/>
    <s v="五條市"/>
    <x v="7"/>
    <x v="11"/>
    <x v="11"/>
    <x v="11"/>
    <x v="11"/>
    <n v="91"/>
    <n v="10.61"/>
    <n v="85"/>
    <n v="12.59"/>
    <n v="5"/>
    <n v="2.76"/>
    <x v="5"/>
    <x v="18"/>
  </r>
  <r>
    <s v="ti.29207"/>
    <x v="0"/>
    <x v="0"/>
    <x v="1"/>
    <s v="五條市"/>
    <x v="7"/>
    <x v="12"/>
    <x v="12"/>
    <x v="12"/>
    <x v="12"/>
    <n v="13"/>
    <n v="1.52"/>
    <n v="11"/>
    <n v="1.63"/>
    <n v="1"/>
    <n v="0.55000000000000004"/>
    <x v="5"/>
    <x v="18"/>
  </r>
  <r>
    <s v="ti.29207"/>
    <x v="0"/>
    <x v="0"/>
    <x v="1"/>
    <s v="五條市"/>
    <x v="7"/>
    <x v="13"/>
    <x v="13"/>
    <x v="13"/>
    <x v="13"/>
    <n v="21"/>
    <n v="2.4500000000000002"/>
    <n v="17"/>
    <n v="2.52"/>
    <n v="4"/>
    <n v="2.21"/>
    <x v="0"/>
    <x v="0"/>
  </r>
  <r>
    <s v="ti.29207"/>
    <x v="0"/>
    <x v="0"/>
    <x v="1"/>
    <s v="五條市"/>
    <x v="7"/>
    <x v="14"/>
    <x v="14"/>
    <x v="14"/>
    <x v="14"/>
    <n v="30"/>
    <n v="3.5"/>
    <n v="22"/>
    <n v="3.26"/>
    <n v="8"/>
    <n v="4.42"/>
    <x v="0"/>
    <x v="0"/>
  </r>
  <r>
    <s v="ti.29208"/>
    <x v="0"/>
    <x v="0"/>
    <x v="1"/>
    <s v="御所市"/>
    <x v="8"/>
    <x v="0"/>
    <x v="0"/>
    <x v="0"/>
    <x v="0"/>
    <n v="0"/>
    <n v="0"/>
    <n v="0"/>
    <n v="0"/>
    <n v="0"/>
    <n v="0"/>
    <x v="0"/>
    <x v="0"/>
  </r>
  <r>
    <s v="ti.29208"/>
    <x v="0"/>
    <x v="0"/>
    <x v="1"/>
    <s v="御所市"/>
    <x v="8"/>
    <x v="1"/>
    <x v="1"/>
    <x v="1"/>
    <x v="1"/>
    <n v="74"/>
    <n v="12.48"/>
    <n v="40"/>
    <n v="9.09"/>
    <n v="34"/>
    <n v="22.67"/>
    <x v="0"/>
    <x v="0"/>
  </r>
  <r>
    <s v="ti.29208"/>
    <x v="0"/>
    <x v="0"/>
    <x v="1"/>
    <s v="御所市"/>
    <x v="8"/>
    <x v="2"/>
    <x v="2"/>
    <x v="2"/>
    <x v="2"/>
    <n v="128"/>
    <n v="21.59"/>
    <n v="85"/>
    <n v="19.32"/>
    <n v="43"/>
    <n v="28.67"/>
    <x v="0"/>
    <x v="0"/>
  </r>
  <r>
    <s v="ti.29208"/>
    <x v="0"/>
    <x v="0"/>
    <x v="1"/>
    <s v="御所市"/>
    <x v="8"/>
    <x v="3"/>
    <x v="3"/>
    <x v="3"/>
    <x v="3"/>
    <n v="0"/>
    <n v="0"/>
    <n v="0"/>
    <n v="0"/>
    <n v="0"/>
    <n v="0"/>
    <x v="0"/>
    <x v="0"/>
  </r>
  <r>
    <s v="ti.29208"/>
    <x v="0"/>
    <x v="0"/>
    <x v="1"/>
    <s v="御所市"/>
    <x v="8"/>
    <x v="4"/>
    <x v="4"/>
    <x v="4"/>
    <x v="4"/>
    <n v="1"/>
    <n v="0.17"/>
    <n v="0"/>
    <n v="0"/>
    <n v="1"/>
    <n v="0.67"/>
    <x v="0"/>
    <x v="0"/>
  </r>
  <r>
    <s v="ti.29208"/>
    <x v="0"/>
    <x v="0"/>
    <x v="1"/>
    <s v="御所市"/>
    <x v="8"/>
    <x v="5"/>
    <x v="5"/>
    <x v="5"/>
    <x v="5"/>
    <n v="8"/>
    <n v="1.35"/>
    <n v="5"/>
    <n v="1.1399999999999999"/>
    <n v="3"/>
    <n v="2"/>
    <x v="0"/>
    <x v="0"/>
  </r>
  <r>
    <s v="ti.29208"/>
    <x v="0"/>
    <x v="0"/>
    <x v="1"/>
    <s v="御所市"/>
    <x v="8"/>
    <x v="6"/>
    <x v="6"/>
    <x v="6"/>
    <x v="6"/>
    <n v="196"/>
    <n v="33.049999999999997"/>
    <n v="155"/>
    <n v="35.229999999999997"/>
    <n v="41"/>
    <n v="27.33"/>
    <x v="0"/>
    <x v="0"/>
  </r>
  <r>
    <s v="ti.29208"/>
    <x v="0"/>
    <x v="0"/>
    <x v="1"/>
    <s v="御所市"/>
    <x v="8"/>
    <x v="7"/>
    <x v="7"/>
    <x v="7"/>
    <x v="7"/>
    <n v="6"/>
    <n v="1.01"/>
    <n v="4"/>
    <n v="0.91"/>
    <n v="2"/>
    <n v="1.33"/>
    <x v="0"/>
    <x v="0"/>
  </r>
  <r>
    <s v="ti.29208"/>
    <x v="0"/>
    <x v="0"/>
    <x v="1"/>
    <s v="御所市"/>
    <x v="8"/>
    <x v="8"/>
    <x v="8"/>
    <x v="8"/>
    <x v="8"/>
    <n v="27"/>
    <n v="4.55"/>
    <n v="21"/>
    <n v="4.7699999999999996"/>
    <n v="6"/>
    <n v="4"/>
    <x v="0"/>
    <x v="0"/>
  </r>
  <r>
    <s v="ti.29208"/>
    <x v="0"/>
    <x v="0"/>
    <x v="1"/>
    <s v="御所市"/>
    <x v="8"/>
    <x v="9"/>
    <x v="9"/>
    <x v="9"/>
    <x v="9"/>
    <n v="15"/>
    <n v="2.5299999999999998"/>
    <n v="12"/>
    <n v="2.73"/>
    <n v="3"/>
    <n v="2"/>
    <x v="0"/>
    <x v="0"/>
  </r>
  <r>
    <s v="ti.29208"/>
    <x v="0"/>
    <x v="0"/>
    <x v="1"/>
    <s v="御所市"/>
    <x v="8"/>
    <x v="10"/>
    <x v="10"/>
    <x v="10"/>
    <x v="10"/>
    <n v="38"/>
    <n v="6.41"/>
    <n v="38"/>
    <n v="8.64"/>
    <n v="0"/>
    <n v="0"/>
    <x v="0"/>
    <x v="0"/>
  </r>
  <r>
    <s v="ti.29208"/>
    <x v="0"/>
    <x v="0"/>
    <x v="1"/>
    <s v="御所市"/>
    <x v="8"/>
    <x v="11"/>
    <x v="11"/>
    <x v="11"/>
    <x v="11"/>
    <n v="53"/>
    <n v="8.94"/>
    <n v="48"/>
    <n v="10.91"/>
    <n v="5"/>
    <n v="3.33"/>
    <x v="0"/>
    <x v="0"/>
  </r>
  <r>
    <s v="ti.29208"/>
    <x v="0"/>
    <x v="0"/>
    <x v="1"/>
    <s v="御所市"/>
    <x v="8"/>
    <x v="12"/>
    <x v="12"/>
    <x v="12"/>
    <x v="12"/>
    <n v="12"/>
    <n v="2.02"/>
    <n v="8"/>
    <n v="1.82"/>
    <n v="3"/>
    <n v="2"/>
    <x v="5"/>
    <x v="15"/>
  </r>
  <r>
    <s v="ti.29208"/>
    <x v="0"/>
    <x v="0"/>
    <x v="1"/>
    <s v="御所市"/>
    <x v="8"/>
    <x v="13"/>
    <x v="13"/>
    <x v="13"/>
    <x v="13"/>
    <n v="16"/>
    <n v="2.7"/>
    <n v="12"/>
    <n v="2.73"/>
    <n v="4"/>
    <n v="2.67"/>
    <x v="0"/>
    <x v="0"/>
  </r>
  <r>
    <s v="ti.29208"/>
    <x v="0"/>
    <x v="0"/>
    <x v="1"/>
    <s v="御所市"/>
    <x v="8"/>
    <x v="14"/>
    <x v="14"/>
    <x v="14"/>
    <x v="14"/>
    <n v="19"/>
    <n v="3.2"/>
    <n v="12"/>
    <n v="2.73"/>
    <n v="5"/>
    <n v="3.33"/>
    <x v="7"/>
    <x v="19"/>
  </r>
  <r>
    <s v="ti.29209"/>
    <x v="0"/>
    <x v="0"/>
    <x v="1"/>
    <s v="生駒市"/>
    <x v="9"/>
    <x v="0"/>
    <x v="0"/>
    <x v="0"/>
    <x v="0"/>
    <n v="0"/>
    <n v="0"/>
    <n v="0"/>
    <n v="0"/>
    <n v="0"/>
    <n v="0"/>
    <x v="0"/>
    <x v="0"/>
  </r>
  <r>
    <s v="ti.29209"/>
    <x v="0"/>
    <x v="0"/>
    <x v="1"/>
    <s v="生駒市"/>
    <x v="9"/>
    <x v="1"/>
    <x v="1"/>
    <x v="1"/>
    <x v="1"/>
    <n v="134"/>
    <n v="8.5399999999999991"/>
    <n v="47"/>
    <n v="5.48"/>
    <n v="87"/>
    <n v="12.24"/>
    <x v="0"/>
    <x v="0"/>
  </r>
  <r>
    <s v="ti.29209"/>
    <x v="0"/>
    <x v="0"/>
    <x v="1"/>
    <s v="生駒市"/>
    <x v="9"/>
    <x v="2"/>
    <x v="2"/>
    <x v="2"/>
    <x v="2"/>
    <n v="133"/>
    <n v="8.4700000000000006"/>
    <n v="54"/>
    <n v="6.3"/>
    <n v="79"/>
    <n v="11.11"/>
    <x v="0"/>
    <x v="0"/>
  </r>
  <r>
    <s v="ti.29209"/>
    <x v="0"/>
    <x v="0"/>
    <x v="1"/>
    <s v="生駒市"/>
    <x v="9"/>
    <x v="3"/>
    <x v="3"/>
    <x v="3"/>
    <x v="3"/>
    <n v="0"/>
    <n v="0"/>
    <n v="0"/>
    <n v="0"/>
    <n v="0"/>
    <n v="0"/>
    <x v="0"/>
    <x v="0"/>
  </r>
  <r>
    <s v="ti.29209"/>
    <x v="0"/>
    <x v="0"/>
    <x v="1"/>
    <s v="生駒市"/>
    <x v="9"/>
    <x v="4"/>
    <x v="4"/>
    <x v="4"/>
    <x v="4"/>
    <n v="21"/>
    <n v="1.34"/>
    <n v="1"/>
    <n v="0.12"/>
    <n v="20"/>
    <n v="2.81"/>
    <x v="0"/>
    <x v="0"/>
  </r>
  <r>
    <s v="ti.29209"/>
    <x v="0"/>
    <x v="0"/>
    <x v="1"/>
    <s v="生駒市"/>
    <x v="9"/>
    <x v="5"/>
    <x v="5"/>
    <x v="5"/>
    <x v="5"/>
    <n v="8"/>
    <n v="0.51"/>
    <n v="1"/>
    <n v="0.12"/>
    <n v="7"/>
    <n v="0.98"/>
    <x v="0"/>
    <x v="0"/>
  </r>
  <r>
    <s v="ti.29209"/>
    <x v="0"/>
    <x v="0"/>
    <x v="1"/>
    <s v="生駒市"/>
    <x v="9"/>
    <x v="6"/>
    <x v="6"/>
    <x v="6"/>
    <x v="6"/>
    <n v="362"/>
    <n v="23.06"/>
    <n v="182"/>
    <n v="21.24"/>
    <n v="180"/>
    <n v="25.32"/>
    <x v="0"/>
    <x v="0"/>
  </r>
  <r>
    <s v="ti.29209"/>
    <x v="0"/>
    <x v="0"/>
    <x v="1"/>
    <s v="生駒市"/>
    <x v="9"/>
    <x v="7"/>
    <x v="7"/>
    <x v="7"/>
    <x v="7"/>
    <n v="9"/>
    <n v="0.56999999999999995"/>
    <n v="1"/>
    <n v="0.12"/>
    <n v="8"/>
    <n v="1.1299999999999999"/>
    <x v="0"/>
    <x v="0"/>
  </r>
  <r>
    <s v="ti.29209"/>
    <x v="0"/>
    <x v="0"/>
    <x v="1"/>
    <s v="生駒市"/>
    <x v="9"/>
    <x v="8"/>
    <x v="8"/>
    <x v="8"/>
    <x v="8"/>
    <n v="186"/>
    <n v="11.85"/>
    <n v="51"/>
    <n v="5.95"/>
    <n v="135"/>
    <n v="18.989999999999998"/>
    <x v="0"/>
    <x v="0"/>
  </r>
  <r>
    <s v="ti.29209"/>
    <x v="0"/>
    <x v="0"/>
    <x v="1"/>
    <s v="生駒市"/>
    <x v="9"/>
    <x v="9"/>
    <x v="9"/>
    <x v="9"/>
    <x v="9"/>
    <n v="75"/>
    <n v="4.78"/>
    <n v="40"/>
    <n v="4.67"/>
    <n v="35"/>
    <n v="4.92"/>
    <x v="0"/>
    <x v="0"/>
  </r>
  <r>
    <s v="ti.29209"/>
    <x v="0"/>
    <x v="0"/>
    <x v="1"/>
    <s v="生駒市"/>
    <x v="9"/>
    <x v="10"/>
    <x v="10"/>
    <x v="10"/>
    <x v="10"/>
    <n v="164"/>
    <n v="10.45"/>
    <n v="148"/>
    <n v="17.27"/>
    <n v="16"/>
    <n v="2.25"/>
    <x v="0"/>
    <x v="0"/>
  </r>
  <r>
    <s v="ti.29209"/>
    <x v="0"/>
    <x v="0"/>
    <x v="1"/>
    <s v="生駒市"/>
    <x v="9"/>
    <x v="11"/>
    <x v="11"/>
    <x v="11"/>
    <x v="11"/>
    <n v="219"/>
    <n v="13.95"/>
    <n v="147"/>
    <n v="17.149999999999999"/>
    <n v="70"/>
    <n v="9.85"/>
    <x v="7"/>
    <x v="13"/>
  </r>
  <r>
    <s v="ti.29209"/>
    <x v="0"/>
    <x v="0"/>
    <x v="1"/>
    <s v="生駒市"/>
    <x v="9"/>
    <x v="12"/>
    <x v="12"/>
    <x v="12"/>
    <x v="12"/>
    <n v="108"/>
    <n v="6.88"/>
    <n v="77"/>
    <n v="8.98"/>
    <n v="31"/>
    <n v="4.3600000000000003"/>
    <x v="0"/>
    <x v="0"/>
  </r>
  <r>
    <s v="ti.29209"/>
    <x v="0"/>
    <x v="0"/>
    <x v="1"/>
    <s v="生駒市"/>
    <x v="9"/>
    <x v="13"/>
    <x v="13"/>
    <x v="13"/>
    <x v="13"/>
    <n v="111"/>
    <n v="7.07"/>
    <n v="89"/>
    <n v="10.39"/>
    <n v="22"/>
    <n v="3.09"/>
    <x v="0"/>
    <x v="0"/>
  </r>
  <r>
    <s v="ti.29209"/>
    <x v="0"/>
    <x v="0"/>
    <x v="1"/>
    <s v="生駒市"/>
    <x v="9"/>
    <x v="14"/>
    <x v="14"/>
    <x v="14"/>
    <x v="14"/>
    <n v="40"/>
    <n v="2.5499999999999998"/>
    <n v="19"/>
    <n v="2.2200000000000002"/>
    <n v="21"/>
    <n v="2.95"/>
    <x v="0"/>
    <x v="0"/>
  </r>
  <r>
    <s v="ti.29210"/>
    <x v="0"/>
    <x v="0"/>
    <x v="1"/>
    <s v="香芝市"/>
    <x v="10"/>
    <x v="0"/>
    <x v="0"/>
    <x v="0"/>
    <x v="0"/>
    <n v="0"/>
    <n v="0"/>
    <n v="0"/>
    <n v="0"/>
    <n v="0"/>
    <n v="0"/>
    <x v="0"/>
    <x v="0"/>
  </r>
  <r>
    <s v="ti.29210"/>
    <x v="0"/>
    <x v="0"/>
    <x v="1"/>
    <s v="香芝市"/>
    <x v="10"/>
    <x v="1"/>
    <x v="1"/>
    <x v="1"/>
    <x v="1"/>
    <n v="139"/>
    <n v="13.04"/>
    <n v="55"/>
    <n v="8.36"/>
    <n v="84"/>
    <n v="20.64"/>
    <x v="0"/>
    <x v="0"/>
  </r>
  <r>
    <s v="ti.29210"/>
    <x v="0"/>
    <x v="0"/>
    <x v="1"/>
    <s v="香芝市"/>
    <x v="10"/>
    <x v="2"/>
    <x v="2"/>
    <x v="2"/>
    <x v="2"/>
    <n v="127"/>
    <n v="11.91"/>
    <n v="74"/>
    <n v="11.25"/>
    <n v="53"/>
    <n v="13.02"/>
    <x v="0"/>
    <x v="0"/>
  </r>
  <r>
    <s v="ti.29210"/>
    <x v="0"/>
    <x v="0"/>
    <x v="1"/>
    <s v="香芝市"/>
    <x v="10"/>
    <x v="3"/>
    <x v="3"/>
    <x v="3"/>
    <x v="3"/>
    <n v="0"/>
    <n v="0"/>
    <n v="0"/>
    <n v="0"/>
    <n v="0"/>
    <n v="0"/>
    <x v="0"/>
    <x v="0"/>
  </r>
  <r>
    <s v="ti.29210"/>
    <x v="0"/>
    <x v="0"/>
    <x v="1"/>
    <s v="香芝市"/>
    <x v="10"/>
    <x v="4"/>
    <x v="4"/>
    <x v="4"/>
    <x v="4"/>
    <n v="11"/>
    <n v="1.03"/>
    <n v="0"/>
    <n v="0"/>
    <n v="11"/>
    <n v="2.7"/>
    <x v="0"/>
    <x v="0"/>
  </r>
  <r>
    <s v="ti.29210"/>
    <x v="0"/>
    <x v="0"/>
    <x v="1"/>
    <s v="香芝市"/>
    <x v="10"/>
    <x v="5"/>
    <x v="5"/>
    <x v="5"/>
    <x v="5"/>
    <n v="5"/>
    <n v="0.47"/>
    <n v="2"/>
    <n v="0.3"/>
    <n v="3"/>
    <n v="0.74"/>
    <x v="0"/>
    <x v="0"/>
  </r>
  <r>
    <s v="ti.29210"/>
    <x v="0"/>
    <x v="0"/>
    <x v="1"/>
    <s v="香芝市"/>
    <x v="10"/>
    <x v="6"/>
    <x v="6"/>
    <x v="6"/>
    <x v="6"/>
    <n v="232"/>
    <n v="21.76"/>
    <n v="139"/>
    <n v="21.12"/>
    <n v="92"/>
    <n v="22.6"/>
    <x v="5"/>
    <x v="13"/>
  </r>
  <r>
    <s v="ti.29210"/>
    <x v="0"/>
    <x v="0"/>
    <x v="1"/>
    <s v="香芝市"/>
    <x v="10"/>
    <x v="7"/>
    <x v="7"/>
    <x v="7"/>
    <x v="7"/>
    <n v="4"/>
    <n v="0.38"/>
    <n v="1"/>
    <n v="0.15"/>
    <n v="3"/>
    <n v="0.74"/>
    <x v="0"/>
    <x v="0"/>
  </r>
  <r>
    <s v="ti.29210"/>
    <x v="0"/>
    <x v="0"/>
    <x v="1"/>
    <s v="香芝市"/>
    <x v="10"/>
    <x v="8"/>
    <x v="8"/>
    <x v="8"/>
    <x v="8"/>
    <n v="87"/>
    <n v="8.16"/>
    <n v="26"/>
    <n v="3.95"/>
    <n v="61"/>
    <n v="14.99"/>
    <x v="0"/>
    <x v="0"/>
  </r>
  <r>
    <s v="ti.29210"/>
    <x v="0"/>
    <x v="0"/>
    <x v="1"/>
    <s v="香芝市"/>
    <x v="10"/>
    <x v="9"/>
    <x v="9"/>
    <x v="9"/>
    <x v="9"/>
    <n v="50"/>
    <n v="4.6900000000000004"/>
    <n v="26"/>
    <n v="3.95"/>
    <n v="24"/>
    <n v="5.9"/>
    <x v="0"/>
    <x v="0"/>
  </r>
  <r>
    <s v="ti.29210"/>
    <x v="0"/>
    <x v="0"/>
    <x v="1"/>
    <s v="香芝市"/>
    <x v="10"/>
    <x v="10"/>
    <x v="10"/>
    <x v="10"/>
    <x v="10"/>
    <n v="80"/>
    <n v="7.5"/>
    <n v="64"/>
    <n v="9.73"/>
    <n v="16"/>
    <n v="3.93"/>
    <x v="0"/>
    <x v="0"/>
  </r>
  <r>
    <s v="ti.29210"/>
    <x v="0"/>
    <x v="0"/>
    <x v="1"/>
    <s v="香芝市"/>
    <x v="10"/>
    <x v="11"/>
    <x v="11"/>
    <x v="11"/>
    <x v="11"/>
    <n v="159"/>
    <n v="14.92"/>
    <n v="133"/>
    <n v="20.21"/>
    <n v="26"/>
    <n v="6.39"/>
    <x v="0"/>
    <x v="0"/>
  </r>
  <r>
    <s v="ti.29210"/>
    <x v="0"/>
    <x v="0"/>
    <x v="1"/>
    <s v="香芝市"/>
    <x v="10"/>
    <x v="12"/>
    <x v="12"/>
    <x v="12"/>
    <x v="12"/>
    <n v="75"/>
    <n v="7.04"/>
    <n v="61"/>
    <n v="9.27"/>
    <n v="14"/>
    <n v="3.44"/>
    <x v="0"/>
    <x v="0"/>
  </r>
  <r>
    <s v="ti.29210"/>
    <x v="0"/>
    <x v="0"/>
    <x v="1"/>
    <s v="香芝市"/>
    <x v="10"/>
    <x v="13"/>
    <x v="13"/>
    <x v="13"/>
    <x v="13"/>
    <n v="67"/>
    <n v="6.29"/>
    <n v="56"/>
    <n v="8.51"/>
    <n v="11"/>
    <n v="2.7"/>
    <x v="0"/>
    <x v="0"/>
  </r>
  <r>
    <s v="ti.29210"/>
    <x v="0"/>
    <x v="0"/>
    <x v="1"/>
    <s v="香芝市"/>
    <x v="10"/>
    <x v="14"/>
    <x v="14"/>
    <x v="14"/>
    <x v="14"/>
    <n v="30"/>
    <n v="2.81"/>
    <n v="21"/>
    <n v="3.19"/>
    <n v="9"/>
    <n v="2.21"/>
    <x v="0"/>
    <x v="0"/>
  </r>
  <r>
    <s v="ti.29211"/>
    <x v="0"/>
    <x v="0"/>
    <x v="1"/>
    <s v="葛城市"/>
    <x v="11"/>
    <x v="0"/>
    <x v="0"/>
    <x v="0"/>
    <x v="0"/>
    <n v="0"/>
    <n v="0"/>
    <n v="0"/>
    <n v="0"/>
    <n v="0"/>
    <n v="0"/>
    <x v="0"/>
    <x v="20"/>
  </r>
  <r>
    <s v="ti.29211"/>
    <x v="0"/>
    <x v="0"/>
    <x v="1"/>
    <s v="葛城市"/>
    <x v="11"/>
    <x v="1"/>
    <x v="1"/>
    <x v="1"/>
    <x v="1"/>
    <n v="96"/>
    <n v="14.01"/>
    <n v="53"/>
    <n v="11.37"/>
    <n v="43"/>
    <n v="19.63"/>
    <x v="0"/>
    <x v="20"/>
  </r>
  <r>
    <s v="ti.29211"/>
    <x v="0"/>
    <x v="0"/>
    <x v="1"/>
    <s v="葛城市"/>
    <x v="11"/>
    <x v="2"/>
    <x v="2"/>
    <x v="2"/>
    <x v="2"/>
    <n v="155"/>
    <n v="22.63"/>
    <n v="92"/>
    <n v="19.739999999999998"/>
    <n v="63"/>
    <n v="28.77"/>
    <x v="0"/>
    <x v="20"/>
  </r>
  <r>
    <s v="ti.29211"/>
    <x v="0"/>
    <x v="0"/>
    <x v="1"/>
    <s v="葛城市"/>
    <x v="11"/>
    <x v="3"/>
    <x v="3"/>
    <x v="3"/>
    <x v="3"/>
    <n v="0"/>
    <n v="0"/>
    <n v="0"/>
    <n v="0"/>
    <n v="0"/>
    <n v="0"/>
    <x v="0"/>
    <x v="20"/>
  </r>
  <r>
    <s v="ti.29211"/>
    <x v="0"/>
    <x v="0"/>
    <x v="1"/>
    <s v="葛城市"/>
    <x v="11"/>
    <x v="4"/>
    <x v="4"/>
    <x v="4"/>
    <x v="4"/>
    <n v="3"/>
    <n v="0.44"/>
    <n v="0"/>
    <n v="0"/>
    <n v="3"/>
    <n v="1.37"/>
    <x v="0"/>
    <x v="20"/>
  </r>
  <r>
    <s v="ti.29211"/>
    <x v="0"/>
    <x v="0"/>
    <x v="1"/>
    <s v="葛城市"/>
    <x v="11"/>
    <x v="5"/>
    <x v="5"/>
    <x v="5"/>
    <x v="5"/>
    <n v="6"/>
    <n v="0.88"/>
    <n v="0"/>
    <n v="0"/>
    <n v="6"/>
    <n v="2.74"/>
    <x v="0"/>
    <x v="20"/>
  </r>
  <r>
    <s v="ti.29211"/>
    <x v="0"/>
    <x v="0"/>
    <x v="1"/>
    <s v="葛城市"/>
    <x v="11"/>
    <x v="6"/>
    <x v="6"/>
    <x v="6"/>
    <x v="6"/>
    <n v="161"/>
    <n v="23.5"/>
    <n v="112"/>
    <n v="24.03"/>
    <n v="49"/>
    <n v="22.37"/>
    <x v="0"/>
    <x v="20"/>
  </r>
  <r>
    <s v="ti.29211"/>
    <x v="0"/>
    <x v="0"/>
    <x v="1"/>
    <s v="葛城市"/>
    <x v="11"/>
    <x v="7"/>
    <x v="7"/>
    <x v="7"/>
    <x v="7"/>
    <n v="3"/>
    <n v="0.44"/>
    <n v="0"/>
    <n v="0"/>
    <n v="3"/>
    <n v="1.37"/>
    <x v="0"/>
    <x v="20"/>
  </r>
  <r>
    <s v="ti.29211"/>
    <x v="0"/>
    <x v="0"/>
    <x v="1"/>
    <s v="葛城市"/>
    <x v="11"/>
    <x v="8"/>
    <x v="8"/>
    <x v="8"/>
    <x v="8"/>
    <n v="72"/>
    <n v="10.51"/>
    <n v="55"/>
    <n v="11.8"/>
    <n v="17"/>
    <n v="7.76"/>
    <x v="0"/>
    <x v="20"/>
  </r>
  <r>
    <s v="ti.29211"/>
    <x v="0"/>
    <x v="0"/>
    <x v="1"/>
    <s v="葛城市"/>
    <x v="11"/>
    <x v="9"/>
    <x v="9"/>
    <x v="9"/>
    <x v="9"/>
    <n v="15"/>
    <n v="2.19"/>
    <n v="6"/>
    <n v="1.29"/>
    <n v="9"/>
    <n v="4.1100000000000003"/>
    <x v="0"/>
    <x v="20"/>
  </r>
  <r>
    <s v="ti.29211"/>
    <x v="0"/>
    <x v="0"/>
    <x v="1"/>
    <s v="葛城市"/>
    <x v="11"/>
    <x v="10"/>
    <x v="10"/>
    <x v="10"/>
    <x v="10"/>
    <n v="56"/>
    <n v="8.18"/>
    <n v="51"/>
    <n v="10.94"/>
    <n v="5"/>
    <n v="2.2799999999999998"/>
    <x v="0"/>
    <x v="20"/>
  </r>
  <r>
    <s v="ti.29211"/>
    <x v="0"/>
    <x v="0"/>
    <x v="1"/>
    <s v="葛城市"/>
    <x v="11"/>
    <x v="11"/>
    <x v="11"/>
    <x v="11"/>
    <x v="11"/>
    <n v="62"/>
    <n v="9.0500000000000007"/>
    <n v="57"/>
    <n v="12.23"/>
    <n v="5"/>
    <n v="2.2799999999999998"/>
    <x v="0"/>
    <x v="20"/>
  </r>
  <r>
    <s v="ti.29211"/>
    <x v="0"/>
    <x v="0"/>
    <x v="1"/>
    <s v="葛城市"/>
    <x v="11"/>
    <x v="12"/>
    <x v="12"/>
    <x v="12"/>
    <x v="12"/>
    <n v="7"/>
    <n v="1.02"/>
    <n v="5"/>
    <n v="1.07"/>
    <n v="2"/>
    <n v="0.91"/>
    <x v="0"/>
    <x v="20"/>
  </r>
  <r>
    <s v="ti.29211"/>
    <x v="0"/>
    <x v="0"/>
    <x v="1"/>
    <s v="葛城市"/>
    <x v="11"/>
    <x v="13"/>
    <x v="13"/>
    <x v="13"/>
    <x v="13"/>
    <n v="25"/>
    <n v="3.65"/>
    <n v="21"/>
    <n v="4.51"/>
    <n v="4"/>
    <n v="1.83"/>
    <x v="0"/>
    <x v="20"/>
  </r>
  <r>
    <s v="ti.29211"/>
    <x v="0"/>
    <x v="0"/>
    <x v="1"/>
    <s v="葛城市"/>
    <x v="11"/>
    <x v="14"/>
    <x v="14"/>
    <x v="14"/>
    <x v="14"/>
    <n v="24"/>
    <n v="3.5"/>
    <n v="14"/>
    <n v="3"/>
    <n v="10"/>
    <n v="4.57"/>
    <x v="0"/>
    <x v="20"/>
  </r>
  <r>
    <s v="ti.29212"/>
    <x v="0"/>
    <x v="0"/>
    <x v="1"/>
    <s v="宇陀市"/>
    <x v="12"/>
    <x v="0"/>
    <x v="0"/>
    <x v="0"/>
    <x v="0"/>
    <n v="0"/>
    <n v="0"/>
    <n v="0"/>
    <n v="0"/>
    <n v="0"/>
    <n v="0"/>
    <x v="0"/>
    <x v="0"/>
  </r>
  <r>
    <s v="ti.29212"/>
    <x v="0"/>
    <x v="0"/>
    <x v="1"/>
    <s v="宇陀市"/>
    <x v="12"/>
    <x v="1"/>
    <x v="1"/>
    <x v="1"/>
    <x v="1"/>
    <n v="156"/>
    <n v="18.03"/>
    <n v="120"/>
    <n v="17.62"/>
    <n v="36"/>
    <n v="19.78"/>
    <x v="0"/>
    <x v="0"/>
  </r>
  <r>
    <s v="ti.29212"/>
    <x v="0"/>
    <x v="0"/>
    <x v="1"/>
    <s v="宇陀市"/>
    <x v="12"/>
    <x v="2"/>
    <x v="2"/>
    <x v="2"/>
    <x v="2"/>
    <n v="140"/>
    <n v="16.18"/>
    <n v="103"/>
    <n v="15.12"/>
    <n v="37"/>
    <n v="20.329999999999998"/>
    <x v="0"/>
    <x v="0"/>
  </r>
  <r>
    <s v="ti.29212"/>
    <x v="0"/>
    <x v="0"/>
    <x v="1"/>
    <s v="宇陀市"/>
    <x v="12"/>
    <x v="3"/>
    <x v="3"/>
    <x v="3"/>
    <x v="3"/>
    <n v="0"/>
    <n v="0"/>
    <n v="0"/>
    <n v="0"/>
    <n v="0"/>
    <n v="0"/>
    <x v="0"/>
    <x v="0"/>
  </r>
  <r>
    <s v="ti.29212"/>
    <x v="0"/>
    <x v="0"/>
    <x v="1"/>
    <s v="宇陀市"/>
    <x v="12"/>
    <x v="4"/>
    <x v="4"/>
    <x v="4"/>
    <x v="4"/>
    <n v="3"/>
    <n v="0.35"/>
    <n v="0"/>
    <n v="0"/>
    <n v="3"/>
    <n v="1.65"/>
    <x v="0"/>
    <x v="0"/>
  </r>
  <r>
    <s v="ti.29212"/>
    <x v="0"/>
    <x v="0"/>
    <x v="1"/>
    <s v="宇陀市"/>
    <x v="12"/>
    <x v="5"/>
    <x v="5"/>
    <x v="5"/>
    <x v="5"/>
    <n v="3"/>
    <n v="0.35"/>
    <n v="1"/>
    <n v="0.15"/>
    <n v="2"/>
    <n v="1.1000000000000001"/>
    <x v="0"/>
    <x v="0"/>
  </r>
  <r>
    <s v="ti.29212"/>
    <x v="0"/>
    <x v="0"/>
    <x v="1"/>
    <s v="宇陀市"/>
    <x v="12"/>
    <x v="6"/>
    <x v="6"/>
    <x v="6"/>
    <x v="6"/>
    <n v="253"/>
    <n v="29.25"/>
    <n v="204"/>
    <n v="29.96"/>
    <n v="48"/>
    <n v="26.37"/>
    <x v="5"/>
    <x v="18"/>
  </r>
  <r>
    <s v="ti.29212"/>
    <x v="0"/>
    <x v="0"/>
    <x v="1"/>
    <s v="宇陀市"/>
    <x v="12"/>
    <x v="7"/>
    <x v="7"/>
    <x v="7"/>
    <x v="7"/>
    <n v="4"/>
    <n v="0.46"/>
    <n v="1"/>
    <n v="0.15"/>
    <n v="3"/>
    <n v="1.65"/>
    <x v="0"/>
    <x v="0"/>
  </r>
  <r>
    <s v="ti.29212"/>
    <x v="0"/>
    <x v="0"/>
    <x v="1"/>
    <s v="宇陀市"/>
    <x v="12"/>
    <x v="8"/>
    <x v="8"/>
    <x v="8"/>
    <x v="8"/>
    <n v="37"/>
    <n v="4.28"/>
    <n v="25"/>
    <n v="3.67"/>
    <n v="12"/>
    <n v="6.59"/>
    <x v="0"/>
    <x v="0"/>
  </r>
  <r>
    <s v="ti.29212"/>
    <x v="0"/>
    <x v="0"/>
    <x v="1"/>
    <s v="宇陀市"/>
    <x v="12"/>
    <x v="9"/>
    <x v="9"/>
    <x v="9"/>
    <x v="9"/>
    <n v="21"/>
    <n v="2.4300000000000002"/>
    <n v="13"/>
    <n v="1.91"/>
    <n v="8"/>
    <n v="4.4000000000000004"/>
    <x v="0"/>
    <x v="0"/>
  </r>
  <r>
    <s v="ti.29212"/>
    <x v="0"/>
    <x v="0"/>
    <x v="1"/>
    <s v="宇陀市"/>
    <x v="12"/>
    <x v="10"/>
    <x v="10"/>
    <x v="10"/>
    <x v="10"/>
    <n v="66"/>
    <n v="7.63"/>
    <n v="62"/>
    <n v="9.1"/>
    <n v="4"/>
    <n v="2.2000000000000002"/>
    <x v="0"/>
    <x v="0"/>
  </r>
  <r>
    <s v="ti.29212"/>
    <x v="0"/>
    <x v="0"/>
    <x v="1"/>
    <s v="宇陀市"/>
    <x v="12"/>
    <x v="11"/>
    <x v="11"/>
    <x v="11"/>
    <x v="11"/>
    <n v="90"/>
    <n v="10.4"/>
    <n v="76"/>
    <n v="11.16"/>
    <n v="13"/>
    <n v="7.14"/>
    <x v="5"/>
    <x v="18"/>
  </r>
  <r>
    <s v="ti.29212"/>
    <x v="0"/>
    <x v="0"/>
    <x v="1"/>
    <s v="宇陀市"/>
    <x v="12"/>
    <x v="12"/>
    <x v="12"/>
    <x v="12"/>
    <x v="12"/>
    <n v="34"/>
    <n v="3.93"/>
    <n v="29"/>
    <n v="4.26"/>
    <n v="5"/>
    <n v="2.75"/>
    <x v="0"/>
    <x v="0"/>
  </r>
  <r>
    <s v="ti.29212"/>
    <x v="0"/>
    <x v="0"/>
    <x v="1"/>
    <s v="宇陀市"/>
    <x v="12"/>
    <x v="13"/>
    <x v="13"/>
    <x v="13"/>
    <x v="13"/>
    <n v="24"/>
    <n v="2.77"/>
    <n v="18"/>
    <n v="2.64"/>
    <n v="6"/>
    <n v="3.3"/>
    <x v="0"/>
    <x v="0"/>
  </r>
  <r>
    <s v="ti.29212"/>
    <x v="0"/>
    <x v="0"/>
    <x v="1"/>
    <s v="宇陀市"/>
    <x v="12"/>
    <x v="14"/>
    <x v="14"/>
    <x v="14"/>
    <x v="14"/>
    <n v="34"/>
    <n v="3.93"/>
    <n v="29"/>
    <n v="4.26"/>
    <n v="5"/>
    <n v="2.75"/>
    <x v="0"/>
    <x v="0"/>
  </r>
  <r>
    <s v="ti.29322"/>
    <x v="0"/>
    <x v="0"/>
    <x v="2"/>
    <s v="山辺郡山添村"/>
    <x v="13"/>
    <x v="0"/>
    <x v="0"/>
    <x v="0"/>
    <x v="0"/>
    <n v="0"/>
    <n v="0"/>
    <n v="0"/>
    <n v="0"/>
    <n v="0"/>
    <n v="0"/>
    <x v="0"/>
    <x v="0"/>
  </r>
  <r>
    <s v="ti.29322"/>
    <x v="0"/>
    <x v="0"/>
    <x v="2"/>
    <s v="山辺郡山添村"/>
    <x v="13"/>
    <x v="1"/>
    <x v="1"/>
    <x v="1"/>
    <x v="1"/>
    <n v="49"/>
    <n v="34.03"/>
    <n v="41"/>
    <n v="37.96"/>
    <n v="8"/>
    <n v="22.86"/>
    <x v="0"/>
    <x v="0"/>
  </r>
  <r>
    <s v="ti.29322"/>
    <x v="0"/>
    <x v="0"/>
    <x v="2"/>
    <s v="山辺郡山添村"/>
    <x v="13"/>
    <x v="2"/>
    <x v="2"/>
    <x v="2"/>
    <x v="2"/>
    <n v="29"/>
    <n v="20.14"/>
    <n v="14"/>
    <n v="12.96"/>
    <n v="15"/>
    <n v="42.86"/>
    <x v="0"/>
    <x v="0"/>
  </r>
  <r>
    <s v="ti.29322"/>
    <x v="0"/>
    <x v="0"/>
    <x v="2"/>
    <s v="山辺郡山添村"/>
    <x v="13"/>
    <x v="3"/>
    <x v="3"/>
    <x v="3"/>
    <x v="3"/>
    <n v="0"/>
    <n v="0"/>
    <n v="0"/>
    <n v="0"/>
    <n v="0"/>
    <n v="0"/>
    <x v="0"/>
    <x v="0"/>
  </r>
  <r>
    <s v="ti.29322"/>
    <x v="0"/>
    <x v="0"/>
    <x v="2"/>
    <s v="山辺郡山添村"/>
    <x v="13"/>
    <x v="4"/>
    <x v="4"/>
    <x v="4"/>
    <x v="4"/>
    <n v="0"/>
    <n v="0"/>
    <n v="0"/>
    <n v="0"/>
    <n v="0"/>
    <n v="0"/>
    <x v="0"/>
    <x v="0"/>
  </r>
  <r>
    <s v="ti.29322"/>
    <x v="0"/>
    <x v="0"/>
    <x v="2"/>
    <s v="山辺郡山添村"/>
    <x v="13"/>
    <x v="5"/>
    <x v="5"/>
    <x v="5"/>
    <x v="5"/>
    <n v="0"/>
    <n v="0"/>
    <n v="0"/>
    <n v="0"/>
    <n v="0"/>
    <n v="0"/>
    <x v="0"/>
    <x v="0"/>
  </r>
  <r>
    <s v="ti.29322"/>
    <x v="0"/>
    <x v="0"/>
    <x v="2"/>
    <s v="山辺郡山添村"/>
    <x v="13"/>
    <x v="6"/>
    <x v="6"/>
    <x v="6"/>
    <x v="6"/>
    <n v="40"/>
    <n v="27.78"/>
    <n v="31"/>
    <n v="28.7"/>
    <n v="8"/>
    <n v="22.86"/>
    <x v="5"/>
    <x v="13"/>
  </r>
  <r>
    <s v="ti.29322"/>
    <x v="0"/>
    <x v="0"/>
    <x v="2"/>
    <s v="山辺郡山添村"/>
    <x v="13"/>
    <x v="7"/>
    <x v="7"/>
    <x v="7"/>
    <x v="7"/>
    <n v="0"/>
    <n v="0"/>
    <n v="0"/>
    <n v="0"/>
    <n v="0"/>
    <n v="0"/>
    <x v="0"/>
    <x v="0"/>
  </r>
  <r>
    <s v="ti.29322"/>
    <x v="0"/>
    <x v="0"/>
    <x v="2"/>
    <s v="山辺郡山添村"/>
    <x v="13"/>
    <x v="8"/>
    <x v="8"/>
    <x v="8"/>
    <x v="8"/>
    <n v="1"/>
    <n v="0.69"/>
    <n v="1"/>
    <n v="0.93"/>
    <n v="0"/>
    <n v="0"/>
    <x v="0"/>
    <x v="0"/>
  </r>
  <r>
    <s v="ti.29322"/>
    <x v="0"/>
    <x v="0"/>
    <x v="2"/>
    <s v="山辺郡山添村"/>
    <x v="13"/>
    <x v="9"/>
    <x v="9"/>
    <x v="9"/>
    <x v="9"/>
    <n v="1"/>
    <n v="0.69"/>
    <n v="1"/>
    <n v="0.93"/>
    <n v="0"/>
    <n v="0"/>
    <x v="0"/>
    <x v="0"/>
  </r>
  <r>
    <s v="ti.29322"/>
    <x v="0"/>
    <x v="0"/>
    <x v="2"/>
    <s v="山辺郡山添村"/>
    <x v="13"/>
    <x v="10"/>
    <x v="10"/>
    <x v="10"/>
    <x v="10"/>
    <n v="8"/>
    <n v="5.56"/>
    <n v="6"/>
    <n v="5.56"/>
    <n v="2"/>
    <n v="5.71"/>
    <x v="0"/>
    <x v="0"/>
  </r>
  <r>
    <s v="ti.29322"/>
    <x v="0"/>
    <x v="0"/>
    <x v="2"/>
    <s v="山辺郡山添村"/>
    <x v="13"/>
    <x v="11"/>
    <x v="11"/>
    <x v="11"/>
    <x v="11"/>
    <n v="9"/>
    <n v="6.25"/>
    <n v="9"/>
    <n v="8.33"/>
    <n v="0"/>
    <n v="0"/>
    <x v="0"/>
    <x v="0"/>
  </r>
  <r>
    <s v="ti.29322"/>
    <x v="0"/>
    <x v="0"/>
    <x v="2"/>
    <s v="山辺郡山添村"/>
    <x v="13"/>
    <x v="12"/>
    <x v="12"/>
    <x v="12"/>
    <x v="12"/>
    <n v="0"/>
    <n v="0"/>
    <n v="0"/>
    <n v="0"/>
    <n v="0"/>
    <n v="0"/>
    <x v="0"/>
    <x v="0"/>
  </r>
  <r>
    <s v="ti.29322"/>
    <x v="0"/>
    <x v="0"/>
    <x v="2"/>
    <s v="山辺郡山添村"/>
    <x v="13"/>
    <x v="13"/>
    <x v="13"/>
    <x v="13"/>
    <x v="13"/>
    <n v="2"/>
    <n v="1.39"/>
    <n v="1"/>
    <n v="0.93"/>
    <n v="1"/>
    <n v="2.86"/>
    <x v="0"/>
    <x v="0"/>
  </r>
  <r>
    <s v="ti.29322"/>
    <x v="0"/>
    <x v="0"/>
    <x v="2"/>
    <s v="山辺郡山添村"/>
    <x v="13"/>
    <x v="14"/>
    <x v="14"/>
    <x v="14"/>
    <x v="14"/>
    <n v="5"/>
    <n v="3.47"/>
    <n v="4"/>
    <n v="3.7"/>
    <n v="1"/>
    <n v="2.86"/>
    <x v="0"/>
    <x v="0"/>
  </r>
  <r>
    <s v="ti.29342"/>
    <x v="0"/>
    <x v="0"/>
    <x v="2"/>
    <s v="生駒郡平群町"/>
    <x v="14"/>
    <x v="0"/>
    <x v="0"/>
    <x v="0"/>
    <x v="0"/>
    <n v="0"/>
    <n v="0"/>
    <n v="0"/>
    <n v="0"/>
    <n v="0"/>
    <n v="0"/>
    <x v="0"/>
    <x v="20"/>
  </r>
  <r>
    <s v="ti.29342"/>
    <x v="0"/>
    <x v="0"/>
    <x v="2"/>
    <s v="生駒郡平群町"/>
    <x v="14"/>
    <x v="1"/>
    <x v="1"/>
    <x v="1"/>
    <x v="1"/>
    <n v="54"/>
    <n v="21.86"/>
    <n v="34"/>
    <n v="21.94"/>
    <n v="20"/>
    <n v="21.74"/>
    <x v="0"/>
    <x v="20"/>
  </r>
  <r>
    <s v="ti.29342"/>
    <x v="0"/>
    <x v="0"/>
    <x v="2"/>
    <s v="生駒郡平群町"/>
    <x v="14"/>
    <x v="2"/>
    <x v="2"/>
    <x v="2"/>
    <x v="2"/>
    <n v="20"/>
    <n v="8.1"/>
    <n v="9"/>
    <n v="5.81"/>
    <n v="11"/>
    <n v="11.96"/>
    <x v="0"/>
    <x v="20"/>
  </r>
  <r>
    <s v="ti.29342"/>
    <x v="0"/>
    <x v="0"/>
    <x v="2"/>
    <s v="生駒郡平群町"/>
    <x v="14"/>
    <x v="3"/>
    <x v="3"/>
    <x v="3"/>
    <x v="3"/>
    <n v="0"/>
    <n v="0"/>
    <n v="0"/>
    <n v="0"/>
    <n v="0"/>
    <n v="0"/>
    <x v="0"/>
    <x v="20"/>
  </r>
  <r>
    <s v="ti.29342"/>
    <x v="0"/>
    <x v="0"/>
    <x v="2"/>
    <s v="生駒郡平群町"/>
    <x v="14"/>
    <x v="4"/>
    <x v="4"/>
    <x v="4"/>
    <x v="4"/>
    <n v="2"/>
    <n v="0.81"/>
    <n v="0"/>
    <n v="0"/>
    <n v="2"/>
    <n v="2.17"/>
    <x v="0"/>
    <x v="20"/>
  </r>
  <r>
    <s v="ti.29342"/>
    <x v="0"/>
    <x v="0"/>
    <x v="2"/>
    <s v="生駒郡平群町"/>
    <x v="14"/>
    <x v="5"/>
    <x v="5"/>
    <x v="5"/>
    <x v="5"/>
    <n v="0"/>
    <n v="0"/>
    <n v="0"/>
    <n v="0"/>
    <n v="0"/>
    <n v="0"/>
    <x v="0"/>
    <x v="20"/>
  </r>
  <r>
    <s v="ti.29342"/>
    <x v="0"/>
    <x v="0"/>
    <x v="2"/>
    <s v="生駒郡平群町"/>
    <x v="14"/>
    <x v="6"/>
    <x v="6"/>
    <x v="6"/>
    <x v="6"/>
    <n v="62"/>
    <n v="25.1"/>
    <n v="38"/>
    <n v="24.52"/>
    <n v="24"/>
    <n v="26.09"/>
    <x v="0"/>
    <x v="20"/>
  </r>
  <r>
    <s v="ti.29342"/>
    <x v="0"/>
    <x v="0"/>
    <x v="2"/>
    <s v="生駒郡平群町"/>
    <x v="14"/>
    <x v="7"/>
    <x v="7"/>
    <x v="7"/>
    <x v="7"/>
    <n v="2"/>
    <n v="0.81"/>
    <n v="1"/>
    <n v="0.65"/>
    <n v="1"/>
    <n v="1.0900000000000001"/>
    <x v="0"/>
    <x v="20"/>
  </r>
  <r>
    <s v="ti.29342"/>
    <x v="0"/>
    <x v="0"/>
    <x v="2"/>
    <s v="生駒郡平群町"/>
    <x v="14"/>
    <x v="8"/>
    <x v="8"/>
    <x v="8"/>
    <x v="8"/>
    <n v="14"/>
    <n v="5.67"/>
    <n v="8"/>
    <n v="5.16"/>
    <n v="6"/>
    <n v="6.52"/>
    <x v="0"/>
    <x v="20"/>
  </r>
  <r>
    <s v="ti.29342"/>
    <x v="0"/>
    <x v="0"/>
    <x v="2"/>
    <s v="生駒郡平群町"/>
    <x v="14"/>
    <x v="9"/>
    <x v="9"/>
    <x v="9"/>
    <x v="9"/>
    <n v="15"/>
    <n v="6.07"/>
    <n v="5"/>
    <n v="3.23"/>
    <n v="10"/>
    <n v="10.87"/>
    <x v="0"/>
    <x v="20"/>
  </r>
  <r>
    <s v="ti.29342"/>
    <x v="0"/>
    <x v="0"/>
    <x v="2"/>
    <s v="生駒郡平群町"/>
    <x v="14"/>
    <x v="10"/>
    <x v="10"/>
    <x v="10"/>
    <x v="10"/>
    <n v="24"/>
    <n v="9.7200000000000006"/>
    <n v="22"/>
    <n v="14.19"/>
    <n v="2"/>
    <n v="2.17"/>
    <x v="0"/>
    <x v="20"/>
  </r>
  <r>
    <s v="ti.29342"/>
    <x v="0"/>
    <x v="0"/>
    <x v="2"/>
    <s v="生駒郡平群町"/>
    <x v="14"/>
    <x v="11"/>
    <x v="11"/>
    <x v="11"/>
    <x v="11"/>
    <n v="27"/>
    <n v="10.93"/>
    <n v="17"/>
    <n v="10.97"/>
    <n v="10"/>
    <n v="10.87"/>
    <x v="0"/>
    <x v="20"/>
  </r>
  <r>
    <s v="ti.29342"/>
    <x v="0"/>
    <x v="0"/>
    <x v="2"/>
    <s v="生駒郡平群町"/>
    <x v="14"/>
    <x v="12"/>
    <x v="12"/>
    <x v="12"/>
    <x v="12"/>
    <n v="12"/>
    <n v="4.8600000000000003"/>
    <n v="12"/>
    <n v="7.74"/>
    <n v="0"/>
    <n v="0"/>
    <x v="0"/>
    <x v="20"/>
  </r>
  <r>
    <s v="ti.29342"/>
    <x v="0"/>
    <x v="0"/>
    <x v="2"/>
    <s v="生駒郡平群町"/>
    <x v="14"/>
    <x v="13"/>
    <x v="13"/>
    <x v="13"/>
    <x v="13"/>
    <n v="8"/>
    <n v="3.24"/>
    <n v="7"/>
    <n v="4.5199999999999996"/>
    <n v="1"/>
    <n v="1.0900000000000001"/>
    <x v="0"/>
    <x v="20"/>
  </r>
  <r>
    <s v="ti.29342"/>
    <x v="0"/>
    <x v="0"/>
    <x v="2"/>
    <s v="生駒郡平群町"/>
    <x v="14"/>
    <x v="14"/>
    <x v="14"/>
    <x v="14"/>
    <x v="14"/>
    <n v="7"/>
    <n v="2.83"/>
    <n v="2"/>
    <n v="1.29"/>
    <n v="5"/>
    <n v="5.43"/>
    <x v="0"/>
    <x v="20"/>
  </r>
  <r>
    <s v="ti.29343"/>
    <x v="0"/>
    <x v="0"/>
    <x v="2"/>
    <s v="生駒郡三郷町"/>
    <x v="15"/>
    <x v="0"/>
    <x v="0"/>
    <x v="0"/>
    <x v="0"/>
    <n v="0"/>
    <n v="0"/>
    <n v="0"/>
    <n v="0"/>
    <n v="0"/>
    <n v="0"/>
    <x v="0"/>
    <x v="20"/>
  </r>
  <r>
    <s v="ti.29343"/>
    <x v="0"/>
    <x v="0"/>
    <x v="2"/>
    <s v="生駒郡三郷町"/>
    <x v="15"/>
    <x v="1"/>
    <x v="1"/>
    <x v="1"/>
    <x v="1"/>
    <n v="37"/>
    <n v="13.03"/>
    <n v="15"/>
    <n v="7.58"/>
    <n v="22"/>
    <n v="25.58"/>
    <x v="0"/>
    <x v="20"/>
  </r>
  <r>
    <s v="ti.29343"/>
    <x v="0"/>
    <x v="0"/>
    <x v="2"/>
    <s v="生駒郡三郷町"/>
    <x v="15"/>
    <x v="2"/>
    <x v="2"/>
    <x v="2"/>
    <x v="2"/>
    <n v="29"/>
    <n v="10.210000000000001"/>
    <n v="22"/>
    <n v="11.11"/>
    <n v="7"/>
    <n v="8.14"/>
    <x v="0"/>
    <x v="20"/>
  </r>
  <r>
    <s v="ti.29343"/>
    <x v="0"/>
    <x v="0"/>
    <x v="2"/>
    <s v="生駒郡三郷町"/>
    <x v="15"/>
    <x v="3"/>
    <x v="3"/>
    <x v="3"/>
    <x v="3"/>
    <n v="0"/>
    <n v="0"/>
    <n v="0"/>
    <n v="0"/>
    <n v="0"/>
    <n v="0"/>
    <x v="0"/>
    <x v="20"/>
  </r>
  <r>
    <s v="ti.29343"/>
    <x v="0"/>
    <x v="0"/>
    <x v="2"/>
    <s v="生駒郡三郷町"/>
    <x v="15"/>
    <x v="4"/>
    <x v="4"/>
    <x v="4"/>
    <x v="4"/>
    <n v="3"/>
    <n v="1.06"/>
    <n v="0"/>
    <n v="0"/>
    <n v="3"/>
    <n v="3.49"/>
    <x v="0"/>
    <x v="20"/>
  </r>
  <r>
    <s v="ti.29343"/>
    <x v="0"/>
    <x v="0"/>
    <x v="2"/>
    <s v="生駒郡三郷町"/>
    <x v="15"/>
    <x v="5"/>
    <x v="5"/>
    <x v="5"/>
    <x v="5"/>
    <n v="0"/>
    <n v="0"/>
    <n v="0"/>
    <n v="0"/>
    <n v="0"/>
    <n v="0"/>
    <x v="0"/>
    <x v="20"/>
  </r>
  <r>
    <s v="ti.29343"/>
    <x v="0"/>
    <x v="0"/>
    <x v="2"/>
    <s v="生駒郡三郷町"/>
    <x v="15"/>
    <x v="6"/>
    <x v="6"/>
    <x v="6"/>
    <x v="6"/>
    <n v="72"/>
    <n v="25.35"/>
    <n v="52"/>
    <n v="26.26"/>
    <n v="20"/>
    <n v="23.26"/>
    <x v="0"/>
    <x v="20"/>
  </r>
  <r>
    <s v="ti.29343"/>
    <x v="0"/>
    <x v="0"/>
    <x v="2"/>
    <s v="生駒郡三郷町"/>
    <x v="15"/>
    <x v="7"/>
    <x v="7"/>
    <x v="7"/>
    <x v="7"/>
    <n v="4"/>
    <n v="1.41"/>
    <n v="3"/>
    <n v="1.52"/>
    <n v="1"/>
    <n v="1.1599999999999999"/>
    <x v="0"/>
    <x v="20"/>
  </r>
  <r>
    <s v="ti.29343"/>
    <x v="0"/>
    <x v="0"/>
    <x v="2"/>
    <s v="生駒郡三郷町"/>
    <x v="15"/>
    <x v="8"/>
    <x v="8"/>
    <x v="8"/>
    <x v="8"/>
    <n v="26"/>
    <n v="9.15"/>
    <n v="14"/>
    <n v="7.07"/>
    <n v="12"/>
    <n v="13.95"/>
    <x v="0"/>
    <x v="20"/>
  </r>
  <r>
    <s v="ti.29343"/>
    <x v="0"/>
    <x v="0"/>
    <x v="2"/>
    <s v="生駒郡三郷町"/>
    <x v="15"/>
    <x v="9"/>
    <x v="9"/>
    <x v="9"/>
    <x v="9"/>
    <n v="15"/>
    <n v="5.28"/>
    <n v="6"/>
    <n v="3.03"/>
    <n v="9"/>
    <n v="10.47"/>
    <x v="0"/>
    <x v="20"/>
  </r>
  <r>
    <s v="ti.29343"/>
    <x v="0"/>
    <x v="0"/>
    <x v="2"/>
    <s v="生駒郡三郷町"/>
    <x v="15"/>
    <x v="10"/>
    <x v="10"/>
    <x v="10"/>
    <x v="10"/>
    <n v="29"/>
    <n v="10.210000000000001"/>
    <n v="28"/>
    <n v="14.14"/>
    <n v="1"/>
    <n v="1.1599999999999999"/>
    <x v="0"/>
    <x v="20"/>
  </r>
  <r>
    <s v="ti.29343"/>
    <x v="0"/>
    <x v="0"/>
    <x v="2"/>
    <s v="生駒郡三郷町"/>
    <x v="15"/>
    <x v="11"/>
    <x v="11"/>
    <x v="11"/>
    <x v="11"/>
    <n v="23"/>
    <n v="8.1"/>
    <n v="22"/>
    <n v="11.11"/>
    <n v="1"/>
    <n v="1.1599999999999999"/>
    <x v="0"/>
    <x v="20"/>
  </r>
  <r>
    <s v="ti.29343"/>
    <x v="0"/>
    <x v="0"/>
    <x v="2"/>
    <s v="生駒郡三郷町"/>
    <x v="15"/>
    <x v="12"/>
    <x v="12"/>
    <x v="12"/>
    <x v="12"/>
    <n v="19"/>
    <n v="6.69"/>
    <n v="19"/>
    <n v="9.6"/>
    <n v="0"/>
    <n v="0"/>
    <x v="0"/>
    <x v="20"/>
  </r>
  <r>
    <s v="ti.29343"/>
    <x v="0"/>
    <x v="0"/>
    <x v="2"/>
    <s v="生駒郡三郷町"/>
    <x v="15"/>
    <x v="13"/>
    <x v="13"/>
    <x v="13"/>
    <x v="13"/>
    <n v="21"/>
    <n v="7.39"/>
    <n v="12"/>
    <n v="6.06"/>
    <n v="9"/>
    <n v="10.47"/>
    <x v="0"/>
    <x v="20"/>
  </r>
  <r>
    <s v="ti.29343"/>
    <x v="0"/>
    <x v="0"/>
    <x v="2"/>
    <s v="生駒郡三郷町"/>
    <x v="15"/>
    <x v="14"/>
    <x v="14"/>
    <x v="14"/>
    <x v="14"/>
    <n v="6"/>
    <n v="2.11"/>
    <n v="5"/>
    <n v="2.5299999999999998"/>
    <n v="1"/>
    <n v="1.1599999999999999"/>
    <x v="0"/>
    <x v="20"/>
  </r>
  <r>
    <s v="ti.29344"/>
    <x v="0"/>
    <x v="0"/>
    <x v="2"/>
    <s v="生駒郡斑鳩町"/>
    <x v="16"/>
    <x v="0"/>
    <x v="0"/>
    <x v="0"/>
    <x v="0"/>
    <n v="0"/>
    <n v="0"/>
    <n v="0"/>
    <n v="0"/>
    <n v="0"/>
    <n v="0"/>
    <x v="0"/>
    <x v="20"/>
  </r>
  <r>
    <s v="ti.29344"/>
    <x v="0"/>
    <x v="0"/>
    <x v="2"/>
    <s v="生駒郡斑鳩町"/>
    <x v="16"/>
    <x v="1"/>
    <x v="1"/>
    <x v="1"/>
    <x v="1"/>
    <n v="42"/>
    <n v="9.15"/>
    <n v="16"/>
    <n v="5.08"/>
    <n v="26"/>
    <n v="18.059999999999999"/>
    <x v="0"/>
    <x v="20"/>
  </r>
  <r>
    <s v="ti.29344"/>
    <x v="0"/>
    <x v="0"/>
    <x v="2"/>
    <s v="生駒郡斑鳩町"/>
    <x v="16"/>
    <x v="2"/>
    <x v="2"/>
    <x v="2"/>
    <x v="2"/>
    <n v="40"/>
    <n v="8.7100000000000009"/>
    <n v="19"/>
    <n v="6.03"/>
    <n v="21"/>
    <n v="14.58"/>
    <x v="0"/>
    <x v="20"/>
  </r>
  <r>
    <s v="ti.29344"/>
    <x v="0"/>
    <x v="0"/>
    <x v="2"/>
    <s v="生駒郡斑鳩町"/>
    <x v="16"/>
    <x v="3"/>
    <x v="3"/>
    <x v="3"/>
    <x v="3"/>
    <n v="0"/>
    <n v="0"/>
    <n v="0"/>
    <n v="0"/>
    <n v="0"/>
    <n v="0"/>
    <x v="0"/>
    <x v="20"/>
  </r>
  <r>
    <s v="ti.29344"/>
    <x v="0"/>
    <x v="0"/>
    <x v="2"/>
    <s v="生駒郡斑鳩町"/>
    <x v="16"/>
    <x v="4"/>
    <x v="4"/>
    <x v="4"/>
    <x v="4"/>
    <n v="3"/>
    <n v="0.65"/>
    <n v="0"/>
    <n v="0"/>
    <n v="3"/>
    <n v="2.08"/>
    <x v="0"/>
    <x v="20"/>
  </r>
  <r>
    <s v="ti.29344"/>
    <x v="0"/>
    <x v="0"/>
    <x v="2"/>
    <s v="生駒郡斑鳩町"/>
    <x v="16"/>
    <x v="5"/>
    <x v="5"/>
    <x v="5"/>
    <x v="5"/>
    <n v="5"/>
    <n v="1.0900000000000001"/>
    <n v="1"/>
    <n v="0.32"/>
    <n v="4"/>
    <n v="2.78"/>
    <x v="0"/>
    <x v="20"/>
  </r>
  <r>
    <s v="ti.29344"/>
    <x v="0"/>
    <x v="0"/>
    <x v="2"/>
    <s v="生駒郡斑鳩町"/>
    <x v="16"/>
    <x v="6"/>
    <x v="6"/>
    <x v="6"/>
    <x v="6"/>
    <n v="139"/>
    <n v="30.28"/>
    <n v="103"/>
    <n v="32.700000000000003"/>
    <n v="36"/>
    <n v="25"/>
    <x v="0"/>
    <x v="20"/>
  </r>
  <r>
    <s v="ti.29344"/>
    <x v="0"/>
    <x v="0"/>
    <x v="2"/>
    <s v="生駒郡斑鳩町"/>
    <x v="16"/>
    <x v="7"/>
    <x v="7"/>
    <x v="7"/>
    <x v="7"/>
    <n v="2"/>
    <n v="0.44"/>
    <n v="0"/>
    <n v="0"/>
    <n v="2"/>
    <n v="1.39"/>
    <x v="0"/>
    <x v="20"/>
  </r>
  <r>
    <s v="ti.29344"/>
    <x v="0"/>
    <x v="0"/>
    <x v="2"/>
    <s v="生駒郡斑鳩町"/>
    <x v="16"/>
    <x v="8"/>
    <x v="8"/>
    <x v="8"/>
    <x v="8"/>
    <n v="58"/>
    <n v="12.64"/>
    <n v="34"/>
    <n v="10.79"/>
    <n v="24"/>
    <n v="16.670000000000002"/>
    <x v="0"/>
    <x v="20"/>
  </r>
  <r>
    <s v="ti.29344"/>
    <x v="0"/>
    <x v="0"/>
    <x v="2"/>
    <s v="生駒郡斑鳩町"/>
    <x v="16"/>
    <x v="9"/>
    <x v="9"/>
    <x v="9"/>
    <x v="9"/>
    <n v="18"/>
    <n v="3.92"/>
    <n v="15"/>
    <n v="4.76"/>
    <n v="3"/>
    <n v="2.08"/>
    <x v="0"/>
    <x v="20"/>
  </r>
  <r>
    <s v="ti.29344"/>
    <x v="0"/>
    <x v="0"/>
    <x v="2"/>
    <s v="生駒郡斑鳩町"/>
    <x v="16"/>
    <x v="10"/>
    <x v="10"/>
    <x v="10"/>
    <x v="10"/>
    <n v="45"/>
    <n v="9.8000000000000007"/>
    <n v="40"/>
    <n v="12.7"/>
    <n v="5"/>
    <n v="3.47"/>
    <x v="0"/>
    <x v="20"/>
  </r>
  <r>
    <s v="ti.29344"/>
    <x v="0"/>
    <x v="0"/>
    <x v="2"/>
    <s v="生駒郡斑鳩町"/>
    <x v="16"/>
    <x v="11"/>
    <x v="11"/>
    <x v="11"/>
    <x v="11"/>
    <n v="59"/>
    <n v="12.85"/>
    <n v="54"/>
    <n v="17.14"/>
    <n v="5"/>
    <n v="3.47"/>
    <x v="0"/>
    <x v="20"/>
  </r>
  <r>
    <s v="ti.29344"/>
    <x v="0"/>
    <x v="0"/>
    <x v="2"/>
    <s v="生駒郡斑鳩町"/>
    <x v="16"/>
    <x v="12"/>
    <x v="12"/>
    <x v="12"/>
    <x v="12"/>
    <n v="19"/>
    <n v="4.1399999999999997"/>
    <n v="15"/>
    <n v="4.76"/>
    <n v="4"/>
    <n v="2.78"/>
    <x v="0"/>
    <x v="20"/>
  </r>
  <r>
    <s v="ti.29344"/>
    <x v="0"/>
    <x v="0"/>
    <x v="2"/>
    <s v="生駒郡斑鳩町"/>
    <x v="16"/>
    <x v="13"/>
    <x v="13"/>
    <x v="13"/>
    <x v="13"/>
    <n v="21"/>
    <n v="4.58"/>
    <n v="17"/>
    <n v="5.4"/>
    <n v="4"/>
    <n v="2.78"/>
    <x v="0"/>
    <x v="20"/>
  </r>
  <r>
    <s v="ti.29344"/>
    <x v="0"/>
    <x v="0"/>
    <x v="2"/>
    <s v="生駒郡斑鳩町"/>
    <x v="16"/>
    <x v="14"/>
    <x v="14"/>
    <x v="14"/>
    <x v="14"/>
    <n v="8"/>
    <n v="1.74"/>
    <n v="1"/>
    <n v="0.32"/>
    <n v="7"/>
    <n v="4.8600000000000003"/>
    <x v="0"/>
    <x v="20"/>
  </r>
  <r>
    <s v="ti.29345"/>
    <x v="0"/>
    <x v="0"/>
    <x v="2"/>
    <s v="生駒郡安堵町"/>
    <x v="17"/>
    <x v="0"/>
    <x v="0"/>
    <x v="0"/>
    <x v="0"/>
    <n v="0"/>
    <n v="0"/>
    <n v="0"/>
    <n v="0"/>
    <n v="0"/>
    <n v="0"/>
    <x v="0"/>
    <x v="20"/>
  </r>
  <r>
    <s v="ti.29345"/>
    <x v="0"/>
    <x v="0"/>
    <x v="2"/>
    <s v="生駒郡安堵町"/>
    <x v="17"/>
    <x v="1"/>
    <x v="1"/>
    <x v="1"/>
    <x v="1"/>
    <n v="17"/>
    <n v="18.68"/>
    <n v="11"/>
    <n v="15.28"/>
    <n v="6"/>
    <n v="31.58"/>
    <x v="0"/>
    <x v="20"/>
  </r>
  <r>
    <s v="ti.29345"/>
    <x v="0"/>
    <x v="0"/>
    <x v="2"/>
    <s v="生駒郡安堵町"/>
    <x v="17"/>
    <x v="2"/>
    <x v="2"/>
    <x v="2"/>
    <x v="2"/>
    <n v="17"/>
    <n v="18.68"/>
    <n v="12"/>
    <n v="16.670000000000002"/>
    <n v="5"/>
    <n v="26.32"/>
    <x v="0"/>
    <x v="20"/>
  </r>
  <r>
    <s v="ti.29345"/>
    <x v="0"/>
    <x v="0"/>
    <x v="2"/>
    <s v="生駒郡安堵町"/>
    <x v="17"/>
    <x v="3"/>
    <x v="3"/>
    <x v="3"/>
    <x v="3"/>
    <n v="0"/>
    <n v="0"/>
    <n v="0"/>
    <n v="0"/>
    <n v="0"/>
    <n v="0"/>
    <x v="0"/>
    <x v="20"/>
  </r>
  <r>
    <s v="ti.29345"/>
    <x v="0"/>
    <x v="0"/>
    <x v="2"/>
    <s v="生駒郡安堵町"/>
    <x v="17"/>
    <x v="4"/>
    <x v="4"/>
    <x v="4"/>
    <x v="4"/>
    <n v="1"/>
    <n v="1.1000000000000001"/>
    <n v="1"/>
    <n v="1.39"/>
    <n v="0"/>
    <n v="0"/>
    <x v="0"/>
    <x v="20"/>
  </r>
  <r>
    <s v="ti.29345"/>
    <x v="0"/>
    <x v="0"/>
    <x v="2"/>
    <s v="生駒郡安堵町"/>
    <x v="17"/>
    <x v="5"/>
    <x v="5"/>
    <x v="5"/>
    <x v="5"/>
    <n v="0"/>
    <n v="0"/>
    <n v="0"/>
    <n v="0"/>
    <n v="0"/>
    <n v="0"/>
    <x v="0"/>
    <x v="20"/>
  </r>
  <r>
    <s v="ti.29345"/>
    <x v="0"/>
    <x v="0"/>
    <x v="2"/>
    <s v="生駒郡安堵町"/>
    <x v="17"/>
    <x v="6"/>
    <x v="6"/>
    <x v="6"/>
    <x v="6"/>
    <n v="18"/>
    <n v="19.78"/>
    <n v="16"/>
    <n v="22.22"/>
    <n v="2"/>
    <n v="10.53"/>
    <x v="0"/>
    <x v="20"/>
  </r>
  <r>
    <s v="ti.29345"/>
    <x v="0"/>
    <x v="0"/>
    <x v="2"/>
    <s v="生駒郡安堵町"/>
    <x v="17"/>
    <x v="7"/>
    <x v="7"/>
    <x v="7"/>
    <x v="7"/>
    <n v="0"/>
    <n v="0"/>
    <n v="0"/>
    <n v="0"/>
    <n v="0"/>
    <n v="0"/>
    <x v="0"/>
    <x v="20"/>
  </r>
  <r>
    <s v="ti.29345"/>
    <x v="0"/>
    <x v="0"/>
    <x v="2"/>
    <s v="生駒郡安堵町"/>
    <x v="17"/>
    <x v="8"/>
    <x v="8"/>
    <x v="8"/>
    <x v="8"/>
    <n v="9"/>
    <n v="9.89"/>
    <n v="9"/>
    <n v="12.5"/>
    <n v="0"/>
    <n v="0"/>
    <x v="0"/>
    <x v="20"/>
  </r>
  <r>
    <s v="ti.29345"/>
    <x v="0"/>
    <x v="0"/>
    <x v="2"/>
    <s v="生駒郡安堵町"/>
    <x v="17"/>
    <x v="9"/>
    <x v="9"/>
    <x v="9"/>
    <x v="9"/>
    <n v="3"/>
    <n v="3.3"/>
    <n v="2"/>
    <n v="2.78"/>
    <n v="1"/>
    <n v="5.26"/>
    <x v="0"/>
    <x v="20"/>
  </r>
  <r>
    <s v="ti.29345"/>
    <x v="0"/>
    <x v="0"/>
    <x v="2"/>
    <s v="生駒郡安堵町"/>
    <x v="17"/>
    <x v="10"/>
    <x v="10"/>
    <x v="10"/>
    <x v="10"/>
    <n v="3"/>
    <n v="3.3"/>
    <n v="3"/>
    <n v="4.17"/>
    <n v="0"/>
    <n v="0"/>
    <x v="0"/>
    <x v="20"/>
  </r>
  <r>
    <s v="ti.29345"/>
    <x v="0"/>
    <x v="0"/>
    <x v="2"/>
    <s v="生駒郡安堵町"/>
    <x v="17"/>
    <x v="11"/>
    <x v="11"/>
    <x v="11"/>
    <x v="11"/>
    <n v="8"/>
    <n v="8.7899999999999991"/>
    <n v="8"/>
    <n v="11.11"/>
    <n v="0"/>
    <n v="0"/>
    <x v="0"/>
    <x v="20"/>
  </r>
  <r>
    <s v="ti.29345"/>
    <x v="0"/>
    <x v="0"/>
    <x v="2"/>
    <s v="生駒郡安堵町"/>
    <x v="17"/>
    <x v="12"/>
    <x v="12"/>
    <x v="12"/>
    <x v="12"/>
    <n v="0"/>
    <n v="0"/>
    <n v="0"/>
    <n v="0"/>
    <n v="0"/>
    <n v="0"/>
    <x v="0"/>
    <x v="20"/>
  </r>
  <r>
    <s v="ti.29345"/>
    <x v="0"/>
    <x v="0"/>
    <x v="2"/>
    <s v="生駒郡安堵町"/>
    <x v="17"/>
    <x v="13"/>
    <x v="13"/>
    <x v="13"/>
    <x v="13"/>
    <n v="8"/>
    <n v="8.7899999999999991"/>
    <n v="5"/>
    <n v="6.94"/>
    <n v="3"/>
    <n v="15.79"/>
    <x v="0"/>
    <x v="20"/>
  </r>
  <r>
    <s v="ti.29345"/>
    <x v="0"/>
    <x v="0"/>
    <x v="2"/>
    <s v="生駒郡安堵町"/>
    <x v="17"/>
    <x v="14"/>
    <x v="14"/>
    <x v="14"/>
    <x v="14"/>
    <n v="7"/>
    <n v="7.69"/>
    <n v="5"/>
    <n v="6.94"/>
    <n v="2"/>
    <n v="10.53"/>
    <x v="0"/>
    <x v="20"/>
  </r>
  <r>
    <s v="ti.29361"/>
    <x v="0"/>
    <x v="0"/>
    <x v="2"/>
    <s v="磯城郡川西町"/>
    <x v="18"/>
    <x v="0"/>
    <x v="0"/>
    <x v="0"/>
    <x v="0"/>
    <n v="0"/>
    <n v="0"/>
    <n v="0"/>
    <n v="0"/>
    <n v="0"/>
    <n v="0"/>
    <x v="0"/>
    <x v="20"/>
  </r>
  <r>
    <s v="ti.29361"/>
    <x v="0"/>
    <x v="0"/>
    <x v="2"/>
    <s v="磯城郡川西町"/>
    <x v="18"/>
    <x v="1"/>
    <x v="1"/>
    <x v="1"/>
    <x v="1"/>
    <n v="28"/>
    <n v="16.18"/>
    <n v="22"/>
    <n v="16.920000000000002"/>
    <n v="6"/>
    <n v="13.95"/>
    <x v="0"/>
    <x v="20"/>
  </r>
  <r>
    <s v="ti.29361"/>
    <x v="0"/>
    <x v="0"/>
    <x v="2"/>
    <s v="磯城郡川西町"/>
    <x v="18"/>
    <x v="2"/>
    <x v="2"/>
    <x v="2"/>
    <x v="2"/>
    <n v="33"/>
    <n v="19.079999999999998"/>
    <n v="22"/>
    <n v="16.920000000000002"/>
    <n v="11"/>
    <n v="25.58"/>
    <x v="0"/>
    <x v="20"/>
  </r>
  <r>
    <s v="ti.29361"/>
    <x v="0"/>
    <x v="0"/>
    <x v="2"/>
    <s v="磯城郡川西町"/>
    <x v="18"/>
    <x v="3"/>
    <x v="3"/>
    <x v="3"/>
    <x v="3"/>
    <n v="1"/>
    <n v="0.57999999999999996"/>
    <n v="0"/>
    <n v="0"/>
    <n v="1"/>
    <n v="2.33"/>
    <x v="0"/>
    <x v="20"/>
  </r>
  <r>
    <s v="ti.29361"/>
    <x v="0"/>
    <x v="0"/>
    <x v="2"/>
    <s v="磯城郡川西町"/>
    <x v="18"/>
    <x v="4"/>
    <x v="4"/>
    <x v="4"/>
    <x v="4"/>
    <n v="0"/>
    <n v="0"/>
    <n v="0"/>
    <n v="0"/>
    <n v="0"/>
    <n v="0"/>
    <x v="0"/>
    <x v="20"/>
  </r>
  <r>
    <s v="ti.29361"/>
    <x v="0"/>
    <x v="0"/>
    <x v="2"/>
    <s v="磯城郡川西町"/>
    <x v="18"/>
    <x v="5"/>
    <x v="5"/>
    <x v="5"/>
    <x v="5"/>
    <n v="1"/>
    <n v="0.57999999999999996"/>
    <n v="1"/>
    <n v="0.77"/>
    <n v="0"/>
    <n v="0"/>
    <x v="0"/>
    <x v="20"/>
  </r>
  <r>
    <s v="ti.29361"/>
    <x v="0"/>
    <x v="0"/>
    <x v="2"/>
    <s v="磯城郡川西町"/>
    <x v="18"/>
    <x v="6"/>
    <x v="6"/>
    <x v="6"/>
    <x v="6"/>
    <n v="35"/>
    <n v="20.23"/>
    <n v="27"/>
    <n v="20.77"/>
    <n v="8"/>
    <n v="18.600000000000001"/>
    <x v="0"/>
    <x v="20"/>
  </r>
  <r>
    <s v="ti.29361"/>
    <x v="0"/>
    <x v="0"/>
    <x v="2"/>
    <s v="磯城郡川西町"/>
    <x v="18"/>
    <x v="7"/>
    <x v="7"/>
    <x v="7"/>
    <x v="7"/>
    <n v="2"/>
    <n v="1.1599999999999999"/>
    <n v="1"/>
    <n v="0.77"/>
    <n v="1"/>
    <n v="2.33"/>
    <x v="0"/>
    <x v="20"/>
  </r>
  <r>
    <s v="ti.29361"/>
    <x v="0"/>
    <x v="0"/>
    <x v="2"/>
    <s v="磯城郡川西町"/>
    <x v="18"/>
    <x v="8"/>
    <x v="8"/>
    <x v="8"/>
    <x v="8"/>
    <n v="8"/>
    <n v="4.62"/>
    <n v="5"/>
    <n v="3.85"/>
    <n v="3"/>
    <n v="6.98"/>
    <x v="0"/>
    <x v="20"/>
  </r>
  <r>
    <s v="ti.29361"/>
    <x v="0"/>
    <x v="0"/>
    <x v="2"/>
    <s v="磯城郡川西町"/>
    <x v="18"/>
    <x v="9"/>
    <x v="9"/>
    <x v="9"/>
    <x v="9"/>
    <n v="6"/>
    <n v="3.47"/>
    <n v="4"/>
    <n v="3.08"/>
    <n v="2"/>
    <n v="4.6500000000000004"/>
    <x v="0"/>
    <x v="20"/>
  </r>
  <r>
    <s v="ti.29361"/>
    <x v="0"/>
    <x v="0"/>
    <x v="2"/>
    <s v="磯城郡川西町"/>
    <x v="18"/>
    <x v="10"/>
    <x v="10"/>
    <x v="10"/>
    <x v="10"/>
    <n v="19"/>
    <n v="10.98"/>
    <n v="16"/>
    <n v="12.31"/>
    <n v="3"/>
    <n v="6.98"/>
    <x v="0"/>
    <x v="20"/>
  </r>
  <r>
    <s v="ti.29361"/>
    <x v="0"/>
    <x v="0"/>
    <x v="2"/>
    <s v="磯城郡川西町"/>
    <x v="18"/>
    <x v="11"/>
    <x v="11"/>
    <x v="11"/>
    <x v="11"/>
    <n v="22"/>
    <n v="12.72"/>
    <n v="19"/>
    <n v="14.62"/>
    <n v="3"/>
    <n v="6.98"/>
    <x v="0"/>
    <x v="20"/>
  </r>
  <r>
    <s v="ti.29361"/>
    <x v="0"/>
    <x v="0"/>
    <x v="2"/>
    <s v="磯城郡川西町"/>
    <x v="18"/>
    <x v="12"/>
    <x v="12"/>
    <x v="12"/>
    <x v="12"/>
    <n v="4"/>
    <n v="2.31"/>
    <n v="2"/>
    <n v="1.54"/>
    <n v="2"/>
    <n v="4.6500000000000004"/>
    <x v="0"/>
    <x v="20"/>
  </r>
  <r>
    <s v="ti.29361"/>
    <x v="0"/>
    <x v="0"/>
    <x v="2"/>
    <s v="磯城郡川西町"/>
    <x v="18"/>
    <x v="13"/>
    <x v="13"/>
    <x v="13"/>
    <x v="13"/>
    <n v="4"/>
    <n v="2.31"/>
    <n v="3"/>
    <n v="2.31"/>
    <n v="1"/>
    <n v="2.33"/>
    <x v="0"/>
    <x v="20"/>
  </r>
  <r>
    <s v="ti.29361"/>
    <x v="0"/>
    <x v="0"/>
    <x v="2"/>
    <s v="磯城郡川西町"/>
    <x v="18"/>
    <x v="14"/>
    <x v="14"/>
    <x v="14"/>
    <x v="14"/>
    <n v="10"/>
    <n v="5.78"/>
    <n v="8"/>
    <n v="6.15"/>
    <n v="2"/>
    <n v="4.6500000000000004"/>
    <x v="0"/>
    <x v="20"/>
  </r>
  <r>
    <s v="ti.29362"/>
    <x v="0"/>
    <x v="0"/>
    <x v="2"/>
    <s v="磯城郡三宅町"/>
    <x v="19"/>
    <x v="0"/>
    <x v="0"/>
    <x v="0"/>
    <x v="0"/>
    <n v="0"/>
    <n v="0"/>
    <n v="0"/>
    <n v="0"/>
    <n v="0"/>
    <n v="0"/>
    <x v="0"/>
    <x v="20"/>
  </r>
  <r>
    <s v="ti.29362"/>
    <x v="0"/>
    <x v="0"/>
    <x v="2"/>
    <s v="磯城郡三宅町"/>
    <x v="19"/>
    <x v="1"/>
    <x v="1"/>
    <x v="1"/>
    <x v="1"/>
    <n v="19"/>
    <n v="13.48"/>
    <n v="12"/>
    <n v="10.53"/>
    <n v="7"/>
    <n v="25.93"/>
    <x v="0"/>
    <x v="20"/>
  </r>
  <r>
    <s v="ti.29362"/>
    <x v="0"/>
    <x v="0"/>
    <x v="2"/>
    <s v="磯城郡三宅町"/>
    <x v="19"/>
    <x v="2"/>
    <x v="2"/>
    <x v="2"/>
    <x v="2"/>
    <n v="49"/>
    <n v="34.75"/>
    <n v="38"/>
    <n v="33.33"/>
    <n v="11"/>
    <n v="40.74"/>
    <x v="0"/>
    <x v="20"/>
  </r>
  <r>
    <s v="ti.29362"/>
    <x v="0"/>
    <x v="0"/>
    <x v="2"/>
    <s v="磯城郡三宅町"/>
    <x v="19"/>
    <x v="3"/>
    <x v="3"/>
    <x v="3"/>
    <x v="3"/>
    <n v="0"/>
    <n v="0"/>
    <n v="0"/>
    <n v="0"/>
    <n v="0"/>
    <n v="0"/>
    <x v="0"/>
    <x v="20"/>
  </r>
  <r>
    <s v="ti.29362"/>
    <x v="0"/>
    <x v="0"/>
    <x v="2"/>
    <s v="磯城郡三宅町"/>
    <x v="19"/>
    <x v="4"/>
    <x v="4"/>
    <x v="4"/>
    <x v="4"/>
    <n v="0"/>
    <n v="0"/>
    <n v="0"/>
    <n v="0"/>
    <n v="0"/>
    <n v="0"/>
    <x v="0"/>
    <x v="20"/>
  </r>
  <r>
    <s v="ti.29362"/>
    <x v="0"/>
    <x v="0"/>
    <x v="2"/>
    <s v="磯城郡三宅町"/>
    <x v="19"/>
    <x v="5"/>
    <x v="5"/>
    <x v="5"/>
    <x v="5"/>
    <n v="3"/>
    <n v="2.13"/>
    <n v="1"/>
    <n v="0.88"/>
    <n v="2"/>
    <n v="7.41"/>
    <x v="0"/>
    <x v="20"/>
  </r>
  <r>
    <s v="ti.29362"/>
    <x v="0"/>
    <x v="0"/>
    <x v="2"/>
    <s v="磯城郡三宅町"/>
    <x v="19"/>
    <x v="6"/>
    <x v="6"/>
    <x v="6"/>
    <x v="6"/>
    <n v="31"/>
    <n v="21.99"/>
    <n v="26"/>
    <n v="22.81"/>
    <n v="5"/>
    <n v="18.52"/>
    <x v="0"/>
    <x v="20"/>
  </r>
  <r>
    <s v="ti.29362"/>
    <x v="0"/>
    <x v="0"/>
    <x v="2"/>
    <s v="磯城郡三宅町"/>
    <x v="19"/>
    <x v="7"/>
    <x v="7"/>
    <x v="7"/>
    <x v="7"/>
    <n v="0"/>
    <n v="0"/>
    <n v="0"/>
    <n v="0"/>
    <n v="0"/>
    <n v="0"/>
    <x v="0"/>
    <x v="20"/>
  </r>
  <r>
    <s v="ti.29362"/>
    <x v="0"/>
    <x v="0"/>
    <x v="2"/>
    <s v="磯城郡三宅町"/>
    <x v="19"/>
    <x v="8"/>
    <x v="8"/>
    <x v="8"/>
    <x v="8"/>
    <n v="14"/>
    <n v="9.93"/>
    <n v="12"/>
    <n v="10.53"/>
    <n v="2"/>
    <n v="7.41"/>
    <x v="0"/>
    <x v="20"/>
  </r>
  <r>
    <s v="ti.29362"/>
    <x v="0"/>
    <x v="0"/>
    <x v="2"/>
    <s v="磯城郡三宅町"/>
    <x v="19"/>
    <x v="9"/>
    <x v="9"/>
    <x v="9"/>
    <x v="9"/>
    <n v="0"/>
    <n v="0"/>
    <n v="0"/>
    <n v="0"/>
    <n v="0"/>
    <n v="0"/>
    <x v="0"/>
    <x v="20"/>
  </r>
  <r>
    <s v="ti.29362"/>
    <x v="0"/>
    <x v="0"/>
    <x v="2"/>
    <s v="磯城郡三宅町"/>
    <x v="19"/>
    <x v="10"/>
    <x v="10"/>
    <x v="10"/>
    <x v="10"/>
    <n v="4"/>
    <n v="2.84"/>
    <n v="4"/>
    <n v="3.51"/>
    <n v="0"/>
    <n v="0"/>
    <x v="0"/>
    <x v="20"/>
  </r>
  <r>
    <s v="ti.29362"/>
    <x v="0"/>
    <x v="0"/>
    <x v="2"/>
    <s v="磯城郡三宅町"/>
    <x v="19"/>
    <x v="11"/>
    <x v="11"/>
    <x v="11"/>
    <x v="11"/>
    <n v="9"/>
    <n v="6.38"/>
    <n v="9"/>
    <n v="7.89"/>
    <n v="0"/>
    <n v="0"/>
    <x v="0"/>
    <x v="20"/>
  </r>
  <r>
    <s v="ti.29362"/>
    <x v="0"/>
    <x v="0"/>
    <x v="2"/>
    <s v="磯城郡三宅町"/>
    <x v="19"/>
    <x v="12"/>
    <x v="12"/>
    <x v="12"/>
    <x v="12"/>
    <n v="4"/>
    <n v="2.84"/>
    <n v="4"/>
    <n v="3.51"/>
    <n v="0"/>
    <n v="0"/>
    <x v="0"/>
    <x v="20"/>
  </r>
  <r>
    <s v="ti.29362"/>
    <x v="0"/>
    <x v="0"/>
    <x v="2"/>
    <s v="磯城郡三宅町"/>
    <x v="19"/>
    <x v="13"/>
    <x v="13"/>
    <x v="13"/>
    <x v="13"/>
    <n v="4"/>
    <n v="2.84"/>
    <n v="4"/>
    <n v="3.51"/>
    <n v="0"/>
    <n v="0"/>
    <x v="0"/>
    <x v="20"/>
  </r>
  <r>
    <s v="ti.29362"/>
    <x v="0"/>
    <x v="0"/>
    <x v="2"/>
    <s v="磯城郡三宅町"/>
    <x v="19"/>
    <x v="14"/>
    <x v="14"/>
    <x v="14"/>
    <x v="14"/>
    <n v="4"/>
    <n v="2.84"/>
    <n v="4"/>
    <n v="3.51"/>
    <n v="0"/>
    <n v="0"/>
    <x v="0"/>
    <x v="20"/>
  </r>
  <r>
    <s v="ti.29363"/>
    <x v="0"/>
    <x v="0"/>
    <x v="2"/>
    <s v="磯城郡田原本町"/>
    <x v="20"/>
    <x v="0"/>
    <x v="0"/>
    <x v="0"/>
    <x v="0"/>
    <n v="0"/>
    <n v="0"/>
    <n v="0"/>
    <n v="0"/>
    <n v="0"/>
    <n v="0"/>
    <x v="0"/>
    <x v="20"/>
  </r>
  <r>
    <s v="ti.29363"/>
    <x v="0"/>
    <x v="0"/>
    <x v="2"/>
    <s v="磯城郡田原本町"/>
    <x v="20"/>
    <x v="1"/>
    <x v="1"/>
    <x v="1"/>
    <x v="1"/>
    <n v="88"/>
    <n v="13.33"/>
    <n v="48"/>
    <n v="10.6"/>
    <n v="40"/>
    <n v="19.32"/>
    <x v="0"/>
    <x v="20"/>
  </r>
  <r>
    <s v="ti.29363"/>
    <x v="0"/>
    <x v="0"/>
    <x v="2"/>
    <s v="磯城郡田原本町"/>
    <x v="20"/>
    <x v="2"/>
    <x v="2"/>
    <x v="2"/>
    <x v="2"/>
    <n v="109"/>
    <n v="16.52"/>
    <n v="78"/>
    <n v="17.22"/>
    <n v="31"/>
    <n v="14.98"/>
    <x v="0"/>
    <x v="20"/>
  </r>
  <r>
    <s v="ti.29363"/>
    <x v="0"/>
    <x v="0"/>
    <x v="2"/>
    <s v="磯城郡田原本町"/>
    <x v="20"/>
    <x v="3"/>
    <x v="3"/>
    <x v="3"/>
    <x v="3"/>
    <n v="0"/>
    <n v="0"/>
    <n v="0"/>
    <n v="0"/>
    <n v="0"/>
    <n v="0"/>
    <x v="0"/>
    <x v="20"/>
  </r>
  <r>
    <s v="ti.29363"/>
    <x v="0"/>
    <x v="0"/>
    <x v="2"/>
    <s v="磯城郡田原本町"/>
    <x v="20"/>
    <x v="4"/>
    <x v="4"/>
    <x v="4"/>
    <x v="4"/>
    <n v="1"/>
    <n v="0.15"/>
    <n v="0"/>
    <n v="0"/>
    <n v="1"/>
    <n v="0.48"/>
    <x v="0"/>
    <x v="20"/>
  </r>
  <r>
    <s v="ti.29363"/>
    <x v="0"/>
    <x v="0"/>
    <x v="2"/>
    <s v="磯城郡田原本町"/>
    <x v="20"/>
    <x v="5"/>
    <x v="5"/>
    <x v="5"/>
    <x v="5"/>
    <n v="8"/>
    <n v="1.21"/>
    <n v="1"/>
    <n v="0.22"/>
    <n v="7"/>
    <n v="3.38"/>
    <x v="0"/>
    <x v="20"/>
  </r>
  <r>
    <s v="ti.29363"/>
    <x v="0"/>
    <x v="0"/>
    <x v="2"/>
    <s v="磯城郡田原本町"/>
    <x v="20"/>
    <x v="6"/>
    <x v="6"/>
    <x v="6"/>
    <x v="6"/>
    <n v="198"/>
    <n v="30"/>
    <n v="136"/>
    <n v="30.02"/>
    <n v="62"/>
    <n v="29.95"/>
    <x v="0"/>
    <x v="20"/>
  </r>
  <r>
    <s v="ti.29363"/>
    <x v="0"/>
    <x v="0"/>
    <x v="2"/>
    <s v="磯城郡田原本町"/>
    <x v="20"/>
    <x v="7"/>
    <x v="7"/>
    <x v="7"/>
    <x v="7"/>
    <n v="3"/>
    <n v="0.45"/>
    <n v="0"/>
    <n v="0"/>
    <n v="3"/>
    <n v="1.45"/>
    <x v="0"/>
    <x v="20"/>
  </r>
  <r>
    <s v="ti.29363"/>
    <x v="0"/>
    <x v="0"/>
    <x v="2"/>
    <s v="磯城郡田原本町"/>
    <x v="20"/>
    <x v="8"/>
    <x v="8"/>
    <x v="8"/>
    <x v="8"/>
    <n v="34"/>
    <n v="5.15"/>
    <n v="13"/>
    <n v="2.87"/>
    <n v="21"/>
    <n v="10.14"/>
    <x v="0"/>
    <x v="20"/>
  </r>
  <r>
    <s v="ti.29363"/>
    <x v="0"/>
    <x v="0"/>
    <x v="2"/>
    <s v="磯城郡田原本町"/>
    <x v="20"/>
    <x v="9"/>
    <x v="9"/>
    <x v="9"/>
    <x v="9"/>
    <n v="20"/>
    <n v="3.03"/>
    <n v="15"/>
    <n v="3.31"/>
    <n v="5"/>
    <n v="2.42"/>
    <x v="0"/>
    <x v="20"/>
  </r>
  <r>
    <s v="ti.29363"/>
    <x v="0"/>
    <x v="0"/>
    <x v="2"/>
    <s v="磯城郡田原本町"/>
    <x v="20"/>
    <x v="10"/>
    <x v="10"/>
    <x v="10"/>
    <x v="10"/>
    <n v="57"/>
    <n v="8.64"/>
    <n v="50"/>
    <n v="11.04"/>
    <n v="7"/>
    <n v="3.38"/>
    <x v="0"/>
    <x v="20"/>
  </r>
  <r>
    <s v="ti.29363"/>
    <x v="0"/>
    <x v="0"/>
    <x v="2"/>
    <s v="磯城郡田原本町"/>
    <x v="20"/>
    <x v="11"/>
    <x v="11"/>
    <x v="11"/>
    <x v="11"/>
    <n v="79"/>
    <n v="11.97"/>
    <n v="66"/>
    <n v="14.57"/>
    <n v="13"/>
    <n v="6.28"/>
    <x v="0"/>
    <x v="20"/>
  </r>
  <r>
    <s v="ti.29363"/>
    <x v="0"/>
    <x v="0"/>
    <x v="2"/>
    <s v="磯城郡田原本町"/>
    <x v="20"/>
    <x v="12"/>
    <x v="12"/>
    <x v="12"/>
    <x v="12"/>
    <n v="9"/>
    <n v="1.36"/>
    <n v="9"/>
    <n v="1.99"/>
    <n v="0"/>
    <n v="0"/>
    <x v="0"/>
    <x v="20"/>
  </r>
  <r>
    <s v="ti.29363"/>
    <x v="0"/>
    <x v="0"/>
    <x v="2"/>
    <s v="磯城郡田原本町"/>
    <x v="20"/>
    <x v="13"/>
    <x v="13"/>
    <x v="13"/>
    <x v="13"/>
    <n v="29"/>
    <n v="4.3899999999999997"/>
    <n v="17"/>
    <n v="3.75"/>
    <n v="12"/>
    <n v="5.8"/>
    <x v="0"/>
    <x v="20"/>
  </r>
  <r>
    <s v="ti.29363"/>
    <x v="0"/>
    <x v="0"/>
    <x v="2"/>
    <s v="磯城郡田原本町"/>
    <x v="20"/>
    <x v="14"/>
    <x v="14"/>
    <x v="14"/>
    <x v="14"/>
    <n v="25"/>
    <n v="3.79"/>
    <n v="20"/>
    <n v="4.42"/>
    <n v="5"/>
    <n v="2.42"/>
    <x v="0"/>
    <x v="20"/>
  </r>
  <r>
    <s v="ti.29385"/>
    <x v="0"/>
    <x v="0"/>
    <x v="2"/>
    <s v="宇陀郡曽爾村"/>
    <x v="21"/>
    <x v="0"/>
    <x v="0"/>
    <x v="0"/>
    <x v="0"/>
    <n v="0"/>
    <n v="0"/>
    <n v="0"/>
    <n v="0"/>
    <n v="0"/>
    <n v="0"/>
    <x v="0"/>
    <x v="0"/>
  </r>
  <r>
    <s v="ti.29385"/>
    <x v="0"/>
    <x v="0"/>
    <x v="2"/>
    <s v="宇陀郡曽爾村"/>
    <x v="21"/>
    <x v="1"/>
    <x v="1"/>
    <x v="1"/>
    <x v="1"/>
    <n v="28"/>
    <n v="28.87"/>
    <n v="23"/>
    <n v="30.26"/>
    <n v="5"/>
    <n v="27.78"/>
    <x v="0"/>
    <x v="0"/>
  </r>
  <r>
    <s v="ti.29385"/>
    <x v="0"/>
    <x v="0"/>
    <x v="2"/>
    <s v="宇陀郡曽爾村"/>
    <x v="21"/>
    <x v="2"/>
    <x v="2"/>
    <x v="2"/>
    <x v="2"/>
    <n v="22"/>
    <n v="22.68"/>
    <n v="12"/>
    <n v="15.79"/>
    <n v="7"/>
    <n v="38.89"/>
    <x v="2"/>
    <x v="13"/>
  </r>
  <r>
    <s v="ti.29385"/>
    <x v="0"/>
    <x v="0"/>
    <x v="2"/>
    <s v="宇陀郡曽爾村"/>
    <x v="21"/>
    <x v="3"/>
    <x v="3"/>
    <x v="3"/>
    <x v="3"/>
    <n v="0"/>
    <n v="0"/>
    <n v="0"/>
    <n v="0"/>
    <n v="0"/>
    <n v="0"/>
    <x v="0"/>
    <x v="0"/>
  </r>
  <r>
    <s v="ti.29385"/>
    <x v="0"/>
    <x v="0"/>
    <x v="2"/>
    <s v="宇陀郡曽爾村"/>
    <x v="21"/>
    <x v="4"/>
    <x v="4"/>
    <x v="4"/>
    <x v="4"/>
    <n v="0"/>
    <n v="0"/>
    <n v="0"/>
    <n v="0"/>
    <n v="0"/>
    <n v="0"/>
    <x v="0"/>
    <x v="0"/>
  </r>
  <r>
    <s v="ti.29385"/>
    <x v="0"/>
    <x v="0"/>
    <x v="2"/>
    <s v="宇陀郡曽爾村"/>
    <x v="21"/>
    <x v="5"/>
    <x v="5"/>
    <x v="5"/>
    <x v="5"/>
    <n v="2"/>
    <n v="2.06"/>
    <n v="1"/>
    <n v="1.32"/>
    <n v="1"/>
    <n v="5.56"/>
    <x v="0"/>
    <x v="0"/>
  </r>
  <r>
    <s v="ti.29385"/>
    <x v="0"/>
    <x v="0"/>
    <x v="2"/>
    <s v="宇陀郡曽爾村"/>
    <x v="21"/>
    <x v="6"/>
    <x v="6"/>
    <x v="6"/>
    <x v="6"/>
    <n v="25"/>
    <n v="25.77"/>
    <n v="21"/>
    <n v="27.63"/>
    <n v="4"/>
    <n v="22.22"/>
    <x v="0"/>
    <x v="0"/>
  </r>
  <r>
    <s v="ti.29385"/>
    <x v="0"/>
    <x v="0"/>
    <x v="2"/>
    <s v="宇陀郡曽爾村"/>
    <x v="21"/>
    <x v="7"/>
    <x v="7"/>
    <x v="7"/>
    <x v="7"/>
    <n v="0"/>
    <n v="0"/>
    <n v="0"/>
    <n v="0"/>
    <n v="0"/>
    <n v="0"/>
    <x v="0"/>
    <x v="0"/>
  </r>
  <r>
    <s v="ti.29385"/>
    <x v="0"/>
    <x v="0"/>
    <x v="2"/>
    <s v="宇陀郡曽爾村"/>
    <x v="21"/>
    <x v="8"/>
    <x v="8"/>
    <x v="8"/>
    <x v="8"/>
    <n v="0"/>
    <n v="0"/>
    <n v="0"/>
    <n v="0"/>
    <n v="0"/>
    <n v="0"/>
    <x v="0"/>
    <x v="0"/>
  </r>
  <r>
    <s v="ti.29385"/>
    <x v="0"/>
    <x v="0"/>
    <x v="2"/>
    <s v="宇陀郡曽爾村"/>
    <x v="21"/>
    <x v="9"/>
    <x v="9"/>
    <x v="9"/>
    <x v="9"/>
    <n v="1"/>
    <n v="1.03"/>
    <n v="1"/>
    <n v="1.32"/>
    <n v="0"/>
    <n v="0"/>
    <x v="0"/>
    <x v="0"/>
  </r>
  <r>
    <s v="ti.29385"/>
    <x v="0"/>
    <x v="0"/>
    <x v="2"/>
    <s v="宇陀郡曽爾村"/>
    <x v="21"/>
    <x v="10"/>
    <x v="10"/>
    <x v="10"/>
    <x v="10"/>
    <n v="8"/>
    <n v="8.25"/>
    <n v="8"/>
    <n v="10.53"/>
    <n v="0"/>
    <n v="0"/>
    <x v="0"/>
    <x v="0"/>
  </r>
  <r>
    <s v="ti.29385"/>
    <x v="0"/>
    <x v="0"/>
    <x v="2"/>
    <s v="宇陀郡曽爾村"/>
    <x v="21"/>
    <x v="11"/>
    <x v="11"/>
    <x v="11"/>
    <x v="11"/>
    <n v="7"/>
    <n v="7.22"/>
    <n v="7"/>
    <n v="9.2100000000000009"/>
    <n v="0"/>
    <n v="0"/>
    <x v="0"/>
    <x v="0"/>
  </r>
  <r>
    <s v="ti.29385"/>
    <x v="0"/>
    <x v="0"/>
    <x v="2"/>
    <s v="宇陀郡曽爾村"/>
    <x v="21"/>
    <x v="12"/>
    <x v="12"/>
    <x v="12"/>
    <x v="12"/>
    <n v="1"/>
    <n v="1.03"/>
    <n v="1"/>
    <n v="1.32"/>
    <n v="0"/>
    <n v="0"/>
    <x v="0"/>
    <x v="0"/>
  </r>
  <r>
    <s v="ti.29385"/>
    <x v="0"/>
    <x v="0"/>
    <x v="2"/>
    <s v="宇陀郡曽爾村"/>
    <x v="21"/>
    <x v="13"/>
    <x v="13"/>
    <x v="13"/>
    <x v="13"/>
    <n v="1"/>
    <n v="1.03"/>
    <n v="0"/>
    <n v="0"/>
    <n v="1"/>
    <n v="5.56"/>
    <x v="0"/>
    <x v="0"/>
  </r>
  <r>
    <s v="ti.29385"/>
    <x v="0"/>
    <x v="0"/>
    <x v="2"/>
    <s v="宇陀郡曽爾村"/>
    <x v="21"/>
    <x v="14"/>
    <x v="14"/>
    <x v="14"/>
    <x v="14"/>
    <n v="2"/>
    <n v="2.06"/>
    <n v="2"/>
    <n v="2.63"/>
    <n v="0"/>
    <n v="0"/>
    <x v="0"/>
    <x v="0"/>
  </r>
  <r>
    <s v="ti.29386"/>
    <x v="0"/>
    <x v="0"/>
    <x v="2"/>
    <s v="宇陀郡御杖村"/>
    <x v="22"/>
    <x v="0"/>
    <x v="0"/>
    <x v="0"/>
    <x v="0"/>
    <n v="0"/>
    <n v="0"/>
    <n v="0"/>
    <n v="0"/>
    <n v="0"/>
    <n v="0"/>
    <x v="0"/>
    <x v="20"/>
  </r>
  <r>
    <s v="ti.29386"/>
    <x v="0"/>
    <x v="0"/>
    <x v="2"/>
    <s v="宇陀郡御杖村"/>
    <x v="22"/>
    <x v="1"/>
    <x v="1"/>
    <x v="1"/>
    <x v="1"/>
    <n v="25"/>
    <n v="26.88"/>
    <n v="21"/>
    <n v="25.61"/>
    <n v="4"/>
    <n v="36.36"/>
    <x v="0"/>
    <x v="20"/>
  </r>
  <r>
    <s v="ti.29386"/>
    <x v="0"/>
    <x v="0"/>
    <x v="2"/>
    <s v="宇陀郡御杖村"/>
    <x v="22"/>
    <x v="2"/>
    <x v="2"/>
    <x v="2"/>
    <x v="2"/>
    <n v="17"/>
    <n v="18.28"/>
    <n v="15"/>
    <n v="18.29"/>
    <n v="2"/>
    <n v="18.18"/>
    <x v="0"/>
    <x v="20"/>
  </r>
  <r>
    <s v="ti.29386"/>
    <x v="0"/>
    <x v="0"/>
    <x v="2"/>
    <s v="宇陀郡御杖村"/>
    <x v="22"/>
    <x v="3"/>
    <x v="3"/>
    <x v="3"/>
    <x v="3"/>
    <n v="0"/>
    <n v="0"/>
    <n v="0"/>
    <n v="0"/>
    <n v="0"/>
    <n v="0"/>
    <x v="0"/>
    <x v="20"/>
  </r>
  <r>
    <s v="ti.29386"/>
    <x v="0"/>
    <x v="0"/>
    <x v="2"/>
    <s v="宇陀郡御杖村"/>
    <x v="22"/>
    <x v="4"/>
    <x v="4"/>
    <x v="4"/>
    <x v="4"/>
    <n v="0"/>
    <n v="0"/>
    <n v="0"/>
    <n v="0"/>
    <n v="0"/>
    <n v="0"/>
    <x v="0"/>
    <x v="20"/>
  </r>
  <r>
    <s v="ti.29386"/>
    <x v="0"/>
    <x v="0"/>
    <x v="2"/>
    <s v="宇陀郡御杖村"/>
    <x v="22"/>
    <x v="5"/>
    <x v="5"/>
    <x v="5"/>
    <x v="5"/>
    <n v="1"/>
    <n v="1.08"/>
    <n v="1"/>
    <n v="1.22"/>
    <n v="0"/>
    <n v="0"/>
    <x v="0"/>
    <x v="20"/>
  </r>
  <r>
    <s v="ti.29386"/>
    <x v="0"/>
    <x v="0"/>
    <x v="2"/>
    <s v="宇陀郡御杖村"/>
    <x v="22"/>
    <x v="6"/>
    <x v="6"/>
    <x v="6"/>
    <x v="6"/>
    <n v="27"/>
    <n v="29.03"/>
    <n v="25"/>
    <n v="30.49"/>
    <n v="2"/>
    <n v="18.18"/>
    <x v="0"/>
    <x v="20"/>
  </r>
  <r>
    <s v="ti.29386"/>
    <x v="0"/>
    <x v="0"/>
    <x v="2"/>
    <s v="宇陀郡御杖村"/>
    <x v="22"/>
    <x v="7"/>
    <x v="7"/>
    <x v="7"/>
    <x v="7"/>
    <n v="0"/>
    <n v="0"/>
    <n v="0"/>
    <n v="0"/>
    <n v="0"/>
    <n v="0"/>
    <x v="0"/>
    <x v="20"/>
  </r>
  <r>
    <s v="ti.29386"/>
    <x v="0"/>
    <x v="0"/>
    <x v="2"/>
    <s v="宇陀郡御杖村"/>
    <x v="22"/>
    <x v="8"/>
    <x v="8"/>
    <x v="8"/>
    <x v="8"/>
    <n v="0"/>
    <n v="0"/>
    <n v="0"/>
    <n v="0"/>
    <n v="0"/>
    <n v="0"/>
    <x v="0"/>
    <x v="20"/>
  </r>
  <r>
    <s v="ti.29386"/>
    <x v="0"/>
    <x v="0"/>
    <x v="2"/>
    <s v="宇陀郡御杖村"/>
    <x v="22"/>
    <x v="9"/>
    <x v="9"/>
    <x v="9"/>
    <x v="9"/>
    <n v="0"/>
    <n v="0"/>
    <n v="0"/>
    <n v="0"/>
    <n v="0"/>
    <n v="0"/>
    <x v="0"/>
    <x v="20"/>
  </r>
  <r>
    <s v="ti.29386"/>
    <x v="0"/>
    <x v="0"/>
    <x v="2"/>
    <s v="宇陀郡御杖村"/>
    <x v="22"/>
    <x v="10"/>
    <x v="10"/>
    <x v="10"/>
    <x v="10"/>
    <n v="8"/>
    <n v="8.6"/>
    <n v="7"/>
    <n v="8.5399999999999991"/>
    <n v="1"/>
    <n v="9.09"/>
    <x v="0"/>
    <x v="20"/>
  </r>
  <r>
    <s v="ti.29386"/>
    <x v="0"/>
    <x v="0"/>
    <x v="2"/>
    <s v="宇陀郡御杖村"/>
    <x v="22"/>
    <x v="11"/>
    <x v="11"/>
    <x v="11"/>
    <x v="11"/>
    <n v="9"/>
    <n v="9.68"/>
    <n v="8"/>
    <n v="9.76"/>
    <n v="1"/>
    <n v="9.09"/>
    <x v="0"/>
    <x v="20"/>
  </r>
  <r>
    <s v="ti.29386"/>
    <x v="0"/>
    <x v="0"/>
    <x v="2"/>
    <s v="宇陀郡御杖村"/>
    <x v="22"/>
    <x v="12"/>
    <x v="12"/>
    <x v="12"/>
    <x v="12"/>
    <n v="0"/>
    <n v="0"/>
    <n v="0"/>
    <n v="0"/>
    <n v="0"/>
    <n v="0"/>
    <x v="0"/>
    <x v="20"/>
  </r>
  <r>
    <s v="ti.29386"/>
    <x v="0"/>
    <x v="0"/>
    <x v="2"/>
    <s v="宇陀郡御杖村"/>
    <x v="22"/>
    <x v="13"/>
    <x v="13"/>
    <x v="13"/>
    <x v="13"/>
    <n v="2"/>
    <n v="2.15"/>
    <n v="1"/>
    <n v="1.22"/>
    <n v="1"/>
    <n v="9.09"/>
    <x v="0"/>
    <x v="20"/>
  </r>
  <r>
    <s v="ti.29386"/>
    <x v="0"/>
    <x v="0"/>
    <x v="2"/>
    <s v="宇陀郡御杖村"/>
    <x v="22"/>
    <x v="14"/>
    <x v="14"/>
    <x v="14"/>
    <x v="14"/>
    <n v="4"/>
    <n v="4.3"/>
    <n v="4"/>
    <n v="4.88"/>
    <n v="0"/>
    <n v="0"/>
    <x v="0"/>
    <x v="20"/>
  </r>
  <r>
    <s v="ti.29401"/>
    <x v="0"/>
    <x v="0"/>
    <x v="2"/>
    <s v="高市郡高取町"/>
    <x v="23"/>
    <x v="0"/>
    <x v="0"/>
    <x v="0"/>
    <x v="0"/>
    <n v="0"/>
    <n v="0"/>
    <n v="0"/>
    <n v="0"/>
    <n v="0"/>
    <n v="0"/>
    <x v="0"/>
    <x v="0"/>
  </r>
  <r>
    <s v="ti.29401"/>
    <x v="0"/>
    <x v="0"/>
    <x v="2"/>
    <s v="高市郡高取町"/>
    <x v="23"/>
    <x v="1"/>
    <x v="1"/>
    <x v="1"/>
    <x v="1"/>
    <n v="47"/>
    <n v="23.98"/>
    <n v="37"/>
    <n v="24.83"/>
    <n v="10"/>
    <n v="21.74"/>
    <x v="0"/>
    <x v="0"/>
  </r>
  <r>
    <s v="ti.29401"/>
    <x v="0"/>
    <x v="0"/>
    <x v="2"/>
    <s v="高市郡高取町"/>
    <x v="23"/>
    <x v="2"/>
    <x v="2"/>
    <x v="2"/>
    <x v="2"/>
    <n v="27"/>
    <n v="13.78"/>
    <n v="15"/>
    <n v="10.07"/>
    <n v="12"/>
    <n v="26.09"/>
    <x v="0"/>
    <x v="0"/>
  </r>
  <r>
    <s v="ti.29401"/>
    <x v="0"/>
    <x v="0"/>
    <x v="2"/>
    <s v="高市郡高取町"/>
    <x v="23"/>
    <x v="3"/>
    <x v="3"/>
    <x v="3"/>
    <x v="3"/>
    <n v="0"/>
    <n v="0"/>
    <n v="0"/>
    <n v="0"/>
    <n v="0"/>
    <n v="0"/>
    <x v="0"/>
    <x v="0"/>
  </r>
  <r>
    <s v="ti.29401"/>
    <x v="0"/>
    <x v="0"/>
    <x v="2"/>
    <s v="高市郡高取町"/>
    <x v="23"/>
    <x v="4"/>
    <x v="4"/>
    <x v="4"/>
    <x v="4"/>
    <n v="0"/>
    <n v="0"/>
    <n v="0"/>
    <n v="0"/>
    <n v="0"/>
    <n v="0"/>
    <x v="0"/>
    <x v="0"/>
  </r>
  <r>
    <s v="ti.29401"/>
    <x v="0"/>
    <x v="0"/>
    <x v="2"/>
    <s v="高市郡高取町"/>
    <x v="23"/>
    <x v="5"/>
    <x v="5"/>
    <x v="5"/>
    <x v="5"/>
    <n v="0"/>
    <n v="0"/>
    <n v="0"/>
    <n v="0"/>
    <n v="0"/>
    <n v="0"/>
    <x v="0"/>
    <x v="0"/>
  </r>
  <r>
    <s v="ti.29401"/>
    <x v="0"/>
    <x v="0"/>
    <x v="2"/>
    <s v="高市郡高取町"/>
    <x v="23"/>
    <x v="6"/>
    <x v="6"/>
    <x v="6"/>
    <x v="6"/>
    <n v="67"/>
    <n v="34.18"/>
    <n v="54"/>
    <n v="36.24"/>
    <n v="13"/>
    <n v="28.26"/>
    <x v="0"/>
    <x v="0"/>
  </r>
  <r>
    <s v="ti.29401"/>
    <x v="0"/>
    <x v="0"/>
    <x v="2"/>
    <s v="高市郡高取町"/>
    <x v="23"/>
    <x v="7"/>
    <x v="7"/>
    <x v="7"/>
    <x v="7"/>
    <n v="0"/>
    <n v="0"/>
    <n v="0"/>
    <n v="0"/>
    <n v="0"/>
    <n v="0"/>
    <x v="0"/>
    <x v="0"/>
  </r>
  <r>
    <s v="ti.29401"/>
    <x v="0"/>
    <x v="0"/>
    <x v="2"/>
    <s v="高市郡高取町"/>
    <x v="23"/>
    <x v="8"/>
    <x v="8"/>
    <x v="8"/>
    <x v="8"/>
    <n v="6"/>
    <n v="3.06"/>
    <n v="4"/>
    <n v="2.68"/>
    <n v="2"/>
    <n v="4.3499999999999996"/>
    <x v="0"/>
    <x v="0"/>
  </r>
  <r>
    <s v="ti.29401"/>
    <x v="0"/>
    <x v="0"/>
    <x v="2"/>
    <s v="高市郡高取町"/>
    <x v="23"/>
    <x v="9"/>
    <x v="9"/>
    <x v="9"/>
    <x v="9"/>
    <n v="7"/>
    <n v="3.57"/>
    <n v="5"/>
    <n v="3.36"/>
    <n v="1"/>
    <n v="2.17"/>
    <x v="5"/>
    <x v="13"/>
  </r>
  <r>
    <s v="ti.29401"/>
    <x v="0"/>
    <x v="0"/>
    <x v="2"/>
    <s v="高市郡高取町"/>
    <x v="23"/>
    <x v="10"/>
    <x v="10"/>
    <x v="10"/>
    <x v="10"/>
    <n v="6"/>
    <n v="3.06"/>
    <n v="6"/>
    <n v="4.03"/>
    <n v="0"/>
    <n v="0"/>
    <x v="0"/>
    <x v="0"/>
  </r>
  <r>
    <s v="ti.29401"/>
    <x v="0"/>
    <x v="0"/>
    <x v="2"/>
    <s v="高市郡高取町"/>
    <x v="23"/>
    <x v="11"/>
    <x v="11"/>
    <x v="11"/>
    <x v="11"/>
    <n v="18"/>
    <n v="9.18"/>
    <n v="16"/>
    <n v="10.74"/>
    <n v="2"/>
    <n v="4.3499999999999996"/>
    <x v="0"/>
    <x v="0"/>
  </r>
  <r>
    <s v="ti.29401"/>
    <x v="0"/>
    <x v="0"/>
    <x v="2"/>
    <s v="高市郡高取町"/>
    <x v="23"/>
    <x v="12"/>
    <x v="12"/>
    <x v="12"/>
    <x v="12"/>
    <n v="2"/>
    <n v="1.02"/>
    <n v="2"/>
    <n v="1.34"/>
    <n v="0"/>
    <n v="0"/>
    <x v="0"/>
    <x v="0"/>
  </r>
  <r>
    <s v="ti.29401"/>
    <x v="0"/>
    <x v="0"/>
    <x v="2"/>
    <s v="高市郡高取町"/>
    <x v="23"/>
    <x v="13"/>
    <x v="13"/>
    <x v="13"/>
    <x v="13"/>
    <n v="10"/>
    <n v="5.0999999999999996"/>
    <n v="5"/>
    <n v="3.36"/>
    <n v="5"/>
    <n v="10.87"/>
    <x v="0"/>
    <x v="0"/>
  </r>
  <r>
    <s v="ti.29401"/>
    <x v="0"/>
    <x v="0"/>
    <x v="2"/>
    <s v="高市郡高取町"/>
    <x v="23"/>
    <x v="14"/>
    <x v="14"/>
    <x v="14"/>
    <x v="14"/>
    <n v="6"/>
    <n v="3.06"/>
    <n v="5"/>
    <n v="3.36"/>
    <n v="1"/>
    <n v="2.17"/>
    <x v="0"/>
    <x v="0"/>
  </r>
  <r>
    <s v="ti.29402"/>
    <x v="0"/>
    <x v="0"/>
    <x v="2"/>
    <s v="高市郡明日香村"/>
    <x v="24"/>
    <x v="0"/>
    <x v="0"/>
    <x v="0"/>
    <x v="0"/>
    <n v="0"/>
    <n v="0"/>
    <n v="0"/>
    <n v="0"/>
    <n v="0"/>
    <n v="0"/>
    <x v="0"/>
    <x v="0"/>
  </r>
  <r>
    <s v="ti.29402"/>
    <x v="0"/>
    <x v="0"/>
    <x v="2"/>
    <s v="高市郡明日香村"/>
    <x v="24"/>
    <x v="1"/>
    <x v="1"/>
    <x v="1"/>
    <x v="1"/>
    <n v="40"/>
    <n v="20.83"/>
    <n v="26"/>
    <n v="18.57"/>
    <n v="14"/>
    <n v="28"/>
    <x v="0"/>
    <x v="0"/>
  </r>
  <r>
    <s v="ti.29402"/>
    <x v="0"/>
    <x v="0"/>
    <x v="2"/>
    <s v="高市郡明日香村"/>
    <x v="24"/>
    <x v="2"/>
    <x v="2"/>
    <x v="2"/>
    <x v="2"/>
    <n v="26"/>
    <n v="13.54"/>
    <n v="17"/>
    <n v="12.14"/>
    <n v="9"/>
    <n v="18"/>
    <x v="0"/>
    <x v="0"/>
  </r>
  <r>
    <s v="ti.29402"/>
    <x v="0"/>
    <x v="0"/>
    <x v="2"/>
    <s v="高市郡明日香村"/>
    <x v="24"/>
    <x v="3"/>
    <x v="3"/>
    <x v="3"/>
    <x v="3"/>
    <n v="0"/>
    <n v="0"/>
    <n v="0"/>
    <n v="0"/>
    <n v="0"/>
    <n v="0"/>
    <x v="0"/>
    <x v="0"/>
  </r>
  <r>
    <s v="ti.29402"/>
    <x v="0"/>
    <x v="0"/>
    <x v="2"/>
    <s v="高市郡明日香村"/>
    <x v="24"/>
    <x v="4"/>
    <x v="4"/>
    <x v="4"/>
    <x v="4"/>
    <n v="1"/>
    <n v="0.52"/>
    <n v="0"/>
    <n v="0"/>
    <n v="1"/>
    <n v="2"/>
    <x v="0"/>
    <x v="0"/>
  </r>
  <r>
    <s v="ti.29402"/>
    <x v="0"/>
    <x v="0"/>
    <x v="2"/>
    <s v="高市郡明日香村"/>
    <x v="24"/>
    <x v="5"/>
    <x v="5"/>
    <x v="5"/>
    <x v="5"/>
    <n v="4"/>
    <n v="2.08"/>
    <n v="0"/>
    <n v="0"/>
    <n v="3"/>
    <n v="6"/>
    <x v="5"/>
    <x v="18"/>
  </r>
  <r>
    <s v="ti.29402"/>
    <x v="0"/>
    <x v="0"/>
    <x v="2"/>
    <s v="高市郡明日香村"/>
    <x v="24"/>
    <x v="6"/>
    <x v="6"/>
    <x v="6"/>
    <x v="6"/>
    <n v="53"/>
    <n v="27.6"/>
    <n v="44"/>
    <n v="31.43"/>
    <n v="9"/>
    <n v="18"/>
    <x v="0"/>
    <x v="0"/>
  </r>
  <r>
    <s v="ti.29402"/>
    <x v="0"/>
    <x v="0"/>
    <x v="2"/>
    <s v="高市郡明日香村"/>
    <x v="24"/>
    <x v="7"/>
    <x v="7"/>
    <x v="7"/>
    <x v="7"/>
    <n v="1"/>
    <n v="0.52"/>
    <n v="0"/>
    <n v="0"/>
    <n v="1"/>
    <n v="2"/>
    <x v="0"/>
    <x v="0"/>
  </r>
  <r>
    <s v="ti.29402"/>
    <x v="0"/>
    <x v="0"/>
    <x v="2"/>
    <s v="高市郡明日香村"/>
    <x v="24"/>
    <x v="8"/>
    <x v="8"/>
    <x v="8"/>
    <x v="8"/>
    <n v="12"/>
    <n v="6.25"/>
    <n v="10"/>
    <n v="7.14"/>
    <n v="2"/>
    <n v="4"/>
    <x v="0"/>
    <x v="0"/>
  </r>
  <r>
    <s v="ti.29402"/>
    <x v="0"/>
    <x v="0"/>
    <x v="2"/>
    <s v="高市郡明日香村"/>
    <x v="24"/>
    <x v="9"/>
    <x v="9"/>
    <x v="9"/>
    <x v="9"/>
    <n v="3"/>
    <n v="1.56"/>
    <n v="3"/>
    <n v="2.14"/>
    <n v="0"/>
    <n v="0"/>
    <x v="0"/>
    <x v="0"/>
  </r>
  <r>
    <s v="ti.29402"/>
    <x v="0"/>
    <x v="0"/>
    <x v="2"/>
    <s v="高市郡明日香村"/>
    <x v="24"/>
    <x v="10"/>
    <x v="10"/>
    <x v="10"/>
    <x v="10"/>
    <n v="27"/>
    <n v="14.06"/>
    <n v="23"/>
    <n v="16.43"/>
    <n v="4"/>
    <n v="8"/>
    <x v="0"/>
    <x v="0"/>
  </r>
  <r>
    <s v="ti.29402"/>
    <x v="0"/>
    <x v="0"/>
    <x v="2"/>
    <s v="高市郡明日香村"/>
    <x v="24"/>
    <x v="11"/>
    <x v="11"/>
    <x v="11"/>
    <x v="11"/>
    <n v="11"/>
    <n v="5.73"/>
    <n v="7"/>
    <n v="5"/>
    <n v="4"/>
    <n v="8"/>
    <x v="0"/>
    <x v="0"/>
  </r>
  <r>
    <s v="ti.29402"/>
    <x v="0"/>
    <x v="0"/>
    <x v="2"/>
    <s v="高市郡明日香村"/>
    <x v="24"/>
    <x v="12"/>
    <x v="12"/>
    <x v="12"/>
    <x v="12"/>
    <n v="3"/>
    <n v="1.56"/>
    <n v="1"/>
    <n v="0.71"/>
    <n v="1"/>
    <n v="2"/>
    <x v="5"/>
    <x v="18"/>
  </r>
  <r>
    <s v="ti.29402"/>
    <x v="0"/>
    <x v="0"/>
    <x v="2"/>
    <s v="高市郡明日香村"/>
    <x v="24"/>
    <x v="13"/>
    <x v="13"/>
    <x v="13"/>
    <x v="13"/>
    <n v="3"/>
    <n v="1.56"/>
    <n v="3"/>
    <n v="2.14"/>
    <n v="0"/>
    <n v="0"/>
    <x v="0"/>
    <x v="0"/>
  </r>
  <r>
    <s v="ti.29402"/>
    <x v="0"/>
    <x v="0"/>
    <x v="2"/>
    <s v="高市郡明日香村"/>
    <x v="24"/>
    <x v="14"/>
    <x v="14"/>
    <x v="14"/>
    <x v="14"/>
    <n v="8"/>
    <n v="4.17"/>
    <n v="6"/>
    <n v="4.29"/>
    <n v="2"/>
    <n v="4"/>
    <x v="0"/>
    <x v="0"/>
  </r>
  <r>
    <s v="ti.29424"/>
    <x v="0"/>
    <x v="0"/>
    <x v="2"/>
    <s v="北葛城郡上牧町"/>
    <x v="25"/>
    <x v="0"/>
    <x v="0"/>
    <x v="0"/>
    <x v="0"/>
    <n v="0"/>
    <n v="0"/>
    <n v="0"/>
    <n v="0"/>
    <n v="0"/>
    <n v="0"/>
    <x v="0"/>
    <x v="20"/>
  </r>
  <r>
    <s v="ti.29424"/>
    <x v="0"/>
    <x v="0"/>
    <x v="2"/>
    <s v="北葛城郡上牧町"/>
    <x v="25"/>
    <x v="1"/>
    <x v="1"/>
    <x v="1"/>
    <x v="1"/>
    <n v="38"/>
    <n v="13.97"/>
    <n v="22"/>
    <n v="12.09"/>
    <n v="16"/>
    <n v="17.78"/>
    <x v="0"/>
    <x v="20"/>
  </r>
  <r>
    <s v="ti.29424"/>
    <x v="0"/>
    <x v="0"/>
    <x v="2"/>
    <s v="北葛城郡上牧町"/>
    <x v="25"/>
    <x v="2"/>
    <x v="2"/>
    <x v="2"/>
    <x v="2"/>
    <n v="24"/>
    <n v="8.82"/>
    <n v="17"/>
    <n v="9.34"/>
    <n v="7"/>
    <n v="7.78"/>
    <x v="0"/>
    <x v="20"/>
  </r>
  <r>
    <s v="ti.29424"/>
    <x v="0"/>
    <x v="0"/>
    <x v="2"/>
    <s v="北葛城郡上牧町"/>
    <x v="25"/>
    <x v="3"/>
    <x v="3"/>
    <x v="3"/>
    <x v="3"/>
    <n v="0"/>
    <n v="0"/>
    <n v="0"/>
    <n v="0"/>
    <n v="0"/>
    <n v="0"/>
    <x v="0"/>
    <x v="20"/>
  </r>
  <r>
    <s v="ti.29424"/>
    <x v="0"/>
    <x v="0"/>
    <x v="2"/>
    <s v="北葛城郡上牧町"/>
    <x v="25"/>
    <x v="4"/>
    <x v="4"/>
    <x v="4"/>
    <x v="4"/>
    <n v="2"/>
    <n v="0.74"/>
    <n v="0"/>
    <n v="0"/>
    <n v="2"/>
    <n v="2.2200000000000002"/>
    <x v="0"/>
    <x v="20"/>
  </r>
  <r>
    <s v="ti.29424"/>
    <x v="0"/>
    <x v="0"/>
    <x v="2"/>
    <s v="北葛城郡上牧町"/>
    <x v="25"/>
    <x v="5"/>
    <x v="5"/>
    <x v="5"/>
    <x v="5"/>
    <n v="0"/>
    <n v="0"/>
    <n v="0"/>
    <n v="0"/>
    <n v="0"/>
    <n v="0"/>
    <x v="0"/>
    <x v="20"/>
  </r>
  <r>
    <s v="ti.29424"/>
    <x v="0"/>
    <x v="0"/>
    <x v="2"/>
    <s v="北葛城郡上牧町"/>
    <x v="25"/>
    <x v="6"/>
    <x v="6"/>
    <x v="6"/>
    <x v="6"/>
    <n v="69"/>
    <n v="25.37"/>
    <n v="40"/>
    <n v="21.98"/>
    <n v="29"/>
    <n v="32.22"/>
    <x v="0"/>
    <x v="20"/>
  </r>
  <r>
    <s v="ti.29424"/>
    <x v="0"/>
    <x v="0"/>
    <x v="2"/>
    <s v="北葛城郡上牧町"/>
    <x v="25"/>
    <x v="7"/>
    <x v="7"/>
    <x v="7"/>
    <x v="7"/>
    <n v="3"/>
    <n v="1.1000000000000001"/>
    <n v="0"/>
    <n v="0"/>
    <n v="3"/>
    <n v="3.33"/>
    <x v="0"/>
    <x v="20"/>
  </r>
  <r>
    <s v="ti.29424"/>
    <x v="0"/>
    <x v="0"/>
    <x v="2"/>
    <s v="北葛城郡上牧町"/>
    <x v="25"/>
    <x v="8"/>
    <x v="8"/>
    <x v="8"/>
    <x v="8"/>
    <n v="10"/>
    <n v="3.68"/>
    <n v="4"/>
    <n v="2.2000000000000002"/>
    <n v="6"/>
    <n v="6.67"/>
    <x v="0"/>
    <x v="20"/>
  </r>
  <r>
    <s v="ti.29424"/>
    <x v="0"/>
    <x v="0"/>
    <x v="2"/>
    <s v="北葛城郡上牧町"/>
    <x v="25"/>
    <x v="9"/>
    <x v="9"/>
    <x v="9"/>
    <x v="9"/>
    <n v="10"/>
    <n v="3.68"/>
    <n v="5"/>
    <n v="2.75"/>
    <n v="5"/>
    <n v="5.56"/>
    <x v="0"/>
    <x v="20"/>
  </r>
  <r>
    <s v="ti.29424"/>
    <x v="0"/>
    <x v="0"/>
    <x v="2"/>
    <s v="北葛城郡上牧町"/>
    <x v="25"/>
    <x v="10"/>
    <x v="10"/>
    <x v="10"/>
    <x v="10"/>
    <n v="27"/>
    <n v="9.93"/>
    <n v="25"/>
    <n v="13.74"/>
    <n v="2"/>
    <n v="2.2200000000000002"/>
    <x v="0"/>
    <x v="20"/>
  </r>
  <r>
    <s v="ti.29424"/>
    <x v="0"/>
    <x v="0"/>
    <x v="2"/>
    <s v="北葛城郡上牧町"/>
    <x v="25"/>
    <x v="11"/>
    <x v="11"/>
    <x v="11"/>
    <x v="11"/>
    <n v="51"/>
    <n v="18.75"/>
    <n v="39"/>
    <n v="21.43"/>
    <n v="12"/>
    <n v="13.33"/>
    <x v="0"/>
    <x v="20"/>
  </r>
  <r>
    <s v="ti.29424"/>
    <x v="0"/>
    <x v="0"/>
    <x v="2"/>
    <s v="北葛城郡上牧町"/>
    <x v="25"/>
    <x v="12"/>
    <x v="12"/>
    <x v="12"/>
    <x v="12"/>
    <n v="20"/>
    <n v="7.35"/>
    <n v="16"/>
    <n v="8.7899999999999991"/>
    <n v="4"/>
    <n v="4.4400000000000004"/>
    <x v="0"/>
    <x v="20"/>
  </r>
  <r>
    <s v="ti.29424"/>
    <x v="0"/>
    <x v="0"/>
    <x v="2"/>
    <s v="北葛城郡上牧町"/>
    <x v="25"/>
    <x v="13"/>
    <x v="13"/>
    <x v="13"/>
    <x v="13"/>
    <n v="10"/>
    <n v="3.68"/>
    <n v="7"/>
    <n v="3.85"/>
    <n v="3"/>
    <n v="3.33"/>
    <x v="0"/>
    <x v="20"/>
  </r>
  <r>
    <s v="ti.29424"/>
    <x v="0"/>
    <x v="0"/>
    <x v="2"/>
    <s v="北葛城郡上牧町"/>
    <x v="25"/>
    <x v="14"/>
    <x v="14"/>
    <x v="14"/>
    <x v="14"/>
    <n v="8"/>
    <n v="2.94"/>
    <n v="7"/>
    <n v="3.85"/>
    <n v="1"/>
    <n v="1.1100000000000001"/>
    <x v="0"/>
    <x v="20"/>
  </r>
  <r>
    <s v="ti.29425"/>
    <x v="0"/>
    <x v="0"/>
    <x v="2"/>
    <s v="北葛城郡王寺町"/>
    <x v="26"/>
    <x v="0"/>
    <x v="0"/>
    <x v="0"/>
    <x v="0"/>
    <n v="0"/>
    <n v="0"/>
    <n v="0"/>
    <n v="0"/>
    <n v="0"/>
    <n v="0"/>
    <x v="0"/>
    <x v="0"/>
  </r>
  <r>
    <s v="ti.29425"/>
    <x v="0"/>
    <x v="0"/>
    <x v="2"/>
    <s v="北葛城郡王寺町"/>
    <x v="26"/>
    <x v="1"/>
    <x v="1"/>
    <x v="1"/>
    <x v="1"/>
    <n v="37"/>
    <n v="7.44"/>
    <n v="12"/>
    <n v="3.92"/>
    <n v="25"/>
    <n v="13.16"/>
    <x v="0"/>
    <x v="0"/>
  </r>
  <r>
    <s v="ti.29425"/>
    <x v="0"/>
    <x v="0"/>
    <x v="2"/>
    <s v="北葛城郡王寺町"/>
    <x v="26"/>
    <x v="2"/>
    <x v="2"/>
    <x v="2"/>
    <x v="2"/>
    <n v="26"/>
    <n v="5.23"/>
    <n v="17"/>
    <n v="5.56"/>
    <n v="9"/>
    <n v="4.74"/>
    <x v="0"/>
    <x v="0"/>
  </r>
  <r>
    <s v="ti.29425"/>
    <x v="0"/>
    <x v="0"/>
    <x v="2"/>
    <s v="北葛城郡王寺町"/>
    <x v="26"/>
    <x v="3"/>
    <x v="3"/>
    <x v="3"/>
    <x v="3"/>
    <n v="0"/>
    <n v="0"/>
    <n v="0"/>
    <n v="0"/>
    <n v="0"/>
    <n v="0"/>
    <x v="0"/>
    <x v="0"/>
  </r>
  <r>
    <s v="ti.29425"/>
    <x v="0"/>
    <x v="0"/>
    <x v="2"/>
    <s v="北葛城郡王寺町"/>
    <x v="26"/>
    <x v="4"/>
    <x v="4"/>
    <x v="4"/>
    <x v="4"/>
    <n v="2"/>
    <n v="0.4"/>
    <n v="1"/>
    <n v="0.33"/>
    <n v="1"/>
    <n v="0.53"/>
    <x v="0"/>
    <x v="0"/>
  </r>
  <r>
    <s v="ti.29425"/>
    <x v="0"/>
    <x v="0"/>
    <x v="2"/>
    <s v="北葛城郡王寺町"/>
    <x v="26"/>
    <x v="5"/>
    <x v="5"/>
    <x v="5"/>
    <x v="5"/>
    <n v="2"/>
    <n v="0.4"/>
    <n v="0"/>
    <n v="0"/>
    <n v="2"/>
    <n v="1.05"/>
    <x v="0"/>
    <x v="0"/>
  </r>
  <r>
    <s v="ti.29425"/>
    <x v="0"/>
    <x v="0"/>
    <x v="2"/>
    <s v="北葛城郡王寺町"/>
    <x v="26"/>
    <x v="6"/>
    <x v="6"/>
    <x v="6"/>
    <x v="6"/>
    <n v="121"/>
    <n v="24.35"/>
    <n v="70"/>
    <n v="22.88"/>
    <n v="51"/>
    <n v="26.84"/>
    <x v="0"/>
    <x v="0"/>
  </r>
  <r>
    <s v="ti.29425"/>
    <x v="0"/>
    <x v="0"/>
    <x v="2"/>
    <s v="北葛城郡王寺町"/>
    <x v="26"/>
    <x v="7"/>
    <x v="7"/>
    <x v="7"/>
    <x v="7"/>
    <n v="3"/>
    <n v="0.6"/>
    <n v="1"/>
    <n v="0.33"/>
    <n v="2"/>
    <n v="1.05"/>
    <x v="0"/>
    <x v="0"/>
  </r>
  <r>
    <s v="ti.29425"/>
    <x v="0"/>
    <x v="0"/>
    <x v="2"/>
    <s v="北葛城郡王寺町"/>
    <x v="26"/>
    <x v="8"/>
    <x v="8"/>
    <x v="8"/>
    <x v="8"/>
    <n v="95"/>
    <n v="19.11"/>
    <n v="50"/>
    <n v="16.34"/>
    <n v="45"/>
    <n v="23.68"/>
    <x v="0"/>
    <x v="0"/>
  </r>
  <r>
    <s v="ti.29425"/>
    <x v="0"/>
    <x v="0"/>
    <x v="2"/>
    <s v="北葛城郡王寺町"/>
    <x v="26"/>
    <x v="9"/>
    <x v="9"/>
    <x v="9"/>
    <x v="9"/>
    <n v="37"/>
    <n v="7.44"/>
    <n v="25"/>
    <n v="8.17"/>
    <n v="12"/>
    <n v="6.32"/>
    <x v="0"/>
    <x v="0"/>
  </r>
  <r>
    <s v="ti.29425"/>
    <x v="0"/>
    <x v="0"/>
    <x v="2"/>
    <s v="北葛城郡王寺町"/>
    <x v="26"/>
    <x v="10"/>
    <x v="10"/>
    <x v="10"/>
    <x v="10"/>
    <n v="62"/>
    <n v="12.47"/>
    <n v="57"/>
    <n v="18.63"/>
    <n v="5"/>
    <n v="2.63"/>
    <x v="0"/>
    <x v="0"/>
  </r>
  <r>
    <s v="ti.29425"/>
    <x v="0"/>
    <x v="0"/>
    <x v="2"/>
    <s v="北葛城郡王寺町"/>
    <x v="26"/>
    <x v="11"/>
    <x v="11"/>
    <x v="11"/>
    <x v="11"/>
    <n v="57"/>
    <n v="11.47"/>
    <n v="45"/>
    <n v="14.71"/>
    <n v="12"/>
    <n v="6.32"/>
    <x v="0"/>
    <x v="0"/>
  </r>
  <r>
    <s v="ti.29425"/>
    <x v="0"/>
    <x v="0"/>
    <x v="2"/>
    <s v="北葛城郡王寺町"/>
    <x v="26"/>
    <x v="12"/>
    <x v="12"/>
    <x v="12"/>
    <x v="12"/>
    <n v="28"/>
    <n v="5.63"/>
    <n v="14"/>
    <n v="4.58"/>
    <n v="13"/>
    <n v="6.84"/>
    <x v="5"/>
    <x v="13"/>
  </r>
  <r>
    <s v="ti.29425"/>
    <x v="0"/>
    <x v="0"/>
    <x v="2"/>
    <s v="北葛城郡王寺町"/>
    <x v="26"/>
    <x v="13"/>
    <x v="13"/>
    <x v="13"/>
    <x v="13"/>
    <n v="21"/>
    <n v="4.2300000000000004"/>
    <n v="11"/>
    <n v="3.59"/>
    <n v="10"/>
    <n v="5.26"/>
    <x v="0"/>
    <x v="0"/>
  </r>
  <r>
    <s v="ti.29425"/>
    <x v="0"/>
    <x v="0"/>
    <x v="2"/>
    <s v="北葛城郡王寺町"/>
    <x v="26"/>
    <x v="14"/>
    <x v="14"/>
    <x v="14"/>
    <x v="14"/>
    <n v="6"/>
    <n v="1.21"/>
    <n v="3"/>
    <n v="0.98"/>
    <n v="3"/>
    <n v="1.58"/>
    <x v="0"/>
    <x v="0"/>
  </r>
  <r>
    <s v="ti.29426"/>
    <x v="0"/>
    <x v="0"/>
    <x v="2"/>
    <s v="北葛城郡広陵町"/>
    <x v="27"/>
    <x v="0"/>
    <x v="0"/>
    <x v="0"/>
    <x v="0"/>
    <n v="0"/>
    <n v="0"/>
    <n v="0"/>
    <n v="0"/>
    <n v="0"/>
    <n v="0"/>
    <x v="0"/>
    <x v="20"/>
  </r>
  <r>
    <s v="ti.29426"/>
    <x v="0"/>
    <x v="0"/>
    <x v="2"/>
    <s v="北葛城郡広陵町"/>
    <x v="27"/>
    <x v="1"/>
    <x v="1"/>
    <x v="1"/>
    <x v="1"/>
    <n v="91"/>
    <n v="13.64"/>
    <n v="52"/>
    <n v="10.86"/>
    <n v="39"/>
    <n v="20.74"/>
    <x v="0"/>
    <x v="20"/>
  </r>
  <r>
    <s v="ti.29426"/>
    <x v="0"/>
    <x v="0"/>
    <x v="2"/>
    <s v="北葛城郡広陵町"/>
    <x v="27"/>
    <x v="2"/>
    <x v="2"/>
    <x v="2"/>
    <x v="2"/>
    <n v="179"/>
    <n v="26.84"/>
    <n v="141"/>
    <n v="29.44"/>
    <n v="38"/>
    <n v="20.21"/>
    <x v="0"/>
    <x v="20"/>
  </r>
  <r>
    <s v="ti.29426"/>
    <x v="0"/>
    <x v="0"/>
    <x v="2"/>
    <s v="北葛城郡広陵町"/>
    <x v="27"/>
    <x v="3"/>
    <x v="3"/>
    <x v="3"/>
    <x v="3"/>
    <n v="0"/>
    <n v="0"/>
    <n v="0"/>
    <n v="0"/>
    <n v="0"/>
    <n v="0"/>
    <x v="0"/>
    <x v="20"/>
  </r>
  <r>
    <s v="ti.29426"/>
    <x v="0"/>
    <x v="0"/>
    <x v="2"/>
    <s v="北葛城郡広陵町"/>
    <x v="27"/>
    <x v="4"/>
    <x v="4"/>
    <x v="4"/>
    <x v="4"/>
    <n v="4"/>
    <n v="0.6"/>
    <n v="0"/>
    <n v="0"/>
    <n v="4"/>
    <n v="2.13"/>
    <x v="0"/>
    <x v="20"/>
  </r>
  <r>
    <s v="ti.29426"/>
    <x v="0"/>
    <x v="0"/>
    <x v="2"/>
    <s v="北葛城郡広陵町"/>
    <x v="27"/>
    <x v="5"/>
    <x v="5"/>
    <x v="5"/>
    <x v="5"/>
    <n v="6"/>
    <n v="0.9"/>
    <n v="3"/>
    <n v="0.63"/>
    <n v="3"/>
    <n v="1.6"/>
    <x v="0"/>
    <x v="20"/>
  </r>
  <r>
    <s v="ti.29426"/>
    <x v="0"/>
    <x v="0"/>
    <x v="2"/>
    <s v="北葛城郡広陵町"/>
    <x v="27"/>
    <x v="6"/>
    <x v="6"/>
    <x v="6"/>
    <x v="6"/>
    <n v="160"/>
    <n v="23.99"/>
    <n v="106"/>
    <n v="22.13"/>
    <n v="54"/>
    <n v="28.72"/>
    <x v="0"/>
    <x v="20"/>
  </r>
  <r>
    <s v="ti.29426"/>
    <x v="0"/>
    <x v="0"/>
    <x v="2"/>
    <s v="北葛城郡広陵町"/>
    <x v="27"/>
    <x v="7"/>
    <x v="7"/>
    <x v="7"/>
    <x v="7"/>
    <n v="1"/>
    <n v="0.15"/>
    <n v="0"/>
    <n v="0"/>
    <n v="1"/>
    <n v="0.53"/>
    <x v="0"/>
    <x v="20"/>
  </r>
  <r>
    <s v="ti.29426"/>
    <x v="0"/>
    <x v="0"/>
    <x v="2"/>
    <s v="北葛城郡広陵町"/>
    <x v="27"/>
    <x v="8"/>
    <x v="8"/>
    <x v="8"/>
    <x v="8"/>
    <n v="31"/>
    <n v="4.6500000000000004"/>
    <n v="14"/>
    <n v="2.92"/>
    <n v="17"/>
    <n v="9.0399999999999991"/>
    <x v="0"/>
    <x v="20"/>
  </r>
  <r>
    <s v="ti.29426"/>
    <x v="0"/>
    <x v="0"/>
    <x v="2"/>
    <s v="北葛城郡広陵町"/>
    <x v="27"/>
    <x v="9"/>
    <x v="9"/>
    <x v="9"/>
    <x v="9"/>
    <n v="23"/>
    <n v="3.45"/>
    <n v="19"/>
    <n v="3.97"/>
    <n v="4"/>
    <n v="2.13"/>
    <x v="0"/>
    <x v="20"/>
  </r>
  <r>
    <s v="ti.29426"/>
    <x v="0"/>
    <x v="0"/>
    <x v="2"/>
    <s v="北葛城郡広陵町"/>
    <x v="27"/>
    <x v="10"/>
    <x v="10"/>
    <x v="10"/>
    <x v="10"/>
    <n v="57"/>
    <n v="8.5500000000000007"/>
    <n v="47"/>
    <n v="9.81"/>
    <n v="10"/>
    <n v="5.32"/>
    <x v="0"/>
    <x v="20"/>
  </r>
  <r>
    <s v="ti.29426"/>
    <x v="0"/>
    <x v="0"/>
    <x v="2"/>
    <s v="北葛城郡広陵町"/>
    <x v="27"/>
    <x v="11"/>
    <x v="11"/>
    <x v="11"/>
    <x v="11"/>
    <n v="57"/>
    <n v="8.5500000000000007"/>
    <n v="51"/>
    <n v="10.65"/>
    <n v="6"/>
    <n v="3.19"/>
    <x v="0"/>
    <x v="20"/>
  </r>
  <r>
    <s v="ti.29426"/>
    <x v="0"/>
    <x v="0"/>
    <x v="2"/>
    <s v="北葛城郡広陵町"/>
    <x v="27"/>
    <x v="12"/>
    <x v="12"/>
    <x v="12"/>
    <x v="12"/>
    <n v="17"/>
    <n v="2.5499999999999998"/>
    <n v="13"/>
    <n v="2.71"/>
    <n v="4"/>
    <n v="2.13"/>
    <x v="0"/>
    <x v="20"/>
  </r>
  <r>
    <s v="ti.29426"/>
    <x v="0"/>
    <x v="0"/>
    <x v="2"/>
    <s v="北葛城郡広陵町"/>
    <x v="27"/>
    <x v="13"/>
    <x v="13"/>
    <x v="13"/>
    <x v="13"/>
    <n v="23"/>
    <n v="3.45"/>
    <n v="18"/>
    <n v="3.76"/>
    <n v="5"/>
    <n v="2.66"/>
    <x v="0"/>
    <x v="20"/>
  </r>
  <r>
    <s v="ti.29426"/>
    <x v="0"/>
    <x v="0"/>
    <x v="2"/>
    <s v="北葛城郡広陵町"/>
    <x v="27"/>
    <x v="14"/>
    <x v="14"/>
    <x v="14"/>
    <x v="14"/>
    <n v="18"/>
    <n v="2.7"/>
    <n v="15"/>
    <n v="3.13"/>
    <n v="3"/>
    <n v="1.6"/>
    <x v="0"/>
    <x v="20"/>
  </r>
  <r>
    <s v="ti.29427"/>
    <x v="0"/>
    <x v="0"/>
    <x v="2"/>
    <s v="北葛城郡河合町"/>
    <x v="28"/>
    <x v="0"/>
    <x v="0"/>
    <x v="0"/>
    <x v="0"/>
    <n v="0"/>
    <n v="0"/>
    <n v="0"/>
    <n v="0"/>
    <n v="0"/>
    <n v="0"/>
    <x v="0"/>
    <x v="20"/>
  </r>
  <r>
    <s v="ti.29427"/>
    <x v="0"/>
    <x v="0"/>
    <x v="2"/>
    <s v="北葛城郡河合町"/>
    <x v="28"/>
    <x v="1"/>
    <x v="1"/>
    <x v="1"/>
    <x v="1"/>
    <n v="22"/>
    <n v="9.57"/>
    <n v="12"/>
    <n v="8.33"/>
    <n v="10"/>
    <n v="11.63"/>
    <x v="0"/>
    <x v="20"/>
  </r>
  <r>
    <s v="ti.29427"/>
    <x v="0"/>
    <x v="0"/>
    <x v="2"/>
    <s v="北葛城郡河合町"/>
    <x v="28"/>
    <x v="2"/>
    <x v="2"/>
    <x v="2"/>
    <x v="2"/>
    <n v="33"/>
    <n v="14.35"/>
    <n v="20"/>
    <n v="13.89"/>
    <n v="13"/>
    <n v="15.12"/>
    <x v="0"/>
    <x v="20"/>
  </r>
  <r>
    <s v="ti.29427"/>
    <x v="0"/>
    <x v="0"/>
    <x v="2"/>
    <s v="北葛城郡河合町"/>
    <x v="28"/>
    <x v="3"/>
    <x v="3"/>
    <x v="3"/>
    <x v="3"/>
    <n v="0"/>
    <n v="0"/>
    <n v="0"/>
    <n v="0"/>
    <n v="0"/>
    <n v="0"/>
    <x v="0"/>
    <x v="20"/>
  </r>
  <r>
    <s v="ti.29427"/>
    <x v="0"/>
    <x v="0"/>
    <x v="2"/>
    <s v="北葛城郡河合町"/>
    <x v="28"/>
    <x v="4"/>
    <x v="4"/>
    <x v="4"/>
    <x v="4"/>
    <n v="4"/>
    <n v="1.74"/>
    <n v="0"/>
    <n v="0"/>
    <n v="4"/>
    <n v="4.6500000000000004"/>
    <x v="0"/>
    <x v="20"/>
  </r>
  <r>
    <s v="ti.29427"/>
    <x v="0"/>
    <x v="0"/>
    <x v="2"/>
    <s v="北葛城郡河合町"/>
    <x v="28"/>
    <x v="5"/>
    <x v="5"/>
    <x v="5"/>
    <x v="5"/>
    <n v="0"/>
    <n v="0"/>
    <n v="0"/>
    <n v="0"/>
    <n v="0"/>
    <n v="0"/>
    <x v="0"/>
    <x v="20"/>
  </r>
  <r>
    <s v="ti.29427"/>
    <x v="0"/>
    <x v="0"/>
    <x v="2"/>
    <s v="北葛城郡河合町"/>
    <x v="28"/>
    <x v="6"/>
    <x v="6"/>
    <x v="6"/>
    <x v="6"/>
    <n v="64"/>
    <n v="27.83"/>
    <n v="39"/>
    <n v="27.08"/>
    <n v="25"/>
    <n v="29.07"/>
    <x v="0"/>
    <x v="20"/>
  </r>
  <r>
    <s v="ti.29427"/>
    <x v="0"/>
    <x v="0"/>
    <x v="2"/>
    <s v="北葛城郡河合町"/>
    <x v="28"/>
    <x v="7"/>
    <x v="7"/>
    <x v="7"/>
    <x v="7"/>
    <n v="0"/>
    <n v="0"/>
    <n v="0"/>
    <n v="0"/>
    <n v="0"/>
    <n v="0"/>
    <x v="0"/>
    <x v="20"/>
  </r>
  <r>
    <s v="ti.29427"/>
    <x v="0"/>
    <x v="0"/>
    <x v="2"/>
    <s v="北葛城郡河合町"/>
    <x v="28"/>
    <x v="8"/>
    <x v="8"/>
    <x v="8"/>
    <x v="8"/>
    <n v="17"/>
    <n v="7.39"/>
    <n v="4"/>
    <n v="2.78"/>
    <n v="13"/>
    <n v="15.12"/>
    <x v="0"/>
    <x v="20"/>
  </r>
  <r>
    <s v="ti.29427"/>
    <x v="0"/>
    <x v="0"/>
    <x v="2"/>
    <s v="北葛城郡河合町"/>
    <x v="28"/>
    <x v="9"/>
    <x v="9"/>
    <x v="9"/>
    <x v="9"/>
    <n v="5"/>
    <n v="2.17"/>
    <n v="0"/>
    <n v="0"/>
    <n v="5"/>
    <n v="5.81"/>
    <x v="0"/>
    <x v="20"/>
  </r>
  <r>
    <s v="ti.29427"/>
    <x v="0"/>
    <x v="0"/>
    <x v="2"/>
    <s v="北葛城郡河合町"/>
    <x v="28"/>
    <x v="10"/>
    <x v="10"/>
    <x v="10"/>
    <x v="10"/>
    <n v="21"/>
    <n v="9.1300000000000008"/>
    <n v="19"/>
    <n v="13.19"/>
    <n v="2"/>
    <n v="2.33"/>
    <x v="0"/>
    <x v="20"/>
  </r>
  <r>
    <s v="ti.29427"/>
    <x v="0"/>
    <x v="0"/>
    <x v="2"/>
    <s v="北葛城郡河合町"/>
    <x v="28"/>
    <x v="11"/>
    <x v="11"/>
    <x v="11"/>
    <x v="11"/>
    <n v="31"/>
    <n v="13.48"/>
    <n v="26"/>
    <n v="18.059999999999999"/>
    <n v="5"/>
    <n v="5.81"/>
    <x v="0"/>
    <x v="20"/>
  </r>
  <r>
    <s v="ti.29427"/>
    <x v="0"/>
    <x v="0"/>
    <x v="2"/>
    <s v="北葛城郡河合町"/>
    <x v="28"/>
    <x v="12"/>
    <x v="12"/>
    <x v="12"/>
    <x v="12"/>
    <n v="10"/>
    <n v="4.3499999999999996"/>
    <n v="7"/>
    <n v="4.8600000000000003"/>
    <n v="3"/>
    <n v="3.49"/>
    <x v="0"/>
    <x v="20"/>
  </r>
  <r>
    <s v="ti.29427"/>
    <x v="0"/>
    <x v="0"/>
    <x v="2"/>
    <s v="北葛城郡河合町"/>
    <x v="28"/>
    <x v="13"/>
    <x v="13"/>
    <x v="13"/>
    <x v="13"/>
    <n v="18"/>
    <n v="7.83"/>
    <n v="15"/>
    <n v="10.42"/>
    <n v="3"/>
    <n v="3.49"/>
    <x v="0"/>
    <x v="20"/>
  </r>
  <r>
    <s v="ti.29427"/>
    <x v="0"/>
    <x v="0"/>
    <x v="2"/>
    <s v="北葛城郡河合町"/>
    <x v="28"/>
    <x v="14"/>
    <x v="14"/>
    <x v="14"/>
    <x v="14"/>
    <n v="5"/>
    <n v="2.17"/>
    <n v="2"/>
    <n v="1.39"/>
    <n v="3"/>
    <n v="3.49"/>
    <x v="0"/>
    <x v="20"/>
  </r>
  <r>
    <s v="ti.29441"/>
    <x v="0"/>
    <x v="0"/>
    <x v="2"/>
    <s v="吉野郡吉野町"/>
    <x v="29"/>
    <x v="0"/>
    <x v="0"/>
    <x v="0"/>
    <x v="0"/>
    <n v="0"/>
    <n v="0"/>
    <n v="0"/>
    <n v="0"/>
    <n v="0"/>
    <n v="0"/>
    <x v="0"/>
    <x v="20"/>
  </r>
  <r>
    <s v="ti.29441"/>
    <x v="0"/>
    <x v="0"/>
    <x v="2"/>
    <s v="吉野郡吉野町"/>
    <x v="29"/>
    <x v="1"/>
    <x v="1"/>
    <x v="1"/>
    <x v="1"/>
    <n v="73"/>
    <n v="14.48"/>
    <n v="64"/>
    <n v="14.61"/>
    <n v="9"/>
    <n v="13.64"/>
    <x v="0"/>
    <x v="20"/>
  </r>
  <r>
    <s v="ti.29441"/>
    <x v="0"/>
    <x v="0"/>
    <x v="2"/>
    <s v="吉野郡吉野町"/>
    <x v="29"/>
    <x v="2"/>
    <x v="2"/>
    <x v="2"/>
    <x v="2"/>
    <n v="156"/>
    <n v="30.95"/>
    <n v="132"/>
    <n v="30.14"/>
    <n v="24"/>
    <n v="36.36"/>
    <x v="0"/>
    <x v="20"/>
  </r>
  <r>
    <s v="ti.29441"/>
    <x v="0"/>
    <x v="0"/>
    <x v="2"/>
    <s v="吉野郡吉野町"/>
    <x v="29"/>
    <x v="3"/>
    <x v="3"/>
    <x v="3"/>
    <x v="3"/>
    <n v="0"/>
    <n v="0"/>
    <n v="0"/>
    <n v="0"/>
    <n v="0"/>
    <n v="0"/>
    <x v="0"/>
    <x v="20"/>
  </r>
  <r>
    <s v="ti.29441"/>
    <x v="0"/>
    <x v="0"/>
    <x v="2"/>
    <s v="吉野郡吉野町"/>
    <x v="29"/>
    <x v="4"/>
    <x v="4"/>
    <x v="4"/>
    <x v="4"/>
    <n v="1"/>
    <n v="0.2"/>
    <n v="1"/>
    <n v="0.23"/>
    <n v="0"/>
    <n v="0"/>
    <x v="0"/>
    <x v="20"/>
  </r>
  <r>
    <s v="ti.29441"/>
    <x v="0"/>
    <x v="0"/>
    <x v="2"/>
    <s v="吉野郡吉野町"/>
    <x v="29"/>
    <x v="5"/>
    <x v="5"/>
    <x v="5"/>
    <x v="5"/>
    <n v="4"/>
    <n v="0.79"/>
    <n v="2"/>
    <n v="0.46"/>
    <n v="2"/>
    <n v="3.03"/>
    <x v="0"/>
    <x v="20"/>
  </r>
  <r>
    <s v="ti.29441"/>
    <x v="0"/>
    <x v="0"/>
    <x v="2"/>
    <s v="吉野郡吉野町"/>
    <x v="29"/>
    <x v="6"/>
    <x v="6"/>
    <x v="6"/>
    <x v="6"/>
    <n v="143"/>
    <n v="28.37"/>
    <n v="125"/>
    <n v="28.54"/>
    <n v="18"/>
    <n v="27.27"/>
    <x v="0"/>
    <x v="20"/>
  </r>
  <r>
    <s v="ti.29441"/>
    <x v="0"/>
    <x v="0"/>
    <x v="2"/>
    <s v="吉野郡吉野町"/>
    <x v="29"/>
    <x v="7"/>
    <x v="7"/>
    <x v="7"/>
    <x v="7"/>
    <n v="2"/>
    <n v="0.4"/>
    <n v="1"/>
    <n v="0.23"/>
    <n v="1"/>
    <n v="1.52"/>
    <x v="0"/>
    <x v="20"/>
  </r>
  <r>
    <s v="ti.29441"/>
    <x v="0"/>
    <x v="0"/>
    <x v="2"/>
    <s v="吉野郡吉野町"/>
    <x v="29"/>
    <x v="8"/>
    <x v="8"/>
    <x v="8"/>
    <x v="8"/>
    <n v="14"/>
    <n v="2.78"/>
    <n v="13"/>
    <n v="2.97"/>
    <n v="1"/>
    <n v="1.52"/>
    <x v="0"/>
    <x v="20"/>
  </r>
  <r>
    <s v="ti.29441"/>
    <x v="0"/>
    <x v="0"/>
    <x v="2"/>
    <s v="吉野郡吉野町"/>
    <x v="29"/>
    <x v="9"/>
    <x v="9"/>
    <x v="9"/>
    <x v="9"/>
    <n v="13"/>
    <n v="2.58"/>
    <n v="9"/>
    <n v="2.0499999999999998"/>
    <n v="4"/>
    <n v="6.06"/>
    <x v="0"/>
    <x v="20"/>
  </r>
  <r>
    <s v="ti.29441"/>
    <x v="0"/>
    <x v="0"/>
    <x v="2"/>
    <s v="吉野郡吉野町"/>
    <x v="29"/>
    <x v="10"/>
    <x v="10"/>
    <x v="10"/>
    <x v="10"/>
    <n v="40"/>
    <n v="7.94"/>
    <n v="38"/>
    <n v="8.68"/>
    <n v="2"/>
    <n v="3.03"/>
    <x v="0"/>
    <x v="20"/>
  </r>
  <r>
    <s v="ti.29441"/>
    <x v="0"/>
    <x v="0"/>
    <x v="2"/>
    <s v="吉野郡吉野町"/>
    <x v="29"/>
    <x v="11"/>
    <x v="11"/>
    <x v="11"/>
    <x v="11"/>
    <n v="39"/>
    <n v="7.74"/>
    <n v="38"/>
    <n v="8.68"/>
    <n v="1"/>
    <n v="1.52"/>
    <x v="0"/>
    <x v="20"/>
  </r>
  <r>
    <s v="ti.29441"/>
    <x v="0"/>
    <x v="0"/>
    <x v="2"/>
    <s v="吉野郡吉野町"/>
    <x v="29"/>
    <x v="12"/>
    <x v="12"/>
    <x v="12"/>
    <x v="12"/>
    <n v="3"/>
    <n v="0.6"/>
    <n v="3"/>
    <n v="0.68"/>
    <n v="0"/>
    <n v="0"/>
    <x v="0"/>
    <x v="20"/>
  </r>
  <r>
    <s v="ti.29441"/>
    <x v="0"/>
    <x v="0"/>
    <x v="2"/>
    <s v="吉野郡吉野町"/>
    <x v="29"/>
    <x v="13"/>
    <x v="13"/>
    <x v="13"/>
    <x v="13"/>
    <n v="10"/>
    <n v="1.98"/>
    <n v="9"/>
    <n v="2.0499999999999998"/>
    <n v="1"/>
    <n v="1.52"/>
    <x v="0"/>
    <x v="20"/>
  </r>
  <r>
    <s v="ti.29441"/>
    <x v="0"/>
    <x v="0"/>
    <x v="2"/>
    <s v="吉野郡吉野町"/>
    <x v="29"/>
    <x v="14"/>
    <x v="14"/>
    <x v="14"/>
    <x v="14"/>
    <n v="6"/>
    <n v="1.19"/>
    <n v="3"/>
    <n v="0.68"/>
    <n v="3"/>
    <n v="4.55"/>
    <x v="0"/>
    <x v="20"/>
  </r>
  <r>
    <s v="ti.29442"/>
    <x v="0"/>
    <x v="0"/>
    <x v="2"/>
    <s v="吉野郡大淀町"/>
    <x v="30"/>
    <x v="0"/>
    <x v="0"/>
    <x v="0"/>
    <x v="0"/>
    <n v="0"/>
    <n v="0"/>
    <n v="0"/>
    <n v="0"/>
    <n v="0"/>
    <n v="0"/>
    <x v="0"/>
    <x v="0"/>
  </r>
  <r>
    <s v="ti.29442"/>
    <x v="0"/>
    <x v="0"/>
    <x v="2"/>
    <s v="吉野郡大淀町"/>
    <x v="30"/>
    <x v="1"/>
    <x v="1"/>
    <x v="1"/>
    <x v="1"/>
    <n v="59"/>
    <n v="11.9"/>
    <n v="33"/>
    <n v="8.99"/>
    <n v="26"/>
    <n v="20.309999999999999"/>
    <x v="0"/>
    <x v="0"/>
  </r>
  <r>
    <s v="ti.29442"/>
    <x v="0"/>
    <x v="0"/>
    <x v="2"/>
    <s v="吉野郡大淀町"/>
    <x v="30"/>
    <x v="2"/>
    <x v="2"/>
    <x v="2"/>
    <x v="2"/>
    <n v="77"/>
    <n v="15.52"/>
    <n v="56"/>
    <n v="15.26"/>
    <n v="21"/>
    <n v="16.41"/>
    <x v="0"/>
    <x v="0"/>
  </r>
  <r>
    <s v="ti.29442"/>
    <x v="0"/>
    <x v="0"/>
    <x v="2"/>
    <s v="吉野郡大淀町"/>
    <x v="30"/>
    <x v="3"/>
    <x v="3"/>
    <x v="3"/>
    <x v="3"/>
    <n v="2"/>
    <n v="0.4"/>
    <n v="0"/>
    <n v="0"/>
    <n v="2"/>
    <n v="1.56"/>
    <x v="0"/>
    <x v="0"/>
  </r>
  <r>
    <s v="ti.29442"/>
    <x v="0"/>
    <x v="0"/>
    <x v="2"/>
    <s v="吉野郡大淀町"/>
    <x v="30"/>
    <x v="4"/>
    <x v="4"/>
    <x v="4"/>
    <x v="4"/>
    <n v="2"/>
    <n v="0.4"/>
    <n v="1"/>
    <n v="0.27"/>
    <n v="1"/>
    <n v="0.78"/>
    <x v="0"/>
    <x v="0"/>
  </r>
  <r>
    <s v="ti.29442"/>
    <x v="0"/>
    <x v="0"/>
    <x v="2"/>
    <s v="吉野郡大淀町"/>
    <x v="30"/>
    <x v="5"/>
    <x v="5"/>
    <x v="5"/>
    <x v="5"/>
    <n v="8"/>
    <n v="1.61"/>
    <n v="0"/>
    <n v="0"/>
    <n v="8"/>
    <n v="6.25"/>
    <x v="0"/>
    <x v="0"/>
  </r>
  <r>
    <s v="ti.29442"/>
    <x v="0"/>
    <x v="0"/>
    <x v="2"/>
    <s v="吉野郡大淀町"/>
    <x v="30"/>
    <x v="6"/>
    <x v="6"/>
    <x v="6"/>
    <x v="6"/>
    <n v="144"/>
    <n v="29.03"/>
    <n v="110"/>
    <n v="29.97"/>
    <n v="33"/>
    <n v="25.78"/>
    <x v="5"/>
    <x v="13"/>
  </r>
  <r>
    <s v="ti.29442"/>
    <x v="0"/>
    <x v="0"/>
    <x v="2"/>
    <s v="吉野郡大淀町"/>
    <x v="30"/>
    <x v="7"/>
    <x v="7"/>
    <x v="7"/>
    <x v="7"/>
    <n v="2"/>
    <n v="0.4"/>
    <n v="1"/>
    <n v="0.27"/>
    <n v="1"/>
    <n v="0.78"/>
    <x v="0"/>
    <x v="0"/>
  </r>
  <r>
    <s v="ti.29442"/>
    <x v="0"/>
    <x v="0"/>
    <x v="2"/>
    <s v="吉野郡大淀町"/>
    <x v="30"/>
    <x v="8"/>
    <x v="8"/>
    <x v="8"/>
    <x v="8"/>
    <n v="17"/>
    <n v="3.43"/>
    <n v="10"/>
    <n v="2.72"/>
    <n v="7"/>
    <n v="5.47"/>
    <x v="0"/>
    <x v="0"/>
  </r>
  <r>
    <s v="ti.29442"/>
    <x v="0"/>
    <x v="0"/>
    <x v="2"/>
    <s v="吉野郡大淀町"/>
    <x v="30"/>
    <x v="9"/>
    <x v="9"/>
    <x v="9"/>
    <x v="9"/>
    <n v="9"/>
    <n v="1.81"/>
    <n v="8"/>
    <n v="2.1800000000000002"/>
    <n v="1"/>
    <n v="0.78"/>
    <x v="0"/>
    <x v="0"/>
  </r>
  <r>
    <s v="ti.29442"/>
    <x v="0"/>
    <x v="0"/>
    <x v="2"/>
    <s v="吉野郡大淀町"/>
    <x v="30"/>
    <x v="10"/>
    <x v="10"/>
    <x v="10"/>
    <x v="10"/>
    <n v="47"/>
    <n v="9.48"/>
    <n v="44"/>
    <n v="11.99"/>
    <n v="3"/>
    <n v="2.34"/>
    <x v="0"/>
    <x v="0"/>
  </r>
  <r>
    <s v="ti.29442"/>
    <x v="0"/>
    <x v="0"/>
    <x v="2"/>
    <s v="吉野郡大淀町"/>
    <x v="30"/>
    <x v="11"/>
    <x v="11"/>
    <x v="11"/>
    <x v="11"/>
    <n v="68"/>
    <n v="13.71"/>
    <n v="61"/>
    <n v="16.62"/>
    <n v="7"/>
    <n v="5.47"/>
    <x v="0"/>
    <x v="0"/>
  </r>
  <r>
    <s v="ti.29442"/>
    <x v="0"/>
    <x v="0"/>
    <x v="2"/>
    <s v="吉野郡大淀町"/>
    <x v="30"/>
    <x v="12"/>
    <x v="12"/>
    <x v="12"/>
    <x v="12"/>
    <n v="10"/>
    <n v="2.02"/>
    <n v="10"/>
    <n v="2.72"/>
    <n v="0"/>
    <n v="0"/>
    <x v="0"/>
    <x v="0"/>
  </r>
  <r>
    <s v="ti.29442"/>
    <x v="0"/>
    <x v="0"/>
    <x v="2"/>
    <s v="吉野郡大淀町"/>
    <x v="30"/>
    <x v="13"/>
    <x v="13"/>
    <x v="13"/>
    <x v="13"/>
    <n v="17"/>
    <n v="3.43"/>
    <n v="14"/>
    <n v="3.81"/>
    <n v="3"/>
    <n v="2.34"/>
    <x v="0"/>
    <x v="0"/>
  </r>
  <r>
    <s v="ti.29442"/>
    <x v="0"/>
    <x v="0"/>
    <x v="2"/>
    <s v="吉野郡大淀町"/>
    <x v="30"/>
    <x v="14"/>
    <x v="14"/>
    <x v="14"/>
    <x v="14"/>
    <n v="34"/>
    <n v="6.85"/>
    <n v="19"/>
    <n v="5.18"/>
    <n v="15"/>
    <n v="11.72"/>
    <x v="0"/>
    <x v="0"/>
  </r>
  <r>
    <s v="ti.29443"/>
    <x v="0"/>
    <x v="0"/>
    <x v="2"/>
    <s v="吉野郡下市町"/>
    <x v="31"/>
    <x v="0"/>
    <x v="0"/>
    <x v="0"/>
    <x v="0"/>
    <n v="0"/>
    <n v="0"/>
    <n v="0"/>
    <n v="0"/>
    <n v="0"/>
    <n v="0"/>
    <x v="0"/>
    <x v="20"/>
  </r>
  <r>
    <s v="ti.29443"/>
    <x v="0"/>
    <x v="0"/>
    <x v="2"/>
    <s v="吉野郡下市町"/>
    <x v="31"/>
    <x v="1"/>
    <x v="1"/>
    <x v="1"/>
    <x v="1"/>
    <n v="35"/>
    <n v="16.670000000000002"/>
    <n v="29"/>
    <n v="16.670000000000002"/>
    <n v="6"/>
    <n v="16.670000000000002"/>
    <x v="0"/>
    <x v="20"/>
  </r>
  <r>
    <s v="ti.29443"/>
    <x v="0"/>
    <x v="0"/>
    <x v="2"/>
    <s v="吉野郡下市町"/>
    <x v="31"/>
    <x v="2"/>
    <x v="2"/>
    <x v="2"/>
    <x v="2"/>
    <n v="52"/>
    <n v="24.76"/>
    <n v="44"/>
    <n v="25.29"/>
    <n v="8"/>
    <n v="22.22"/>
    <x v="0"/>
    <x v="20"/>
  </r>
  <r>
    <s v="ti.29443"/>
    <x v="0"/>
    <x v="0"/>
    <x v="2"/>
    <s v="吉野郡下市町"/>
    <x v="31"/>
    <x v="3"/>
    <x v="3"/>
    <x v="3"/>
    <x v="3"/>
    <n v="0"/>
    <n v="0"/>
    <n v="0"/>
    <n v="0"/>
    <n v="0"/>
    <n v="0"/>
    <x v="0"/>
    <x v="20"/>
  </r>
  <r>
    <s v="ti.29443"/>
    <x v="0"/>
    <x v="0"/>
    <x v="2"/>
    <s v="吉野郡下市町"/>
    <x v="31"/>
    <x v="4"/>
    <x v="4"/>
    <x v="4"/>
    <x v="4"/>
    <n v="0"/>
    <n v="0"/>
    <n v="0"/>
    <n v="0"/>
    <n v="0"/>
    <n v="0"/>
    <x v="0"/>
    <x v="20"/>
  </r>
  <r>
    <s v="ti.29443"/>
    <x v="0"/>
    <x v="0"/>
    <x v="2"/>
    <s v="吉野郡下市町"/>
    <x v="31"/>
    <x v="5"/>
    <x v="5"/>
    <x v="5"/>
    <x v="5"/>
    <n v="3"/>
    <n v="1.43"/>
    <n v="0"/>
    <n v="0"/>
    <n v="3"/>
    <n v="8.33"/>
    <x v="0"/>
    <x v="20"/>
  </r>
  <r>
    <s v="ti.29443"/>
    <x v="0"/>
    <x v="0"/>
    <x v="2"/>
    <s v="吉野郡下市町"/>
    <x v="31"/>
    <x v="6"/>
    <x v="6"/>
    <x v="6"/>
    <x v="6"/>
    <n v="74"/>
    <n v="35.24"/>
    <n v="63"/>
    <n v="36.21"/>
    <n v="11"/>
    <n v="30.56"/>
    <x v="0"/>
    <x v="20"/>
  </r>
  <r>
    <s v="ti.29443"/>
    <x v="0"/>
    <x v="0"/>
    <x v="2"/>
    <s v="吉野郡下市町"/>
    <x v="31"/>
    <x v="7"/>
    <x v="7"/>
    <x v="7"/>
    <x v="7"/>
    <n v="0"/>
    <n v="0"/>
    <n v="0"/>
    <n v="0"/>
    <n v="0"/>
    <n v="0"/>
    <x v="0"/>
    <x v="20"/>
  </r>
  <r>
    <s v="ti.29443"/>
    <x v="0"/>
    <x v="0"/>
    <x v="2"/>
    <s v="吉野郡下市町"/>
    <x v="31"/>
    <x v="8"/>
    <x v="8"/>
    <x v="8"/>
    <x v="8"/>
    <n v="7"/>
    <n v="3.33"/>
    <n v="4"/>
    <n v="2.2999999999999998"/>
    <n v="3"/>
    <n v="8.33"/>
    <x v="0"/>
    <x v="20"/>
  </r>
  <r>
    <s v="ti.29443"/>
    <x v="0"/>
    <x v="0"/>
    <x v="2"/>
    <s v="吉野郡下市町"/>
    <x v="31"/>
    <x v="9"/>
    <x v="9"/>
    <x v="9"/>
    <x v="9"/>
    <n v="5"/>
    <n v="2.38"/>
    <n v="2"/>
    <n v="1.1499999999999999"/>
    <n v="3"/>
    <n v="8.33"/>
    <x v="0"/>
    <x v="20"/>
  </r>
  <r>
    <s v="ti.29443"/>
    <x v="0"/>
    <x v="0"/>
    <x v="2"/>
    <s v="吉野郡下市町"/>
    <x v="31"/>
    <x v="10"/>
    <x v="10"/>
    <x v="10"/>
    <x v="10"/>
    <n v="6"/>
    <n v="2.86"/>
    <n v="6"/>
    <n v="3.45"/>
    <n v="0"/>
    <n v="0"/>
    <x v="0"/>
    <x v="20"/>
  </r>
  <r>
    <s v="ti.29443"/>
    <x v="0"/>
    <x v="0"/>
    <x v="2"/>
    <s v="吉野郡下市町"/>
    <x v="31"/>
    <x v="11"/>
    <x v="11"/>
    <x v="11"/>
    <x v="11"/>
    <n v="14"/>
    <n v="6.67"/>
    <n v="14"/>
    <n v="8.0500000000000007"/>
    <n v="0"/>
    <n v="0"/>
    <x v="0"/>
    <x v="20"/>
  </r>
  <r>
    <s v="ti.29443"/>
    <x v="0"/>
    <x v="0"/>
    <x v="2"/>
    <s v="吉野郡下市町"/>
    <x v="31"/>
    <x v="12"/>
    <x v="12"/>
    <x v="12"/>
    <x v="12"/>
    <n v="1"/>
    <n v="0.48"/>
    <n v="1"/>
    <n v="0.56999999999999995"/>
    <n v="0"/>
    <n v="0"/>
    <x v="0"/>
    <x v="20"/>
  </r>
  <r>
    <s v="ti.29443"/>
    <x v="0"/>
    <x v="0"/>
    <x v="2"/>
    <s v="吉野郡下市町"/>
    <x v="31"/>
    <x v="13"/>
    <x v="13"/>
    <x v="13"/>
    <x v="13"/>
    <n v="5"/>
    <n v="2.38"/>
    <n v="4"/>
    <n v="2.2999999999999998"/>
    <n v="1"/>
    <n v="2.78"/>
    <x v="0"/>
    <x v="20"/>
  </r>
  <r>
    <s v="ti.29443"/>
    <x v="0"/>
    <x v="0"/>
    <x v="2"/>
    <s v="吉野郡下市町"/>
    <x v="31"/>
    <x v="14"/>
    <x v="14"/>
    <x v="14"/>
    <x v="14"/>
    <n v="8"/>
    <n v="3.81"/>
    <n v="7"/>
    <n v="4.0199999999999996"/>
    <n v="1"/>
    <n v="2.78"/>
    <x v="0"/>
    <x v="20"/>
  </r>
  <r>
    <s v="ti.29444"/>
    <x v="0"/>
    <x v="0"/>
    <x v="2"/>
    <s v="吉野郡黒滝村"/>
    <x v="32"/>
    <x v="0"/>
    <x v="0"/>
    <x v="0"/>
    <x v="0"/>
    <n v="0"/>
    <n v="0"/>
    <n v="0"/>
    <n v="0"/>
    <n v="0"/>
    <n v="0"/>
    <x v="0"/>
    <x v="20"/>
  </r>
  <r>
    <s v="ti.29444"/>
    <x v="0"/>
    <x v="0"/>
    <x v="2"/>
    <s v="吉野郡黒滝村"/>
    <x v="32"/>
    <x v="1"/>
    <x v="1"/>
    <x v="1"/>
    <x v="1"/>
    <n v="8"/>
    <n v="18.600000000000001"/>
    <n v="5"/>
    <n v="13.51"/>
    <n v="3"/>
    <n v="50"/>
    <x v="0"/>
    <x v="20"/>
  </r>
  <r>
    <s v="ti.29444"/>
    <x v="0"/>
    <x v="0"/>
    <x v="2"/>
    <s v="吉野郡黒滝村"/>
    <x v="32"/>
    <x v="2"/>
    <x v="2"/>
    <x v="2"/>
    <x v="2"/>
    <n v="18"/>
    <n v="41.86"/>
    <n v="16"/>
    <n v="43.24"/>
    <n v="2"/>
    <n v="33.33"/>
    <x v="0"/>
    <x v="20"/>
  </r>
  <r>
    <s v="ti.29444"/>
    <x v="0"/>
    <x v="0"/>
    <x v="2"/>
    <s v="吉野郡黒滝村"/>
    <x v="32"/>
    <x v="3"/>
    <x v="3"/>
    <x v="3"/>
    <x v="3"/>
    <n v="0"/>
    <n v="0"/>
    <n v="0"/>
    <n v="0"/>
    <n v="0"/>
    <n v="0"/>
    <x v="0"/>
    <x v="20"/>
  </r>
  <r>
    <s v="ti.29444"/>
    <x v="0"/>
    <x v="0"/>
    <x v="2"/>
    <s v="吉野郡黒滝村"/>
    <x v="32"/>
    <x v="4"/>
    <x v="4"/>
    <x v="4"/>
    <x v="4"/>
    <n v="0"/>
    <n v="0"/>
    <n v="0"/>
    <n v="0"/>
    <n v="0"/>
    <n v="0"/>
    <x v="0"/>
    <x v="20"/>
  </r>
  <r>
    <s v="ti.29444"/>
    <x v="0"/>
    <x v="0"/>
    <x v="2"/>
    <s v="吉野郡黒滝村"/>
    <x v="32"/>
    <x v="5"/>
    <x v="5"/>
    <x v="5"/>
    <x v="5"/>
    <n v="1"/>
    <n v="2.33"/>
    <n v="1"/>
    <n v="2.7"/>
    <n v="0"/>
    <n v="0"/>
    <x v="0"/>
    <x v="20"/>
  </r>
  <r>
    <s v="ti.29444"/>
    <x v="0"/>
    <x v="0"/>
    <x v="2"/>
    <s v="吉野郡黒滝村"/>
    <x v="32"/>
    <x v="6"/>
    <x v="6"/>
    <x v="6"/>
    <x v="6"/>
    <n v="11"/>
    <n v="25.58"/>
    <n v="10"/>
    <n v="27.03"/>
    <n v="1"/>
    <n v="16.670000000000002"/>
    <x v="0"/>
    <x v="20"/>
  </r>
  <r>
    <s v="ti.29444"/>
    <x v="0"/>
    <x v="0"/>
    <x v="2"/>
    <s v="吉野郡黒滝村"/>
    <x v="32"/>
    <x v="7"/>
    <x v="7"/>
    <x v="7"/>
    <x v="7"/>
    <n v="0"/>
    <n v="0"/>
    <n v="0"/>
    <n v="0"/>
    <n v="0"/>
    <n v="0"/>
    <x v="0"/>
    <x v="20"/>
  </r>
  <r>
    <s v="ti.29444"/>
    <x v="0"/>
    <x v="0"/>
    <x v="2"/>
    <s v="吉野郡黒滝村"/>
    <x v="32"/>
    <x v="8"/>
    <x v="8"/>
    <x v="8"/>
    <x v="8"/>
    <n v="0"/>
    <n v="0"/>
    <n v="0"/>
    <n v="0"/>
    <n v="0"/>
    <n v="0"/>
    <x v="0"/>
    <x v="20"/>
  </r>
  <r>
    <s v="ti.29444"/>
    <x v="0"/>
    <x v="0"/>
    <x v="2"/>
    <s v="吉野郡黒滝村"/>
    <x v="32"/>
    <x v="9"/>
    <x v="9"/>
    <x v="9"/>
    <x v="9"/>
    <n v="0"/>
    <n v="0"/>
    <n v="0"/>
    <n v="0"/>
    <n v="0"/>
    <n v="0"/>
    <x v="0"/>
    <x v="20"/>
  </r>
  <r>
    <s v="ti.29444"/>
    <x v="0"/>
    <x v="0"/>
    <x v="2"/>
    <s v="吉野郡黒滝村"/>
    <x v="32"/>
    <x v="10"/>
    <x v="10"/>
    <x v="10"/>
    <x v="10"/>
    <n v="3"/>
    <n v="6.98"/>
    <n v="3"/>
    <n v="8.11"/>
    <n v="0"/>
    <n v="0"/>
    <x v="0"/>
    <x v="20"/>
  </r>
  <r>
    <s v="ti.29444"/>
    <x v="0"/>
    <x v="0"/>
    <x v="2"/>
    <s v="吉野郡黒滝村"/>
    <x v="32"/>
    <x v="11"/>
    <x v="11"/>
    <x v="11"/>
    <x v="11"/>
    <n v="1"/>
    <n v="2.33"/>
    <n v="1"/>
    <n v="2.7"/>
    <n v="0"/>
    <n v="0"/>
    <x v="0"/>
    <x v="20"/>
  </r>
  <r>
    <s v="ti.29444"/>
    <x v="0"/>
    <x v="0"/>
    <x v="2"/>
    <s v="吉野郡黒滝村"/>
    <x v="32"/>
    <x v="12"/>
    <x v="12"/>
    <x v="12"/>
    <x v="12"/>
    <n v="0"/>
    <n v="0"/>
    <n v="0"/>
    <n v="0"/>
    <n v="0"/>
    <n v="0"/>
    <x v="0"/>
    <x v="20"/>
  </r>
  <r>
    <s v="ti.29444"/>
    <x v="0"/>
    <x v="0"/>
    <x v="2"/>
    <s v="吉野郡黒滝村"/>
    <x v="32"/>
    <x v="13"/>
    <x v="13"/>
    <x v="13"/>
    <x v="13"/>
    <n v="1"/>
    <n v="2.33"/>
    <n v="1"/>
    <n v="2.7"/>
    <n v="0"/>
    <n v="0"/>
    <x v="0"/>
    <x v="20"/>
  </r>
  <r>
    <s v="ti.29444"/>
    <x v="0"/>
    <x v="0"/>
    <x v="2"/>
    <s v="吉野郡黒滝村"/>
    <x v="32"/>
    <x v="14"/>
    <x v="14"/>
    <x v="14"/>
    <x v="14"/>
    <n v="0"/>
    <n v="0"/>
    <n v="0"/>
    <n v="0"/>
    <n v="0"/>
    <n v="0"/>
    <x v="0"/>
    <x v="20"/>
  </r>
  <r>
    <s v="ti.29446"/>
    <x v="0"/>
    <x v="0"/>
    <x v="2"/>
    <s v="吉野郡天川村"/>
    <x v="33"/>
    <x v="0"/>
    <x v="0"/>
    <x v="0"/>
    <x v="0"/>
    <n v="0"/>
    <n v="0"/>
    <n v="0"/>
    <n v="0"/>
    <n v="0"/>
    <n v="0"/>
    <x v="0"/>
    <x v="0"/>
  </r>
  <r>
    <s v="ti.29446"/>
    <x v="0"/>
    <x v="0"/>
    <x v="2"/>
    <s v="吉野郡天川村"/>
    <x v="33"/>
    <x v="1"/>
    <x v="1"/>
    <x v="1"/>
    <x v="1"/>
    <n v="21"/>
    <n v="13.82"/>
    <n v="11"/>
    <n v="8.4600000000000009"/>
    <n v="10"/>
    <n v="47.62"/>
    <x v="0"/>
    <x v="0"/>
  </r>
  <r>
    <s v="ti.29446"/>
    <x v="0"/>
    <x v="0"/>
    <x v="2"/>
    <s v="吉野郡天川村"/>
    <x v="33"/>
    <x v="2"/>
    <x v="2"/>
    <x v="2"/>
    <x v="2"/>
    <n v="9"/>
    <n v="5.92"/>
    <n v="7"/>
    <n v="5.38"/>
    <n v="2"/>
    <n v="9.52"/>
    <x v="0"/>
    <x v="0"/>
  </r>
  <r>
    <s v="ti.29446"/>
    <x v="0"/>
    <x v="0"/>
    <x v="2"/>
    <s v="吉野郡天川村"/>
    <x v="33"/>
    <x v="3"/>
    <x v="3"/>
    <x v="3"/>
    <x v="3"/>
    <n v="2"/>
    <n v="1.32"/>
    <n v="0"/>
    <n v="0"/>
    <n v="2"/>
    <n v="9.52"/>
    <x v="0"/>
    <x v="0"/>
  </r>
  <r>
    <s v="ti.29446"/>
    <x v="0"/>
    <x v="0"/>
    <x v="2"/>
    <s v="吉野郡天川村"/>
    <x v="33"/>
    <x v="4"/>
    <x v="4"/>
    <x v="4"/>
    <x v="4"/>
    <n v="0"/>
    <n v="0"/>
    <n v="0"/>
    <n v="0"/>
    <n v="0"/>
    <n v="0"/>
    <x v="0"/>
    <x v="0"/>
  </r>
  <r>
    <s v="ti.29446"/>
    <x v="0"/>
    <x v="0"/>
    <x v="2"/>
    <s v="吉野郡天川村"/>
    <x v="33"/>
    <x v="5"/>
    <x v="5"/>
    <x v="5"/>
    <x v="5"/>
    <n v="3"/>
    <n v="1.97"/>
    <n v="1"/>
    <n v="0.77"/>
    <n v="2"/>
    <n v="9.52"/>
    <x v="0"/>
    <x v="0"/>
  </r>
  <r>
    <s v="ti.29446"/>
    <x v="0"/>
    <x v="0"/>
    <x v="2"/>
    <s v="吉野郡天川村"/>
    <x v="33"/>
    <x v="6"/>
    <x v="6"/>
    <x v="6"/>
    <x v="6"/>
    <n v="57"/>
    <n v="37.5"/>
    <n v="54"/>
    <n v="41.54"/>
    <n v="2"/>
    <n v="9.52"/>
    <x v="5"/>
    <x v="13"/>
  </r>
  <r>
    <s v="ti.29446"/>
    <x v="0"/>
    <x v="0"/>
    <x v="2"/>
    <s v="吉野郡天川村"/>
    <x v="33"/>
    <x v="7"/>
    <x v="7"/>
    <x v="7"/>
    <x v="7"/>
    <n v="0"/>
    <n v="0"/>
    <n v="0"/>
    <n v="0"/>
    <n v="0"/>
    <n v="0"/>
    <x v="0"/>
    <x v="0"/>
  </r>
  <r>
    <s v="ti.29446"/>
    <x v="0"/>
    <x v="0"/>
    <x v="2"/>
    <s v="吉野郡天川村"/>
    <x v="33"/>
    <x v="8"/>
    <x v="8"/>
    <x v="8"/>
    <x v="8"/>
    <n v="1"/>
    <n v="0.66"/>
    <n v="1"/>
    <n v="0.77"/>
    <n v="0"/>
    <n v="0"/>
    <x v="0"/>
    <x v="0"/>
  </r>
  <r>
    <s v="ti.29446"/>
    <x v="0"/>
    <x v="0"/>
    <x v="2"/>
    <s v="吉野郡天川村"/>
    <x v="33"/>
    <x v="9"/>
    <x v="9"/>
    <x v="9"/>
    <x v="9"/>
    <n v="0"/>
    <n v="0"/>
    <n v="0"/>
    <n v="0"/>
    <n v="0"/>
    <n v="0"/>
    <x v="0"/>
    <x v="0"/>
  </r>
  <r>
    <s v="ti.29446"/>
    <x v="0"/>
    <x v="0"/>
    <x v="2"/>
    <s v="吉野郡天川村"/>
    <x v="33"/>
    <x v="10"/>
    <x v="10"/>
    <x v="10"/>
    <x v="10"/>
    <n v="42"/>
    <n v="27.63"/>
    <n v="42"/>
    <n v="32.31"/>
    <n v="0"/>
    <n v="0"/>
    <x v="0"/>
    <x v="0"/>
  </r>
  <r>
    <s v="ti.29446"/>
    <x v="0"/>
    <x v="0"/>
    <x v="2"/>
    <s v="吉野郡天川村"/>
    <x v="33"/>
    <x v="11"/>
    <x v="11"/>
    <x v="11"/>
    <x v="11"/>
    <n v="13"/>
    <n v="8.5500000000000007"/>
    <n v="11"/>
    <n v="8.4600000000000009"/>
    <n v="2"/>
    <n v="9.52"/>
    <x v="0"/>
    <x v="0"/>
  </r>
  <r>
    <s v="ti.29446"/>
    <x v="0"/>
    <x v="0"/>
    <x v="2"/>
    <s v="吉野郡天川村"/>
    <x v="33"/>
    <x v="12"/>
    <x v="12"/>
    <x v="12"/>
    <x v="12"/>
    <n v="0"/>
    <n v="0"/>
    <n v="0"/>
    <n v="0"/>
    <n v="0"/>
    <n v="0"/>
    <x v="0"/>
    <x v="0"/>
  </r>
  <r>
    <s v="ti.29446"/>
    <x v="0"/>
    <x v="0"/>
    <x v="2"/>
    <s v="吉野郡天川村"/>
    <x v="33"/>
    <x v="13"/>
    <x v="13"/>
    <x v="13"/>
    <x v="13"/>
    <n v="3"/>
    <n v="1.97"/>
    <n v="2"/>
    <n v="1.54"/>
    <n v="1"/>
    <n v="4.76"/>
    <x v="0"/>
    <x v="0"/>
  </r>
  <r>
    <s v="ti.29446"/>
    <x v="0"/>
    <x v="0"/>
    <x v="2"/>
    <s v="吉野郡天川村"/>
    <x v="33"/>
    <x v="14"/>
    <x v="14"/>
    <x v="14"/>
    <x v="14"/>
    <n v="1"/>
    <n v="0.66"/>
    <n v="1"/>
    <n v="0.77"/>
    <n v="0"/>
    <n v="0"/>
    <x v="0"/>
    <x v="0"/>
  </r>
  <r>
    <s v="ti.29447"/>
    <x v="0"/>
    <x v="0"/>
    <x v="2"/>
    <s v="吉野郡野迫川村"/>
    <x v="34"/>
    <x v="0"/>
    <x v="0"/>
    <x v="0"/>
    <x v="0"/>
    <n v="0"/>
    <n v="0"/>
    <n v="0"/>
    <n v="0"/>
    <n v="0"/>
    <n v="0"/>
    <x v="0"/>
    <x v="20"/>
  </r>
  <r>
    <s v="ti.29447"/>
    <x v="0"/>
    <x v="0"/>
    <x v="2"/>
    <s v="吉野郡野迫川村"/>
    <x v="34"/>
    <x v="1"/>
    <x v="1"/>
    <x v="1"/>
    <x v="1"/>
    <n v="9"/>
    <n v="27.27"/>
    <n v="0"/>
    <n v="0"/>
    <n v="9"/>
    <n v="69.23"/>
    <x v="0"/>
    <x v="20"/>
  </r>
  <r>
    <s v="ti.29447"/>
    <x v="0"/>
    <x v="0"/>
    <x v="2"/>
    <s v="吉野郡野迫川村"/>
    <x v="34"/>
    <x v="2"/>
    <x v="2"/>
    <x v="2"/>
    <x v="2"/>
    <n v="5"/>
    <n v="15.15"/>
    <n v="5"/>
    <n v="25"/>
    <n v="0"/>
    <n v="0"/>
    <x v="0"/>
    <x v="20"/>
  </r>
  <r>
    <s v="ti.29447"/>
    <x v="0"/>
    <x v="0"/>
    <x v="2"/>
    <s v="吉野郡野迫川村"/>
    <x v="34"/>
    <x v="3"/>
    <x v="3"/>
    <x v="3"/>
    <x v="3"/>
    <n v="0"/>
    <n v="0"/>
    <n v="0"/>
    <n v="0"/>
    <n v="0"/>
    <n v="0"/>
    <x v="0"/>
    <x v="20"/>
  </r>
  <r>
    <s v="ti.29447"/>
    <x v="0"/>
    <x v="0"/>
    <x v="2"/>
    <s v="吉野郡野迫川村"/>
    <x v="34"/>
    <x v="4"/>
    <x v="4"/>
    <x v="4"/>
    <x v="4"/>
    <n v="0"/>
    <n v="0"/>
    <n v="0"/>
    <n v="0"/>
    <n v="0"/>
    <n v="0"/>
    <x v="0"/>
    <x v="20"/>
  </r>
  <r>
    <s v="ti.29447"/>
    <x v="0"/>
    <x v="0"/>
    <x v="2"/>
    <s v="吉野郡野迫川村"/>
    <x v="34"/>
    <x v="5"/>
    <x v="5"/>
    <x v="5"/>
    <x v="5"/>
    <n v="0"/>
    <n v="0"/>
    <n v="0"/>
    <n v="0"/>
    <n v="0"/>
    <n v="0"/>
    <x v="0"/>
    <x v="20"/>
  </r>
  <r>
    <s v="ti.29447"/>
    <x v="0"/>
    <x v="0"/>
    <x v="2"/>
    <s v="吉野郡野迫川村"/>
    <x v="34"/>
    <x v="6"/>
    <x v="6"/>
    <x v="6"/>
    <x v="6"/>
    <n v="8"/>
    <n v="24.24"/>
    <n v="8"/>
    <n v="40"/>
    <n v="0"/>
    <n v="0"/>
    <x v="0"/>
    <x v="20"/>
  </r>
  <r>
    <s v="ti.29447"/>
    <x v="0"/>
    <x v="0"/>
    <x v="2"/>
    <s v="吉野郡野迫川村"/>
    <x v="34"/>
    <x v="7"/>
    <x v="7"/>
    <x v="7"/>
    <x v="7"/>
    <n v="0"/>
    <n v="0"/>
    <n v="0"/>
    <n v="0"/>
    <n v="0"/>
    <n v="0"/>
    <x v="0"/>
    <x v="20"/>
  </r>
  <r>
    <s v="ti.29447"/>
    <x v="0"/>
    <x v="0"/>
    <x v="2"/>
    <s v="吉野郡野迫川村"/>
    <x v="34"/>
    <x v="8"/>
    <x v="8"/>
    <x v="8"/>
    <x v="8"/>
    <n v="1"/>
    <n v="3.03"/>
    <n v="0"/>
    <n v="0"/>
    <n v="1"/>
    <n v="7.69"/>
    <x v="0"/>
    <x v="20"/>
  </r>
  <r>
    <s v="ti.29447"/>
    <x v="0"/>
    <x v="0"/>
    <x v="2"/>
    <s v="吉野郡野迫川村"/>
    <x v="34"/>
    <x v="9"/>
    <x v="9"/>
    <x v="9"/>
    <x v="9"/>
    <n v="0"/>
    <n v="0"/>
    <n v="0"/>
    <n v="0"/>
    <n v="0"/>
    <n v="0"/>
    <x v="0"/>
    <x v="20"/>
  </r>
  <r>
    <s v="ti.29447"/>
    <x v="0"/>
    <x v="0"/>
    <x v="2"/>
    <s v="吉野郡野迫川村"/>
    <x v="34"/>
    <x v="10"/>
    <x v="10"/>
    <x v="10"/>
    <x v="10"/>
    <n v="9"/>
    <n v="27.27"/>
    <n v="7"/>
    <n v="35"/>
    <n v="2"/>
    <n v="15.38"/>
    <x v="0"/>
    <x v="20"/>
  </r>
  <r>
    <s v="ti.29447"/>
    <x v="0"/>
    <x v="0"/>
    <x v="2"/>
    <s v="吉野郡野迫川村"/>
    <x v="34"/>
    <x v="11"/>
    <x v="11"/>
    <x v="11"/>
    <x v="11"/>
    <n v="1"/>
    <n v="3.03"/>
    <n v="0"/>
    <n v="0"/>
    <n v="1"/>
    <n v="7.69"/>
    <x v="0"/>
    <x v="20"/>
  </r>
  <r>
    <s v="ti.29447"/>
    <x v="0"/>
    <x v="0"/>
    <x v="2"/>
    <s v="吉野郡野迫川村"/>
    <x v="34"/>
    <x v="12"/>
    <x v="12"/>
    <x v="12"/>
    <x v="12"/>
    <n v="0"/>
    <n v="0"/>
    <n v="0"/>
    <n v="0"/>
    <n v="0"/>
    <n v="0"/>
    <x v="0"/>
    <x v="20"/>
  </r>
  <r>
    <s v="ti.29447"/>
    <x v="0"/>
    <x v="0"/>
    <x v="2"/>
    <s v="吉野郡野迫川村"/>
    <x v="34"/>
    <x v="13"/>
    <x v="13"/>
    <x v="13"/>
    <x v="13"/>
    <n v="0"/>
    <n v="0"/>
    <n v="0"/>
    <n v="0"/>
    <n v="0"/>
    <n v="0"/>
    <x v="0"/>
    <x v="20"/>
  </r>
  <r>
    <s v="ti.29447"/>
    <x v="0"/>
    <x v="0"/>
    <x v="2"/>
    <s v="吉野郡野迫川村"/>
    <x v="34"/>
    <x v="14"/>
    <x v="14"/>
    <x v="14"/>
    <x v="14"/>
    <n v="0"/>
    <n v="0"/>
    <n v="0"/>
    <n v="0"/>
    <n v="0"/>
    <n v="0"/>
    <x v="0"/>
    <x v="20"/>
  </r>
  <r>
    <s v="ti.29449"/>
    <x v="0"/>
    <x v="0"/>
    <x v="2"/>
    <s v="吉野郡十津川村"/>
    <x v="35"/>
    <x v="0"/>
    <x v="0"/>
    <x v="0"/>
    <x v="0"/>
    <n v="0"/>
    <n v="0"/>
    <n v="0"/>
    <n v="0"/>
    <n v="0"/>
    <n v="0"/>
    <x v="0"/>
    <x v="0"/>
  </r>
  <r>
    <s v="ti.29449"/>
    <x v="0"/>
    <x v="0"/>
    <x v="2"/>
    <s v="吉野郡十津川村"/>
    <x v="35"/>
    <x v="1"/>
    <x v="1"/>
    <x v="1"/>
    <x v="1"/>
    <n v="40"/>
    <n v="23.81"/>
    <n v="28"/>
    <n v="21.05"/>
    <n v="12"/>
    <n v="35.29"/>
    <x v="0"/>
    <x v="0"/>
  </r>
  <r>
    <s v="ti.29449"/>
    <x v="0"/>
    <x v="0"/>
    <x v="2"/>
    <s v="吉野郡十津川村"/>
    <x v="35"/>
    <x v="2"/>
    <x v="2"/>
    <x v="2"/>
    <x v="2"/>
    <n v="14"/>
    <n v="8.33"/>
    <n v="9"/>
    <n v="6.77"/>
    <n v="5"/>
    <n v="14.71"/>
    <x v="0"/>
    <x v="0"/>
  </r>
  <r>
    <s v="ti.29449"/>
    <x v="0"/>
    <x v="0"/>
    <x v="2"/>
    <s v="吉野郡十津川村"/>
    <x v="35"/>
    <x v="3"/>
    <x v="3"/>
    <x v="3"/>
    <x v="3"/>
    <n v="0"/>
    <n v="0"/>
    <n v="0"/>
    <n v="0"/>
    <n v="0"/>
    <n v="0"/>
    <x v="0"/>
    <x v="0"/>
  </r>
  <r>
    <s v="ti.29449"/>
    <x v="0"/>
    <x v="0"/>
    <x v="2"/>
    <s v="吉野郡十津川村"/>
    <x v="35"/>
    <x v="4"/>
    <x v="4"/>
    <x v="4"/>
    <x v="4"/>
    <n v="1"/>
    <n v="0.6"/>
    <n v="1"/>
    <n v="0.75"/>
    <n v="0"/>
    <n v="0"/>
    <x v="0"/>
    <x v="0"/>
  </r>
  <r>
    <s v="ti.29449"/>
    <x v="0"/>
    <x v="0"/>
    <x v="2"/>
    <s v="吉野郡十津川村"/>
    <x v="35"/>
    <x v="5"/>
    <x v="5"/>
    <x v="5"/>
    <x v="5"/>
    <n v="3"/>
    <n v="1.79"/>
    <n v="0"/>
    <n v="0"/>
    <n v="2"/>
    <n v="5.88"/>
    <x v="5"/>
    <x v="13"/>
  </r>
  <r>
    <s v="ti.29449"/>
    <x v="0"/>
    <x v="0"/>
    <x v="2"/>
    <s v="吉野郡十津川村"/>
    <x v="35"/>
    <x v="6"/>
    <x v="6"/>
    <x v="6"/>
    <x v="6"/>
    <n v="43"/>
    <n v="25.6"/>
    <n v="39"/>
    <n v="29.32"/>
    <n v="4"/>
    <n v="11.76"/>
    <x v="0"/>
    <x v="0"/>
  </r>
  <r>
    <s v="ti.29449"/>
    <x v="0"/>
    <x v="0"/>
    <x v="2"/>
    <s v="吉野郡十津川村"/>
    <x v="35"/>
    <x v="7"/>
    <x v="7"/>
    <x v="7"/>
    <x v="7"/>
    <n v="0"/>
    <n v="0"/>
    <n v="0"/>
    <n v="0"/>
    <n v="0"/>
    <n v="0"/>
    <x v="0"/>
    <x v="0"/>
  </r>
  <r>
    <s v="ti.29449"/>
    <x v="0"/>
    <x v="0"/>
    <x v="2"/>
    <s v="吉野郡十津川村"/>
    <x v="35"/>
    <x v="8"/>
    <x v="8"/>
    <x v="8"/>
    <x v="8"/>
    <n v="1"/>
    <n v="0.6"/>
    <n v="1"/>
    <n v="0.75"/>
    <n v="0"/>
    <n v="0"/>
    <x v="0"/>
    <x v="0"/>
  </r>
  <r>
    <s v="ti.29449"/>
    <x v="0"/>
    <x v="0"/>
    <x v="2"/>
    <s v="吉野郡十津川村"/>
    <x v="35"/>
    <x v="9"/>
    <x v="9"/>
    <x v="9"/>
    <x v="9"/>
    <n v="4"/>
    <n v="2.38"/>
    <n v="1"/>
    <n v="0.75"/>
    <n v="3"/>
    <n v="8.82"/>
    <x v="0"/>
    <x v="0"/>
  </r>
  <r>
    <s v="ti.29449"/>
    <x v="0"/>
    <x v="0"/>
    <x v="2"/>
    <s v="吉野郡十津川村"/>
    <x v="35"/>
    <x v="10"/>
    <x v="10"/>
    <x v="10"/>
    <x v="10"/>
    <n v="38"/>
    <n v="22.62"/>
    <n v="34"/>
    <n v="25.56"/>
    <n v="4"/>
    <n v="11.76"/>
    <x v="0"/>
    <x v="0"/>
  </r>
  <r>
    <s v="ti.29449"/>
    <x v="0"/>
    <x v="0"/>
    <x v="2"/>
    <s v="吉野郡十津川村"/>
    <x v="35"/>
    <x v="11"/>
    <x v="11"/>
    <x v="11"/>
    <x v="11"/>
    <n v="14"/>
    <n v="8.33"/>
    <n v="14"/>
    <n v="10.53"/>
    <n v="0"/>
    <n v="0"/>
    <x v="0"/>
    <x v="0"/>
  </r>
  <r>
    <s v="ti.29449"/>
    <x v="0"/>
    <x v="0"/>
    <x v="2"/>
    <s v="吉野郡十津川村"/>
    <x v="35"/>
    <x v="12"/>
    <x v="12"/>
    <x v="12"/>
    <x v="12"/>
    <n v="0"/>
    <n v="0"/>
    <n v="0"/>
    <n v="0"/>
    <n v="0"/>
    <n v="0"/>
    <x v="0"/>
    <x v="0"/>
  </r>
  <r>
    <s v="ti.29449"/>
    <x v="0"/>
    <x v="0"/>
    <x v="2"/>
    <s v="吉野郡十津川村"/>
    <x v="35"/>
    <x v="13"/>
    <x v="13"/>
    <x v="13"/>
    <x v="13"/>
    <n v="3"/>
    <n v="1.79"/>
    <n v="1"/>
    <n v="0.75"/>
    <n v="2"/>
    <n v="5.88"/>
    <x v="0"/>
    <x v="0"/>
  </r>
  <r>
    <s v="ti.29449"/>
    <x v="0"/>
    <x v="0"/>
    <x v="2"/>
    <s v="吉野郡十津川村"/>
    <x v="35"/>
    <x v="14"/>
    <x v="14"/>
    <x v="14"/>
    <x v="14"/>
    <n v="7"/>
    <n v="4.17"/>
    <n v="5"/>
    <n v="3.76"/>
    <n v="2"/>
    <n v="5.88"/>
    <x v="0"/>
    <x v="0"/>
  </r>
  <r>
    <s v="ti.29450"/>
    <x v="0"/>
    <x v="0"/>
    <x v="2"/>
    <s v="吉野郡下北山村"/>
    <x v="36"/>
    <x v="0"/>
    <x v="0"/>
    <x v="0"/>
    <x v="0"/>
    <n v="0"/>
    <n v="0"/>
    <n v="0"/>
    <n v="0"/>
    <n v="0"/>
    <n v="0"/>
    <x v="0"/>
    <x v="20"/>
  </r>
  <r>
    <s v="ti.29450"/>
    <x v="0"/>
    <x v="0"/>
    <x v="2"/>
    <s v="吉野郡下北山村"/>
    <x v="36"/>
    <x v="1"/>
    <x v="1"/>
    <x v="1"/>
    <x v="1"/>
    <n v="14"/>
    <n v="29.79"/>
    <n v="3"/>
    <n v="10.71"/>
    <n v="11"/>
    <n v="57.89"/>
    <x v="0"/>
    <x v="20"/>
  </r>
  <r>
    <s v="ti.29450"/>
    <x v="0"/>
    <x v="0"/>
    <x v="2"/>
    <s v="吉野郡下北山村"/>
    <x v="36"/>
    <x v="2"/>
    <x v="2"/>
    <x v="2"/>
    <x v="2"/>
    <n v="3"/>
    <n v="6.38"/>
    <n v="1"/>
    <n v="3.57"/>
    <n v="2"/>
    <n v="10.53"/>
    <x v="0"/>
    <x v="20"/>
  </r>
  <r>
    <s v="ti.29450"/>
    <x v="0"/>
    <x v="0"/>
    <x v="2"/>
    <s v="吉野郡下北山村"/>
    <x v="36"/>
    <x v="3"/>
    <x v="3"/>
    <x v="3"/>
    <x v="3"/>
    <n v="1"/>
    <n v="2.13"/>
    <n v="0"/>
    <n v="0"/>
    <n v="1"/>
    <n v="5.26"/>
    <x v="0"/>
    <x v="20"/>
  </r>
  <r>
    <s v="ti.29450"/>
    <x v="0"/>
    <x v="0"/>
    <x v="2"/>
    <s v="吉野郡下北山村"/>
    <x v="36"/>
    <x v="4"/>
    <x v="4"/>
    <x v="4"/>
    <x v="4"/>
    <n v="0"/>
    <n v="0"/>
    <n v="0"/>
    <n v="0"/>
    <n v="0"/>
    <n v="0"/>
    <x v="0"/>
    <x v="20"/>
  </r>
  <r>
    <s v="ti.29450"/>
    <x v="0"/>
    <x v="0"/>
    <x v="2"/>
    <s v="吉野郡下北山村"/>
    <x v="36"/>
    <x v="5"/>
    <x v="5"/>
    <x v="5"/>
    <x v="5"/>
    <n v="0"/>
    <n v="0"/>
    <n v="0"/>
    <n v="0"/>
    <n v="0"/>
    <n v="0"/>
    <x v="0"/>
    <x v="20"/>
  </r>
  <r>
    <s v="ti.29450"/>
    <x v="0"/>
    <x v="0"/>
    <x v="2"/>
    <s v="吉野郡下北山村"/>
    <x v="36"/>
    <x v="6"/>
    <x v="6"/>
    <x v="6"/>
    <x v="6"/>
    <n v="11"/>
    <n v="23.4"/>
    <n v="9"/>
    <n v="32.14"/>
    <n v="2"/>
    <n v="10.53"/>
    <x v="0"/>
    <x v="20"/>
  </r>
  <r>
    <s v="ti.29450"/>
    <x v="0"/>
    <x v="0"/>
    <x v="2"/>
    <s v="吉野郡下北山村"/>
    <x v="36"/>
    <x v="7"/>
    <x v="7"/>
    <x v="7"/>
    <x v="7"/>
    <n v="0"/>
    <n v="0"/>
    <n v="0"/>
    <n v="0"/>
    <n v="0"/>
    <n v="0"/>
    <x v="0"/>
    <x v="20"/>
  </r>
  <r>
    <s v="ti.29450"/>
    <x v="0"/>
    <x v="0"/>
    <x v="2"/>
    <s v="吉野郡下北山村"/>
    <x v="36"/>
    <x v="8"/>
    <x v="8"/>
    <x v="8"/>
    <x v="8"/>
    <n v="3"/>
    <n v="6.38"/>
    <n v="2"/>
    <n v="7.14"/>
    <n v="1"/>
    <n v="5.26"/>
    <x v="0"/>
    <x v="20"/>
  </r>
  <r>
    <s v="ti.29450"/>
    <x v="0"/>
    <x v="0"/>
    <x v="2"/>
    <s v="吉野郡下北山村"/>
    <x v="36"/>
    <x v="9"/>
    <x v="9"/>
    <x v="9"/>
    <x v="9"/>
    <n v="1"/>
    <n v="2.13"/>
    <n v="1"/>
    <n v="3.57"/>
    <n v="0"/>
    <n v="0"/>
    <x v="0"/>
    <x v="20"/>
  </r>
  <r>
    <s v="ti.29450"/>
    <x v="0"/>
    <x v="0"/>
    <x v="2"/>
    <s v="吉野郡下北山村"/>
    <x v="36"/>
    <x v="10"/>
    <x v="10"/>
    <x v="10"/>
    <x v="10"/>
    <n v="5"/>
    <n v="10.64"/>
    <n v="5"/>
    <n v="17.86"/>
    <n v="0"/>
    <n v="0"/>
    <x v="0"/>
    <x v="20"/>
  </r>
  <r>
    <s v="ti.29450"/>
    <x v="0"/>
    <x v="0"/>
    <x v="2"/>
    <s v="吉野郡下北山村"/>
    <x v="36"/>
    <x v="11"/>
    <x v="11"/>
    <x v="11"/>
    <x v="11"/>
    <n v="5"/>
    <n v="10.64"/>
    <n v="4"/>
    <n v="14.29"/>
    <n v="1"/>
    <n v="5.26"/>
    <x v="0"/>
    <x v="20"/>
  </r>
  <r>
    <s v="ti.29450"/>
    <x v="0"/>
    <x v="0"/>
    <x v="2"/>
    <s v="吉野郡下北山村"/>
    <x v="36"/>
    <x v="12"/>
    <x v="12"/>
    <x v="12"/>
    <x v="12"/>
    <n v="0"/>
    <n v="0"/>
    <n v="0"/>
    <n v="0"/>
    <n v="0"/>
    <n v="0"/>
    <x v="0"/>
    <x v="20"/>
  </r>
  <r>
    <s v="ti.29450"/>
    <x v="0"/>
    <x v="0"/>
    <x v="2"/>
    <s v="吉野郡下北山村"/>
    <x v="36"/>
    <x v="13"/>
    <x v="13"/>
    <x v="13"/>
    <x v="13"/>
    <n v="1"/>
    <n v="2.13"/>
    <n v="1"/>
    <n v="3.57"/>
    <n v="0"/>
    <n v="0"/>
    <x v="0"/>
    <x v="20"/>
  </r>
  <r>
    <s v="ti.29450"/>
    <x v="0"/>
    <x v="0"/>
    <x v="2"/>
    <s v="吉野郡下北山村"/>
    <x v="36"/>
    <x v="14"/>
    <x v="14"/>
    <x v="14"/>
    <x v="14"/>
    <n v="3"/>
    <n v="6.38"/>
    <n v="2"/>
    <n v="7.14"/>
    <n v="1"/>
    <n v="5.26"/>
    <x v="0"/>
    <x v="20"/>
  </r>
  <r>
    <s v="ti.29451"/>
    <x v="0"/>
    <x v="0"/>
    <x v="2"/>
    <s v="吉野郡上北山村"/>
    <x v="37"/>
    <x v="0"/>
    <x v="0"/>
    <x v="0"/>
    <x v="0"/>
    <n v="0"/>
    <n v="0"/>
    <n v="0"/>
    <n v="0"/>
    <n v="0"/>
    <n v="0"/>
    <x v="0"/>
    <x v="0"/>
  </r>
  <r>
    <s v="ti.29451"/>
    <x v="0"/>
    <x v="0"/>
    <x v="2"/>
    <s v="吉野郡上北山村"/>
    <x v="37"/>
    <x v="1"/>
    <x v="1"/>
    <x v="1"/>
    <x v="1"/>
    <n v="11"/>
    <n v="21.15"/>
    <n v="2"/>
    <n v="6.9"/>
    <n v="9"/>
    <n v="42.86"/>
    <x v="0"/>
    <x v="0"/>
  </r>
  <r>
    <s v="ti.29451"/>
    <x v="0"/>
    <x v="0"/>
    <x v="2"/>
    <s v="吉野郡上北山村"/>
    <x v="37"/>
    <x v="2"/>
    <x v="2"/>
    <x v="2"/>
    <x v="2"/>
    <n v="11"/>
    <n v="21.15"/>
    <n v="6"/>
    <n v="20.69"/>
    <n v="5"/>
    <n v="23.81"/>
    <x v="0"/>
    <x v="0"/>
  </r>
  <r>
    <s v="ti.29451"/>
    <x v="0"/>
    <x v="0"/>
    <x v="2"/>
    <s v="吉野郡上北山村"/>
    <x v="37"/>
    <x v="3"/>
    <x v="3"/>
    <x v="3"/>
    <x v="3"/>
    <n v="0"/>
    <n v="0"/>
    <n v="0"/>
    <n v="0"/>
    <n v="0"/>
    <n v="0"/>
    <x v="0"/>
    <x v="0"/>
  </r>
  <r>
    <s v="ti.29451"/>
    <x v="0"/>
    <x v="0"/>
    <x v="2"/>
    <s v="吉野郡上北山村"/>
    <x v="37"/>
    <x v="4"/>
    <x v="4"/>
    <x v="4"/>
    <x v="4"/>
    <n v="0"/>
    <n v="0"/>
    <n v="0"/>
    <n v="0"/>
    <n v="0"/>
    <n v="0"/>
    <x v="0"/>
    <x v="0"/>
  </r>
  <r>
    <s v="ti.29451"/>
    <x v="0"/>
    <x v="0"/>
    <x v="2"/>
    <s v="吉野郡上北山村"/>
    <x v="37"/>
    <x v="5"/>
    <x v="5"/>
    <x v="5"/>
    <x v="5"/>
    <n v="0"/>
    <n v="0"/>
    <n v="0"/>
    <n v="0"/>
    <n v="0"/>
    <n v="0"/>
    <x v="0"/>
    <x v="0"/>
  </r>
  <r>
    <s v="ti.29451"/>
    <x v="0"/>
    <x v="0"/>
    <x v="2"/>
    <s v="吉野郡上北山村"/>
    <x v="37"/>
    <x v="6"/>
    <x v="6"/>
    <x v="6"/>
    <x v="6"/>
    <n v="14"/>
    <n v="26.92"/>
    <n v="6"/>
    <n v="20.69"/>
    <n v="6"/>
    <n v="28.57"/>
    <x v="7"/>
    <x v="13"/>
  </r>
  <r>
    <s v="ti.29451"/>
    <x v="0"/>
    <x v="0"/>
    <x v="2"/>
    <s v="吉野郡上北山村"/>
    <x v="37"/>
    <x v="7"/>
    <x v="7"/>
    <x v="7"/>
    <x v="7"/>
    <n v="0"/>
    <n v="0"/>
    <n v="0"/>
    <n v="0"/>
    <n v="0"/>
    <n v="0"/>
    <x v="0"/>
    <x v="0"/>
  </r>
  <r>
    <s v="ti.29451"/>
    <x v="0"/>
    <x v="0"/>
    <x v="2"/>
    <s v="吉野郡上北山村"/>
    <x v="37"/>
    <x v="8"/>
    <x v="8"/>
    <x v="8"/>
    <x v="8"/>
    <n v="1"/>
    <n v="1.92"/>
    <n v="1"/>
    <n v="3.45"/>
    <n v="0"/>
    <n v="0"/>
    <x v="0"/>
    <x v="0"/>
  </r>
  <r>
    <s v="ti.29451"/>
    <x v="0"/>
    <x v="0"/>
    <x v="2"/>
    <s v="吉野郡上北山村"/>
    <x v="37"/>
    <x v="9"/>
    <x v="9"/>
    <x v="9"/>
    <x v="9"/>
    <n v="0"/>
    <n v="0"/>
    <n v="0"/>
    <n v="0"/>
    <n v="0"/>
    <n v="0"/>
    <x v="0"/>
    <x v="0"/>
  </r>
  <r>
    <s v="ti.29451"/>
    <x v="0"/>
    <x v="0"/>
    <x v="2"/>
    <s v="吉野郡上北山村"/>
    <x v="37"/>
    <x v="10"/>
    <x v="10"/>
    <x v="10"/>
    <x v="10"/>
    <n v="8"/>
    <n v="15.38"/>
    <n v="7"/>
    <n v="24.14"/>
    <n v="1"/>
    <n v="4.76"/>
    <x v="0"/>
    <x v="0"/>
  </r>
  <r>
    <s v="ti.29451"/>
    <x v="0"/>
    <x v="0"/>
    <x v="2"/>
    <s v="吉野郡上北山村"/>
    <x v="37"/>
    <x v="11"/>
    <x v="11"/>
    <x v="11"/>
    <x v="11"/>
    <n v="6"/>
    <n v="11.54"/>
    <n v="6"/>
    <n v="20.69"/>
    <n v="0"/>
    <n v="0"/>
    <x v="0"/>
    <x v="0"/>
  </r>
  <r>
    <s v="ti.29451"/>
    <x v="0"/>
    <x v="0"/>
    <x v="2"/>
    <s v="吉野郡上北山村"/>
    <x v="37"/>
    <x v="12"/>
    <x v="12"/>
    <x v="12"/>
    <x v="12"/>
    <n v="0"/>
    <n v="0"/>
    <n v="0"/>
    <n v="0"/>
    <n v="0"/>
    <n v="0"/>
    <x v="0"/>
    <x v="0"/>
  </r>
  <r>
    <s v="ti.29451"/>
    <x v="0"/>
    <x v="0"/>
    <x v="2"/>
    <s v="吉野郡上北山村"/>
    <x v="37"/>
    <x v="13"/>
    <x v="13"/>
    <x v="13"/>
    <x v="13"/>
    <n v="1"/>
    <n v="1.92"/>
    <n v="1"/>
    <n v="3.45"/>
    <n v="0"/>
    <n v="0"/>
    <x v="0"/>
    <x v="0"/>
  </r>
  <r>
    <s v="ti.29451"/>
    <x v="0"/>
    <x v="0"/>
    <x v="2"/>
    <s v="吉野郡上北山村"/>
    <x v="37"/>
    <x v="14"/>
    <x v="14"/>
    <x v="14"/>
    <x v="14"/>
    <n v="0"/>
    <n v="0"/>
    <n v="0"/>
    <n v="0"/>
    <n v="0"/>
    <n v="0"/>
    <x v="0"/>
    <x v="0"/>
  </r>
  <r>
    <s v="ti.29452"/>
    <x v="0"/>
    <x v="0"/>
    <x v="2"/>
    <s v="吉野郡川上村"/>
    <x v="38"/>
    <x v="0"/>
    <x v="0"/>
    <x v="0"/>
    <x v="0"/>
    <n v="0"/>
    <n v="0"/>
    <n v="0"/>
    <n v="0"/>
    <n v="0"/>
    <n v="0"/>
    <x v="0"/>
    <x v="0"/>
  </r>
  <r>
    <s v="ti.29452"/>
    <x v="0"/>
    <x v="0"/>
    <x v="2"/>
    <s v="吉野郡川上村"/>
    <x v="38"/>
    <x v="1"/>
    <x v="1"/>
    <x v="1"/>
    <x v="1"/>
    <n v="14"/>
    <n v="12.5"/>
    <n v="9"/>
    <n v="9.7799999999999994"/>
    <n v="5"/>
    <n v="31.25"/>
    <x v="0"/>
    <x v="0"/>
  </r>
  <r>
    <s v="ti.29452"/>
    <x v="0"/>
    <x v="0"/>
    <x v="2"/>
    <s v="吉野郡川上村"/>
    <x v="38"/>
    <x v="2"/>
    <x v="2"/>
    <x v="2"/>
    <x v="2"/>
    <n v="32"/>
    <n v="28.57"/>
    <n v="24"/>
    <n v="26.09"/>
    <n v="6"/>
    <n v="37.5"/>
    <x v="7"/>
    <x v="18"/>
  </r>
  <r>
    <s v="ti.29452"/>
    <x v="0"/>
    <x v="0"/>
    <x v="2"/>
    <s v="吉野郡川上村"/>
    <x v="38"/>
    <x v="3"/>
    <x v="3"/>
    <x v="3"/>
    <x v="3"/>
    <n v="0"/>
    <n v="0"/>
    <n v="0"/>
    <n v="0"/>
    <n v="0"/>
    <n v="0"/>
    <x v="0"/>
    <x v="0"/>
  </r>
  <r>
    <s v="ti.29452"/>
    <x v="0"/>
    <x v="0"/>
    <x v="2"/>
    <s v="吉野郡川上村"/>
    <x v="38"/>
    <x v="4"/>
    <x v="4"/>
    <x v="4"/>
    <x v="4"/>
    <n v="0"/>
    <n v="0"/>
    <n v="0"/>
    <n v="0"/>
    <n v="0"/>
    <n v="0"/>
    <x v="0"/>
    <x v="0"/>
  </r>
  <r>
    <s v="ti.29452"/>
    <x v="0"/>
    <x v="0"/>
    <x v="2"/>
    <s v="吉野郡川上村"/>
    <x v="38"/>
    <x v="5"/>
    <x v="5"/>
    <x v="5"/>
    <x v="5"/>
    <n v="1"/>
    <n v="0.89"/>
    <n v="0"/>
    <n v="0"/>
    <n v="1"/>
    <n v="6.25"/>
    <x v="0"/>
    <x v="0"/>
  </r>
  <r>
    <s v="ti.29452"/>
    <x v="0"/>
    <x v="0"/>
    <x v="2"/>
    <s v="吉野郡川上村"/>
    <x v="38"/>
    <x v="6"/>
    <x v="6"/>
    <x v="6"/>
    <x v="6"/>
    <n v="26"/>
    <n v="23.21"/>
    <n v="25"/>
    <n v="27.17"/>
    <n v="1"/>
    <n v="6.25"/>
    <x v="0"/>
    <x v="0"/>
  </r>
  <r>
    <s v="ti.29452"/>
    <x v="0"/>
    <x v="0"/>
    <x v="2"/>
    <s v="吉野郡川上村"/>
    <x v="38"/>
    <x v="7"/>
    <x v="7"/>
    <x v="7"/>
    <x v="7"/>
    <n v="0"/>
    <n v="0"/>
    <n v="0"/>
    <n v="0"/>
    <n v="0"/>
    <n v="0"/>
    <x v="0"/>
    <x v="0"/>
  </r>
  <r>
    <s v="ti.29452"/>
    <x v="0"/>
    <x v="0"/>
    <x v="2"/>
    <s v="吉野郡川上村"/>
    <x v="38"/>
    <x v="8"/>
    <x v="8"/>
    <x v="8"/>
    <x v="8"/>
    <n v="2"/>
    <n v="1.79"/>
    <n v="2"/>
    <n v="2.17"/>
    <n v="0"/>
    <n v="0"/>
    <x v="0"/>
    <x v="0"/>
  </r>
  <r>
    <s v="ti.29452"/>
    <x v="0"/>
    <x v="0"/>
    <x v="2"/>
    <s v="吉野郡川上村"/>
    <x v="38"/>
    <x v="9"/>
    <x v="9"/>
    <x v="9"/>
    <x v="9"/>
    <n v="5"/>
    <n v="4.46"/>
    <n v="4"/>
    <n v="4.3499999999999996"/>
    <n v="1"/>
    <n v="6.25"/>
    <x v="0"/>
    <x v="0"/>
  </r>
  <r>
    <s v="ti.29452"/>
    <x v="0"/>
    <x v="0"/>
    <x v="2"/>
    <s v="吉野郡川上村"/>
    <x v="38"/>
    <x v="10"/>
    <x v="10"/>
    <x v="10"/>
    <x v="10"/>
    <n v="16"/>
    <n v="14.29"/>
    <n v="15"/>
    <n v="16.3"/>
    <n v="1"/>
    <n v="6.25"/>
    <x v="0"/>
    <x v="0"/>
  </r>
  <r>
    <s v="ti.29452"/>
    <x v="0"/>
    <x v="0"/>
    <x v="2"/>
    <s v="吉野郡川上村"/>
    <x v="38"/>
    <x v="11"/>
    <x v="11"/>
    <x v="11"/>
    <x v="11"/>
    <n v="9"/>
    <n v="8.0399999999999991"/>
    <n v="7"/>
    <n v="7.61"/>
    <n v="1"/>
    <n v="6.25"/>
    <x v="5"/>
    <x v="14"/>
  </r>
  <r>
    <s v="ti.29452"/>
    <x v="0"/>
    <x v="0"/>
    <x v="2"/>
    <s v="吉野郡川上村"/>
    <x v="38"/>
    <x v="12"/>
    <x v="12"/>
    <x v="12"/>
    <x v="12"/>
    <n v="3"/>
    <n v="2.68"/>
    <n v="3"/>
    <n v="3.26"/>
    <n v="0"/>
    <n v="0"/>
    <x v="0"/>
    <x v="0"/>
  </r>
  <r>
    <s v="ti.29452"/>
    <x v="0"/>
    <x v="0"/>
    <x v="2"/>
    <s v="吉野郡川上村"/>
    <x v="38"/>
    <x v="13"/>
    <x v="13"/>
    <x v="13"/>
    <x v="13"/>
    <n v="1"/>
    <n v="0.89"/>
    <n v="1"/>
    <n v="1.0900000000000001"/>
    <n v="0"/>
    <n v="0"/>
    <x v="0"/>
    <x v="0"/>
  </r>
  <r>
    <s v="ti.29452"/>
    <x v="0"/>
    <x v="0"/>
    <x v="2"/>
    <s v="吉野郡川上村"/>
    <x v="38"/>
    <x v="14"/>
    <x v="14"/>
    <x v="14"/>
    <x v="14"/>
    <n v="3"/>
    <n v="2.68"/>
    <n v="2"/>
    <n v="2.17"/>
    <n v="0"/>
    <n v="0"/>
    <x v="5"/>
    <x v="14"/>
  </r>
  <r>
    <s v="ti.29453"/>
    <x v="0"/>
    <x v="0"/>
    <x v="2"/>
    <s v="吉野郡東吉野村"/>
    <x v="39"/>
    <x v="0"/>
    <x v="0"/>
    <x v="0"/>
    <x v="0"/>
    <n v="0"/>
    <n v="0"/>
    <n v="0"/>
    <n v="0"/>
    <n v="0"/>
    <n v="0"/>
    <x v="0"/>
    <x v="20"/>
  </r>
  <r>
    <s v="ti.29453"/>
    <x v="0"/>
    <x v="0"/>
    <x v="2"/>
    <s v="吉野郡東吉野村"/>
    <x v="39"/>
    <x v="1"/>
    <x v="1"/>
    <x v="1"/>
    <x v="1"/>
    <n v="16"/>
    <n v="16.329999999999998"/>
    <n v="10"/>
    <n v="12.35"/>
    <n v="6"/>
    <n v="35.29"/>
    <x v="0"/>
    <x v="20"/>
  </r>
  <r>
    <s v="ti.29453"/>
    <x v="0"/>
    <x v="0"/>
    <x v="2"/>
    <s v="吉野郡東吉野村"/>
    <x v="39"/>
    <x v="2"/>
    <x v="2"/>
    <x v="2"/>
    <x v="2"/>
    <n v="36"/>
    <n v="36.729999999999997"/>
    <n v="31"/>
    <n v="38.270000000000003"/>
    <n v="5"/>
    <n v="29.41"/>
    <x v="0"/>
    <x v="20"/>
  </r>
  <r>
    <s v="ti.29453"/>
    <x v="0"/>
    <x v="0"/>
    <x v="2"/>
    <s v="吉野郡東吉野村"/>
    <x v="39"/>
    <x v="3"/>
    <x v="3"/>
    <x v="3"/>
    <x v="3"/>
    <n v="0"/>
    <n v="0"/>
    <n v="0"/>
    <n v="0"/>
    <n v="0"/>
    <n v="0"/>
    <x v="0"/>
    <x v="20"/>
  </r>
  <r>
    <s v="ti.29453"/>
    <x v="0"/>
    <x v="0"/>
    <x v="2"/>
    <s v="吉野郡東吉野村"/>
    <x v="39"/>
    <x v="4"/>
    <x v="4"/>
    <x v="4"/>
    <x v="4"/>
    <n v="0"/>
    <n v="0"/>
    <n v="0"/>
    <n v="0"/>
    <n v="0"/>
    <n v="0"/>
    <x v="0"/>
    <x v="20"/>
  </r>
  <r>
    <s v="ti.29453"/>
    <x v="0"/>
    <x v="0"/>
    <x v="2"/>
    <s v="吉野郡東吉野村"/>
    <x v="39"/>
    <x v="5"/>
    <x v="5"/>
    <x v="5"/>
    <x v="5"/>
    <n v="0"/>
    <n v="0"/>
    <n v="0"/>
    <n v="0"/>
    <n v="0"/>
    <n v="0"/>
    <x v="0"/>
    <x v="20"/>
  </r>
  <r>
    <s v="ti.29453"/>
    <x v="0"/>
    <x v="0"/>
    <x v="2"/>
    <s v="吉野郡東吉野村"/>
    <x v="39"/>
    <x v="6"/>
    <x v="6"/>
    <x v="6"/>
    <x v="6"/>
    <n v="20"/>
    <n v="20.41"/>
    <n v="20"/>
    <n v="24.69"/>
    <n v="0"/>
    <n v="0"/>
    <x v="0"/>
    <x v="20"/>
  </r>
  <r>
    <s v="ti.29453"/>
    <x v="0"/>
    <x v="0"/>
    <x v="2"/>
    <s v="吉野郡東吉野村"/>
    <x v="39"/>
    <x v="7"/>
    <x v="7"/>
    <x v="7"/>
    <x v="7"/>
    <n v="0"/>
    <n v="0"/>
    <n v="0"/>
    <n v="0"/>
    <n v="0"/>
    <n v="0"/>
    <x v="0"/>
    <x v="20"/>
  </r>
  <r>
    <s v="ti.29453"/>
    <x v="0"/>
    <x v="0"/>
    <x v="2"/>
    <s v="吉野郡東吉野村"/>
    <x v="39"/>
    <x v="8"/>
    <x v="8"/>
    <x v="8"/>
    <x v="8"/>
    <n v="2"/>
    <n v="2.04"/>
    <n v="1"/>
    <n v="1.23"/>
    <n v="1"/>
    <n v="5.88"/>
    <x v="0"/>
    <x v="20"/>
  </r>
  <r>
    <s v="ti.29453"/>
    <x v="0"/>
    <x v="0"/>
    <x v="2"/>
    <s v="吉野郡東吉野村"/>
    <x v="39"/>
    <x v="9"/>
    <x v="9"/>
    <x v="9"/>
    <x v="9"/>
    <n v="2"/>
    <n v="2.04"/>
    <n v="2"/>
    <n v="2.4700000000000002"/>
    <n v="0"/>
    <n v="0"/>
    <x v="0"/>
    <x v="20"/>
  </r>
  <r>
    <s v="ti.29453"/>
    <x v="0"/>
    <x v="0"/>
    <x v="2"/>
    <s v="吉野郡東吉野村"/>
    <x v="39"/>
    <x v="10"/>
    <x v="10"/>
    <x v="10"/>
    <x v="10"/>
    <n v="8"/>
    <n v="8.16"/>
    <n v="6"/>
    <n v="7.41"/>
    <n v="2"/>
    <n v="11.76"/>
    <x v="0"/>
    <x v="20"/>
  </r>
  <r>
    <s v="ti.29453"/>
    <x v="0"/>
    <x v="0"/>
    <x v="2"/>
    <s v="吉野郡東吉野村"/>
    <x v="39"/>
    <x v="11"/>
    <x v="11"/>
    <x v="11"/>
    <x v="11"/>
    <n v="6"/>
    <n v="6.12"/>
    <n v="5"/>
    <n v="6.17"/>
    <n v="1"/>
    <n v="5.88"/>
    <x v="0"/>
    <x v="20"/>
  </r>
  <r>
    <s v="ti.29453"/>
    <x v="0"/>
    <x v="0"/>
    <x v="2"/>
    <s v="吉野郡東吉野村"/>
    <x v="39"/>
    <x v="12"/>
    <x v="12"/>
    <x v="12"/>
    <x v="12"/>
    <n v="0"/>
    <n v="0"/>
    <n v="0"/>
    <n v="0"/>
    <n v="0"/>
    <n v="0"/>
    <x v="0"/>
    <x v="20"/>
  </r>
  <r>
    <s v="ti.29453"/>
    <x v="0"/>
    <x v="0"/>
    <x v="2"/>
    <s v="吉野郡東吉野村"/>
    <x v="39"/>
    <x v="13"/>
    <x v="13"/>
    <x v="13"/>
    <x v="13"/>
    <n v="3"/>
    <n v="3.06"/>
    <n v="1"/>
    <n v="1.23"/>
    <n v="2"/>
    <n v="11.76"/>
    <x v="0"/>
    <x v="20"/>
  </r>
  <r>
    <s v="ti.29453"/>
    <x v="0"/>
    <x v="0"/>
    <x v="2"/>
    <s v="吉野郡東吉野村"/>
    <x v="39"/>
    <x v="14"/>
    <x v="14"/>
    <x v="14"/>
    <x v="14"/>
    <n v="5"/>
    <n v="5.0999999999999996"/>
    <n v="5"/>
    <n v="6.17"/>
    <n v="0"/>
    <n v="0"/>
    <x v="0"/>
    <x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3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3"/>
    <x v="3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4"/>
    <x v="4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5"/>
    <x v="5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3"/>
    <x v="3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3"/>
    <x v="3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3"/>
    <x v="3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3"/>
    <x v="3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3"/>
    <x v="3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3"/>
    <x v="3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6"/>
    <x v="6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3"/>
    <x v="3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3"/>
    <x v="3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3"/>
    <x v="3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3"/>
    <x v="3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3"/>
    <x v="3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0"/>
    <x v="0"/>
  </r>
  <r>
    <x v="1"/>
    <x v="0"/>
    <x v="0"/>
    <x v="1"/>
    <x v="1"/>
    <x v="1"/>
    <x v="1"/>
    <x v="1"/>
    <x v="1"/>
    <x v="1"/>
    <x v="0"/>
    <x v="20"/>
    <x v="20"/>
    <x v="20"/>
    <x v="20"/>
    <x v="20"/>
    <x v="20"/>
    <x v="3"/>
    <x v="3"/>
  </r>
  <r>
    <x v="1"/>
    <x v="0"/>
    <x v="0"/>
    <x v="1"/>
    <x v="1"/>
    <x v="1"/>
    <x v="0"/>
    <x v="0"/>
    <x v="0"/>
    <x v="0"/>
    <x v="1"/>
    <x v="21"/>
    <x v="21"/>
    <x v="21"/>
    <x v="21"/>
    <x v="21"/>
    <x v="21"/>
    <x v="3"/>
    <x v="3"/>
  </r>
  <r>
    <x v="1"/>
    <x v="0"/>
    <x v="0"/>
    <x v="1"/>
    <x v="1"/>
    <x v="1"/>
    <x v="3"/>
    <x v="3"/>
    <x v="3"/>
    <x v="3"/>
    <x v="2"/>
    <x v="22"/>
    <x v="22"/>
    <x v="22"/>
    <x v="22"/>
    <x v="22"/>
    <x v="22"/>
    <x v="6"/>
    <x v="7"/>
  </r>
  <r>
    <x v="1"/>
    <x v="0"/>
    <x v="0"/>
    <x v="1"/>
    <x v="1"/>
    <x v="1"/>
    <x v="2"/>
    <x v="2"/>
    <x v="2"/>
    <x v="2"/>
    <x v="3"/>
    <x v="23"/>
    <x v="23"/>
    <x v="23"/>
    <x v="23"/>
    <x v="23"/>
    <x v="23"/>
    <x v="3"/>
    <x v="3"/>
  </r>
  <r>
    <x v="1"/>
    <x v="0"/>
    <x v="0"/>
    <x v="1"/>
    <x v="1"/>
    <x v="1"/>
    <x v="4"/>
    <x v="4"/>
    <x v="4"/>
    <x v="4"/>
    <x v="4"/>
    <x v="24"/>
    <x v="24"/>
    <x v="24"/>
    <x v="24"/>
    <x v="24"/>
    <x v="24"/>
    <x v="3"/>
    <x v="3"/>
  </r>
  <r>
    <x v="1"/>
    <x v="0"/>
    <x v="0"/>
    <x v="1"/>
    <x v="1"/>
    <x v="1"/>
    <x v="5"/>
    <x v="5"/>
    <x v="5"/>
    <x v="5"/>
    <x v="5"/>
    <x v="25"/>
    <x v="25"/>
    <x v="25"/>
    <x v="25"/>
    <x v="25"/>
    <x v="25"/>
    <x v="0"/>
    <x v="8"/>
  </r>
  <r>
    <x v="1"/>
    <x v="0"/>
    <x v="0"/>
    <x v="1"/>
    <x v="1"/>
    <x v="1"/>
    <x v="6"/>
    <x v="6"/>
    <x v="6"/>
    <x v="6"/>
    <x v="6"/>
    <x v="26"/>
    <x v="26"/>
    <x v="26"/>
    <x v="26"/>
    <x v="26"/>
    <x v="26"/>
    <x v="1"/>
    <x v="9"/>
  </r>
  <r>
    <x v="1"/>
    <x v="0"/>
    <x v="0"/>
    <x v="1"/>
    <x v="1"/>
    <x v="1"/>
    <x v="8"/>
    <x v="8"/>
    <x v="8"/>
    <x v="8"/>
    <x v="7"/>
    <x v="27"/>
    <x v="27"/>
    <x v="27"/>
    <x v="27"/>
    <x v="27"/>
    <x v="27"/>
    <x v="3"/>
    <x v="3"/>
  </r>
  <r>
    <x v="1"/>
    <x v="0"/>
    <x v="0"/>
    <x v="1"/>
    <x v="1"/>
    <x v="1"/>
    <x v="7"/>
    <x v="7"/>
    <x v="7"/>
    <x v="7"/>
    <x v="8"/>
    <x v="28"/>
    <x v="28"/>
    <x v="28"/>
    <x v="28"/>
    <x v="28"/>
    <x v="28"/>
    <x v="3"/>
    <x v="3"/>
  </r>
  <r>
    <x v="1"/>
    <x v="0"/>
    <x v="0"/>
    <x v="1"/>
    <x v="1"/>
    <x v="1"/>
    <x v="13"/>
    <x v="13"/>
    <x v="13"/>
    <x v="13"/>
    <x v="9"/>
    <x v="29"/>
    <x v="29"/>
    <x v="29"/>
    <x v="29"/>
    <x v="29"/>
    <x v="29"/>
    <x v="1"/>
    <x v="9"/>
  </r>
  <r>
    <x v="1"/>
    <x v="0"/>
    <x v="0"/>
    <x v="1"/>
    <x v="1"/>
    <x v="1"/>
    <x v="9"/>
    <x v="9"/>
    <x v="9"/>
    <x v="9"/>
    <x v="10"/>
    <x v="30"/>
    <x v="30"/>
    <x v="30"/>
    <x v="30"/>
    <x v="30"/>
    <x v="30"/>
    <x v="3"/>
    <x v="3"/>
  </r>
  <r>
    <x v="1"/>
    <x v="0"/>
    <x v="0"/>
    <x v="1"/>
    <x v="1"/>
    <x v="1"/>
    <x v="15"/>
    <x v="15"/>
    <x v="15"/>
    <x v="15"/>
    <x v="10"/>
    <x v="30"/>
    <x v="30"/>
    <x v="31"/>
    <x v="31"/>
    <x v="31"/>
    <x v="31"/>
    <x v="3"/>
    <x v="3"/>
  </r>
  <r>
    <x v="1"/>
    <x v="0"/>
    <x v="0"/>
    <x v="1"/>
    <x v="1"/>
    <x v="1"/>
    <x v="18"/>
    <x v="18"/>
    <x v="18"/>
    <x v="18"/>
    <x v="12"/>
    <x v="31"/>
    <x v="31"/>
    <x v="32"/>
    <x v="32"/>
    <x v="32"/>
    <x v="32"/>
    <x v="3"/>
    <x v="3"/>
  </r>
  <r>
    <x v="1"/>
    <x v="0"/>
    <x v="0"/>
    <x v="1"/>
    <x v="1"/>
    <x v="1"/>
    <x v="12"/>
    <x v="12"/>
    <x v="12"/>
    <x v="12"/>
    <x v="13"/>
    <x v="32"/>
    <x v="14"/>
    <x v="33"/>
    <x v="33"/>
    <x v="33"/>
    <x v="33"/>
    <x v="3"/>
    <x v="3"/>
  </r>
  <r>
    <x v="1"/>
    <x v="0"/>
    <x v="0"/>
    <x v="1"/>
    <x v="1"/>
    <x v="1"/>
    <x v="10"/>
    <x v="10"/>
    <x v="10"/>
    <x v="10"/>
    <x v="14"/>
    <x v="33"/>
    <x v="32"/>
    <x v="34"/>
    <x v="34"/>
    <x v="34"/>
    <x v="34"/>
    <x v="3"/>
    <x v="3"/>
  </r>
  <r>
    <x v="1"/>
    <x v="0"/>
    <x v="0"/>
    <x v="1"/>
    <x v="1"/>
    <x v="1"/>
    <x v="16"/>
    <x v="16"/>
    <x v="16"/>
    <x v="16"/>
    <x v="14"/>
    <x v="33"/>
    <x v="32"/>
    <x v="35"/>
    <x v="35"/>
    <x v="35"/>
    <x v="35"/>
    <x v="3"/>
    <x v="3"/>
  </r>
  <r>
    <x v="1"/>
    <x v="0"/>
    <x v="0"/>
    <x v="1"/>
    <x v="1"/>
    <x v="1"/>
    <x v="19"/>
    <x v="19"/>
    <x v="19"/>
    <x v="19"/>
    <x v="16"/>
    <x v="34"/>
    <x v="33"/>
    <x v="33"/>
    <x v="33"/>
    <x v="36"/>
    <x v="36"/>
    <x v="1"/>
    <x v="9"/>
  </r>
  <r>
    <x v="1"/>
    <x v="0"/>
    <x v="0"/>
    <x v="1"/>
    <x v="1"/>
    <x v="1"/>
    <x v="20"/>
    <x v="20"/>
    <x v="20"/>
    <x v="20"/>
    <x v="17"/>
    <x v="35"/>
    <x v="34"/>
    <x v="36"/>
    <x v="36"/>
    <x v="29"/>
    <x v="29"/>
    <x v="3"/>
    <x v="3"/>
  </r>
  <r>
    <x v="1"/>
    <x v="0"/>
    <x v="0"/>
    <x v="1"/>
    <x v="1"/>
    <x v="1"/>
    <x v="21"/>
    <x v="21"/>
    <x v="21"/>
    <x v="21"/>
    <x v="18"/>
    <x v="36"/>
    <x v="35"/>
    <x v="37"/>
    <x v="37"/>
    <x v="37"/>
    <x v="37"/>
    <x v="3"/>
    <x v="3"/>
  </r>
  <r>
    <x v="1"/>
    <x v="0"/>
    <x v="0"/>
    <x v="1"/>
    <x v="1"/>
    <x v="1"/>
    <x v="22"/>
    <x v="22"/>
    <x v="22"/>
    <x v="22"/>
    <x v="19"/>
    <x v="37"/>
    <x v="36"/>
    <x v="38"/>
    <x v="38"/>
    <x v="38"/>
    <x v="38"/>
    <x v="6"/>
    <x v="7"/>
  </r>
  <r>
    <x v="2"/>
    <x v="0"/>
    <x v="0"/>
    <x v="1"/>
    <x v="2"/>
    <x v="2"/>
    <x v="0"/>
    <x v="0"/>
    <x v="0"/>
    <x v="0"/>
    <x v="0"/>
    <x v="38"/>
    <x v="37"/>
    <x v="39"/>
    <x v="39"/>
    <x v="39"/>
    <x v="39"/>
    <x v="3"/>
    <x v="3"/>
  </r>
  <r>
    <x v="2"/>
    <x v="0"/>
    <x v="0"/>
    <x v="1"/>
    <x v="2"/>
    <x v="2"/>
    <x v="2"/>
    <x v="2"/>
    <x v="2"/>
    <x v="2"/>
    <x v="1"/>
    <x v="39"/>
    <x v="38"/>
    <x v="40"/>
    <x v="40"/>
    <x v="40"/>
    <x v="40"/>
    <x v="3"/>
    <x v="3"/>
  </r>
  <r>
    <x v="2"/>
    <x v="0"/>
    <x v="0"/>
    <x v="1"/>
    <x v="2"/>
    <x v="2"/>
    <x v="1"/>
    <x v="1"/>
    <x v="1"/>
    <x v="1"/>
    <x v="2"/>
    <x v="40"/>
    <x v="39"/>
    <x v="30"/>
    <x v="41"/>
    <x v="41"/>
    <x v="41"/>
    <x v="3"/>
    <x v="3"/>
  </r>
  <r>
    <x v="2"/>
    <x v="0"/>
    <x v="0"/>
    <x v="1"/>
    <x v="2"/>
    <x v="2"/>
    <x v="11"/>
    <x v="11"/>
    <x v="11"/>
    <x v="11"/>
    <x v="3"/>
    <x v="41"/>
    <x v="40"/>
    <x v="41"/>
    <x v="42"/>
    <x v="42"/>
    <x v="42"/>
    <x v="3"/>
    <x v="3"/>
  </r>
  <r>
    <x v="2"/>
    <x v="0"/>
    <x v="0"/>
    <x v="1"/>
    <x v="2"/>
    <x v="2"/>
    <x v="5"/>
    <x v="5"/>
    <x v="5"/>
    <x v="5"/>
    <x v="4"/>
    <x v="42"/>
    <x v="41"/>
    <x v="42"/>
    <x v="43"/>
    <x v="43"/>
    <x v="32"/>
    <x v="1"/>
    <x v="10"/>
  </r>
  <r>
    <x v="2"/>
    <x v="0"/>
    <x v="0"/>
    <x v="1"/>
    <x v="2"/>
    <x v="2"/>
    <x v="8"/>
    <x v="8"/>
    <x v="8"/>
    <x v="8"/>
    <x v="5"/>
    <x v="43"/>
    <x v="24"/>
    <x v="43"/>
    <x v="44"/>
    <x v="44"/>
    <x v="43"/>
    <x v="3"/>
    <x v="3"/>
  </r>
  <r>
    <x v="2"/>
    <x v="0"/>
    <x v="0"/>
    <x v="1"/>
    <x v="2"/>
    <x v="2"/>
    <x v="3"/>
    <x v="3"/>
    <x v="3"/>
    <x v="3"/>
    <x v="6"/>
    <x v="36"/>
    <x v="42"/>
    <x v="44"/>
    <x v="45"/>
    <x v="39"/>
    <x v="39"/>
    <x v="3"/>
    <x v="3"/>
  </r>
  <r>
    <x v="2"/>
    <x v="0"/>
    <x v="0"/>
    <x v="1"/>
    <x v="2"/>
    <x v="2"/>
    <x v="7"/>
    <x v="7"/>
    <x v="7"/>
    <x v="7"/>
    <x v="7"/>
    <x v="37"/>
    <x v="43"/>
    <x v="45"/>
    <x v="46"/>
    <x v="45"/>
    <x v="44"/>
    <x v="3"/>
    <x v="3"/>
  </r>
  <r>
    <x v="2"/>
    <x v="0"/>
    <x v="0"/>
    <x v="1"/>
    <x v="2"/>
    <x v="2"/>
    <x v="4"/>
    <x v="4"/>
    <x v="4"/>
    <x v="4"/>
    <x v="8"/>
    <x v="44"/>
    <x v="44"/>
    <x v="46"/>
    <x v="47"/>
    <x v="46"/>
    <x v="45"/>
    <x v="3"/>
    <x v="3"/>
  </r>
  <r>
    <x v="2"/>
    <x v="0"/>
    <x v="0"/>
    <x v="1"/>
    <x v="2"/>
    <x v="2"/>
    <x v="9"/>
    <x v="9"/>
    <x v="9"/>
    <x v="9"/>
    <x v="9"/>
    <x v="45"/>
    <x v="45"/>
    <x v="44"/>
    <x v="45"/>
    <x v="45"/>
    <x v="44"/>
    <x v="3"/>
    <x v="3"/>
  </r>
  <r>
    <x v="2"/>
    <x v="0"/>
    <x v="0"/>
    <x v="1"/>
    <x v="2"/>
    <x v="2"/>
    <x v="12"/>
    <x v="12"/>
    <x v="12"/>
    <x v="12"/>
    <x v="10"/>
    <x v="46"/>
    <x v="46"/>
    <x v="47"/>
    <x v="48"/>
    <x v="47"/>
    <x v="46"/>
    <x v="3"/>
    <x v="3"/>
  </r>
  <r>
    <x v="2"/>
    <x v="0"/>
    <x v="0"/>
    <x v="1"/>
    <x v="2"/>
    <x v="2"/>
    <x v="13"/>
    <x v="13"/>
    <x v="13"/>
    <x v="13"/>
    <x v="10"/>
    <x v="46"/>
    <x v="46"/>
    <x v="48"/>
    <x v="49"/>
    <x v="48"/>
    <x v="30"/>
    <x v="3"/>
    <x v="3"/>
  </r>
  <r>
    <x v="2"/>
    <x v="0"/>
    <x v="0"/>
    <x v="1"/>
    <x v="2"/>
    <x v="2"/>
    <x v="6"/>
    <x v="6"/>
    <x v="6"/>
    <x v="6"/>
    <x v="12"/>
    <x v="47"/>
    <x v="47"/>
    <x v="49"/>
    <x v="50"/>
    <x v="48"/>
    <x v="30"/>
    <x v="3"/>
    <x v="3"/>
  </r>
  <r>
    <x v="2"/>
    <x v="0"/>
    <x v="0"/>
    <x v="1"/>
    <x v="2"/>
    <x v="2"/>
    <x v="23"/>
    <x v="23"/>
    <x v="23"/>
    <x v="23"/>
    <x v="13"/>
    <x v="48"/>
    <x v="48"/>
    <x v="50"/>
    <x v="51"/>
    <x v="41"/>
    <x v="41"/>
    <x v="3"/>
    <x v="3"/>
  </r>
  <r>
    <x v="2"/>
    <x v="0"/>
    <x v="0"/>
    <x v="1"/>
    <x v="2"/>
    <x v="2"/>
    <x v="16"/>
    <x v="16"/>
    <x v="16"/>
    <x v="16"/>
    <x v="13"/>
    <x v="48"/>
    <x v="48"/>
    <x v="50"/>
    <x v="51"/>
    <x v="41"/>
    <x v="41"/>
    <x v="3"/>
    <x v="3"/>
  </r>
  <r>
    <x v="2"/>
    <x v="0"/>
    <x v="0"/>
    <x v="1"/>
    <x v="2"/>
    <x v="2"/>
    <x v="15"/>
    <x v="15"/>
    <x v="15"/>
    <x v="15"/>
    <x v="15"/>
    <x v="49"/>
    <x v="49"/>
    <x v="51"/>
    <x v="52"/>
    <x v="48"/>
    <x v="30"/>
    <x v="3"/>
    <x v="3"/>
  </r>
  <r>
    <x v="2"/>
    <x v="0"/>
    <x v="0"/>
    <x v="1"/>
    <x v="2"/>
    <x v="2"/>
    <x v="10"/>
    <x v="10"/>
    <x v="10"/>
    <x v="10"/>
    <x v="16"/>
    <x v="50"/>
    <x v="50"/>
    <x v="50"/>
    <x v="51"/>
    <x v="49"/>
    <x v="47"/>
    <x v="3"/>
    <x v="3"/>
  </r>
  <r>
    <x v="2"/>
    <x v="0"/>
    <x v="0"/>
    <x v="1"/>
    <x v="2"/>
    <x v="2"/>
    <x v="19"/>
    <x v="19"/>
    <x v="19"/>
    <x v="19"/>
    <x v="16"/>
    <x v="50"/>
    <x v="50"/>
    <x v="52"/>
    <x v="53"/>
    <x v="50"/>
    <x v="48"/>
    <x v="3"/>
    <x v="3"/>
  </r>
  <r>
    <x v="2"/>
    <x v="0"/>
    <x v="0"/>
    <x v="1"/>
    <x v="2"/>
    <x v="2"/>
    <x v="18"/>
    <x v="18"/>
    <x v="18"/>
    <x v="18"/>
    <x v="18"/>
    <x v="51"/>
    <x v="19"/>
    <x v="37"/>
    <x v="54"/>
    <x v="51"/>
    <x v="49"/>
    <x v="3"/>
    <x v="3"/>
  </r>
  <r>
    <x v="2"/>
    <x v="0"/>
    <x v="0"/>
    <x v="1"/>
    <x v="2"/>
    <x v="2"/>
    <x v="24"/>
    <x v="24"/>
    <x v="24"/>
    <x v="24"/>
    <x v="19"/>
    <x v="52"/>
    <x v="51"/>
    <x v="53"/>
    <x v="55"/>
    <x v="41"/>
    <x v="41"/>
    <x v="3"/>
    <x v="3"/>
  </r>
  <r>
    <x v="3"/>
    <x v="0"/>
    <x v="0"/>
    <x v="1"/>
    <x v="3"/>
    <x v="3"/>
    <x v="0"/>
    <x v="0"/>
    <x v="0"/>
    <x v="0"/>
    <x v="0"/>
    <x v="53"/>
    <x v="52"/>
    <x v="54"/>
    <x v="56"/>
    <x v="47"/>
    <x v="50"/>
    <x v="3"/>
    <x v="3"/>
  </r>
  <r>
    <x v="3"/>
    <x v="0"/>
    <x v="0"/>
    <x v="1"/>
    <x v="3"/>
    <x v="3"/>
    <x v="1"/>
    <x v="1"/>
    <x v="1"/>
    <x v="1"/>
    <x v="1"/>
    <x v="54"/>
    <x v="53"/>
    <x v="55"/>
    <x v="57"/>
    <x v="50"/>
    <x v="51"/>
    <x v="1"/>
    <x v="11"/>
  </r>
  <r>
    <x v="3"/>
    <x v="0"/>
    <x v="0"/>
    <x v="1"/>
    <x v="3"/>
    <x v="3"/>
    <x v="3"/>
    <x v="3"/>
    <x v="3"/>
    <x v="3"/>
    <x v="2"/>
    <x v="55"/>
    <x v="54"/>
    <x v="56"/>
    <x v="58"/>
    <x v="52"/>
    <x v="52"/>
    <x v="3"/>
    <x v="3"/>
  </r>
  <r>
    <x v="3"/>
    <x v="0"/>
    <x v="0"/>
    <x v="1"/>
    <x v="3"/>
    <x v="3"/>
    <x v="2"/>
    <x v="2"/>
    <x v="2"/>
    <x v="2"/>
    <x v="3"/>
    <x v="32"/>
    <x v="55"/>
    <x v="57"/>
    <x v="59"/>
    <x v="53"/>
    <x v="53"/>
    <x v="3"/>
    <x v="3"/>
  </r>
  <r>
    <x v="3"/>
    <x v="0"/>
    <x v="0"/>
    <x v="1"/>
    <x v="3"/>
    <x v="3"/>
    <x v="5"/>
    <x v="5"/>
    <x v="5"/>
    <x v="5"/>
    <x v="4"/>
    <x v="56"/>
    <x v="56"/>
    <x v="58"/>
    <x v="60"/>
    <x v="54"/>
    <x v="54"/>
    <x v="3"/>
    <x v="3"/>
  </r>
  <r>
    <x v="3"/>
    <x v="0"/>
    <x v="0"/>
    <x v="1"/>
    <x v="3"/>
    <x v="3"/>
    <x v="4"/>
    <x v="4"/>
    <x v="4"/>
    <x v="4"/>
    <x v="5"/>
    <x v="57"/>
    <x v="57"/>
    <x v="47"/>
    <x v="61"/>
    <x v="52"/>
    <x v="52"/>
    <x v="3"/>
    <x v="3"/>
  </r>
  <r>
    <x v="3"/>
    <x v="0"/>
    <x v="0"/>
    <x v="1"/>
    <x v="3"/>
    <x v="3"/>
    <x v="7"/>
    <x v="7"/>
    <x v="7"/>
    <x v="7"/>
    <x v="6"/>
    <x v="58"/>
    <x v="58"/>
    <x v="59"/>
    <x v="62"/>
    <x v="48"/>
    <x v="34"/>
    <x v="3"/>
    <x v="3"/>
  </r>
  <r>
    <x v="3"/>
    <x v="0"/>
    <x v="0"/>
    <x v="1"/>
    <x v="3"/>
    <x v="3"/>
    <x v="6"/>
    <x v="6"/>
    <x v="6"/>
    <x v="6"/>
    <x v="7"/>
    <x v="59"/>
    <x v="59"/>
    <x v="60"/>
    <x v="63"/>
    <x v="42"/>
    <x v="55"/>
    <x v="1"/>
    <x v="11"/>
  </r>
  <r>
    <x v="3"/>
    <x v="0"/>
    <x v="0"/>
    <x v="1"/>
    <x v="3"/>
    <x v="3"/>
    <x v="8"/>
    <x v="8"/>
    <x v="8"/>
    <x v="8"/>
    <x v="8"/>
    <x v="60"/>
    <x v="6"/>
    <x v="48"/>
    <x v="64"/>
    <x v="55"/>
    <x v="56"/>
    <x v="3"/>
    <x v="3"/>
  </r>
  <r>
    <x v="3"/>
    <x v="0"/>
    <x v="0"/>
    <x v="1"/>
    <x v="3"/>
    <x v="3"/>
    <x v="9"/>
    <x v="9"/>
    <x v="9"/>
    <x v="9"/>
    <x v="9"/>
    <x v="61"/>
    <x v="7"/>
    <x v="61"/>
    <x v="65"/>
    <x v="54"/>
    <x v="54"/>
    <x v="3"/>
    <x v="3"/>
  </r>
  <r>
    <x v="3"/>
    <x v="0"/>
    <x v="0"/>
    <x v="1"/>
    <x v="3"/>
    <x v="3"/>
    <x v="12"/>
    <x v="12"/>
    <x v="12"/>
    <x v="12"/>
    <x v="10"/>
    <x v="47"/>
    <x v="60"/>
    <x v="62"/>
    <x v="66"/>
    <x v="55"/>
    <x v="56"/>
    <x v="3"/>
    <x v="3"/>
  </r>
  <r>
    <x v="3"/>
    <x v="0"/>
    <x v="0"/>
    <x v="1"/>
    <x v="3"/>
    <x v="3"/>
    <x v="16"/>
    <x v="16"/>
    <x v="16"/>
    <x v="16"/>
    <x v="11"/>
    <x v="62"/>
    <x v="61"/>
    <x v="53"/>
    <x v="16"/>
    <x v="39"/>
    <x v="57"/>
    <x v="3"/>
    <x v="3"/>
  </r>
  <r>
    <x v="3"/>
    <x v="0"/>
    <x v="0"/>
    <x v="1"/>
    <x v="3"/>
    <x v="3"/>
    <x v="10"/>
    <x v="10"/>
    <x v="10"/>
    <x v="10"/>
    <x v="12"/>
    <x v="63"/>
    <x v="62"/>
    <x v="63"/>
    <x v="67"/>
    <x v="56"/>
    <x v="58"/>
    <x v="3"/>
    <x v="3"/>
  </r>
  <r>
    <x v="3"/>
    <x v="0"/>
    <x v="0"/>
    <x v="1"/>
    <x v="3"/>
    <x v="3"/>
    <x v="19"/>
    <x v="19"/>
    <x v="19"/>
    <x v="19"/>
    <x v="13"/>
    <x v="64"/>
    <x v="63"/>
    <x v="35"/>
    <x v="68"/>
    <x v="56"/>
    <x v="58"/>
    <x v="3"/>
    <x v="3"/>
  </r>
  <r>
    <x v="3"/>
    <x v="0"/>
    <x v="0"/>
    <x v="1"/>
    <x v="3"/>
    <x v="3"/>
    <x v="25"/>
    <x v="25"/>
    <x v="25"/>
    <x v="25"/>
    <x v="14"/>
    <x v="65"/>
    <x v="64"/>
    <x v="64"/>
    <x v="69"/>
    <x v="28"/>
    <x v="59"/>
    <x v="3"/>
    <x v="3"/>
  </r>
  <r>
    <x v="3"/>
    <x v="0"/>
    <x v="0"/>
    <x v="1"/>
    <x v="3"/>
    <x v="3"/>
    <x v="18"/>
    <x v="18"/>
    <x v="18"/>
    <x v="18"/>
    <x v="14"/>
    <x v="65"/>
    <x v="64"/>
    <x v="65"/>
    <x v="70"/>
    <x v="57"/>
    <x v="60"/>
    <x v="3"/>
    <x v="3"/>
  </r>
  <r>
    <x v="3"/>
    <x v="0"/>
    <x v="0"/>
    <x v="1"/>
    <x v="3"/>
    <x v="3"/>
    <x v="26"/>
    <x v="26"/>
    <x v="26"/>
    <x v="26"/>
    <x v="16"/>
    <x v="50"/>
    <x v="65"/>
    <x v="37"/>
    <x v="71"/>
    <x v="43"/>
    <x v="61"/>
    <x v="3"/>
    <x v="3"/>
  </r>
  <r>
    <x v="3"/>
    <x v="0"/>
    <x v="0"/>
    <x v="1"/>
    <x v="3"/>
    <x v="3"/>
    <x v="13"/>
    <x v="13"/>
    <x v="13"/>
    <x v="13"/>
    <x v="16"/>
    <x v="50"/>
    <x v="65"/>
    <x v="66"/>
    <x v="72"/>
    <x v="58"/>
    <x v="62"/>
    <x v="3"/>
    <x v="3"/>
  </r>
  <r>
    <x v="3"/>
    <x v="0"/>
    <x v="0"/>
    <x v="1"/>
    <x v="3"/>
    <x v="3"/>
    <x v="20"/>
    <x v="20"/>
    <x v="20"/>
    <x v="20"/>
    <x v="16"/>
    <x v="50"/>
    <x v="65"/>
    <x v="64"/>
    <x v="69"/>
    <x v="54"/>
    <x v="54"/>
    <x v="3"/>
    <x v="3"/>
  </r>
  <r>
    <x v="3"/>
    <x v="0"/>
    <x v="0"/>
    <x v="1"/>
    <x v="3"/>
    <x v="3"/>
    <x v="11"/>
    <x v="11"/>
    <x v="11"/>
    <x v="11"/>
    <x v="19"/>
    <x v="66"/>
    <x v="66"/>
    <x v="67"/>
    <x v="73"/>
    <x v="50"/>
    <x v="51"/>
    <x v="3"/>
    <x v="3"/>
  </r>
  <r>
    <x v="4"/>
    <x v="0"/>
    <x v="0"/>
    <x v="1"/>
    <x v="4"/>
    <x v="4"/>
    <x v="1"/>
    <x v="1"/>
    <x v="1"/>
    <x v="1"/>
    <x v="0"/>
    <x v="67"/>
    <x v="67"/>
    <x v="68"/>
    <x v="74"/>
    <x v="43"/>
    <x v="63"/>
    <x v="3"/>
    <x v="3"/>
  </r>
  <r>
    <x v="4"/>
    <x v="0"/>
    <x v="0"/>
    <x v="1"/>
    <x v="4"/>
    <x v="4"/>
    <x v="2"/>
    <x v="2"/>
    <x v="2"/>
    <x v="2"/>
    <x v="1"/>
    <x v="39"/>
    <x v="68"/>
    <x v="69"/>
    <x v="75"/>
    <x v="59"/>
    <x v="64"/>
    <x v="1"/>
    <x v="12"/>
  </r>
  <r>
    <x v="4"/>
    <x v="0"/>
    <x v="0"/>
    <x v="1"/>
    <x v="4"/>
    <x v="4"/>
    <x v="0"/>
    <x v="0"/>
    <x v="0"/>
    <x v="0"/>
    <x v="2"/>
    <x v="68"/>
    <x v="69"/>
    <x v="70"/>
    <x v="76"/>
    <x v="41"/>
    <x v="65"/>
    <x v="3"/>
    <x v="3"/>
  </r>
  <r>
    <x v="4"/>
    <x v="0"/>
    <x v="0"/>
    <x v="1"/>
    <x v="4"/>
    <x v="4"/>
    <x v="5"/>
    <x v="5"/>
    <x v="5"/>
    <x v="5"/>
    <x v="3"/>
    <x v="34"/>
    <x v="70"/>
    <x v="71"/>
    <x v="77"/>
    <x v="51"/>
    <x v="66"/>
    <x v="3"/>
    <x v="3"/>
  </r>
  <r>
    <x v="4"/>
    <x v="0"/>
    <x v="0"/>
    <x v="1"/>
    <x v="4"/>
    <x v="4"/>
    <x v="4"/>
    <x v="4"/>
    <x v="4"/>
    <x v="4"/>
    <x v="4"/>
    <x v="35"/>
    <x v="71"/>
    <x v="33"/>
    <x v="78"/>
    <x v="59"/>
    <x v="64"/>
    <x v="3"/>
    <x v="3"/>
  </r>
  <r>
    <x v="4"/>
    <x v="0"/>
    <x v="0"/>
    <x v="1"/>
    <x v="4"/>
    <x v="4"/>
    <x v="8"/>
    <x v="8"/>
    <x v="8"/>
    <x v="8"/>
    <x v="5"/>
    <x v="69"/>
    <x v="72"/>
    <x v="72"/>
    <x v="79"/>
    <x v="43"/>
    <x v="63"/>
    <x v="3"/>
    <x v="3"/>
  </r>
  <r>
    <x v="4"/>
    <x v="0"/>
    <x v="0"/>
    <x v="1"/>
    <x v="4"/>
    <x v="4"/>
    <x v="3"/>
    <x v="3"/>
    <x v="3"/>
    <x v="3"/>
    <x v="6"/>
    <x v="60"/>
    <x v="73"/>
    <x v="73"/>
    <x v="80"/>
    <x v="53"/>
    <x v="67"/>
    <x v="3"/>
    <x v="3"/>
  </r>
  <r>
    <x v="4"/>
    <x v="0"/>
    <x v="0"/>
    <x v="1"/>
    <x v="4"/>
    <x v="4"/>
    <x v="9"/>
    <x v="9"/>
    <x v="9"/>
    <x v="9"/>
    <x v="7"/>
    <x v="70"/>
    <x v="74"/>
    <x v="60"/>
    <x v="81"/>
    <x v="41"/>
    <x v="65"/>
    <x v="3"/>
    <x v="3"/>
  </r>
  <r>
    <x v="4"/>
    <x v="0"/>
    <x v="0"/>
    <x v="1"/>
    <x v="4"/>
    <x v="4"/>
    <x v="10"/>
    <x v="10"/>
    <x v="10"/>
    <x v="10"/>
    <x v="8"/>
    <x v="45"/>
    <x v="8"/>
    <x v="74"/>
    <x v="82"/>
    <x v="54"/>
    <x v="68"/>
    <x v="3"/>
    <x v="3"/>
  </r>
  <r>
    <x v="4"/>
    <x v="0"/>
    <x v="0"/>
    <x v="1"/>
    <x v="4"/>
    <x v="4"/>
    <x v="7"/>
    <x v="7"/>
    <x v="7"/>
    <x v="7"/>
    <x v="9"/>
    <x v="71"/>
    <x v="75"/>
    <x v="75"/>
    <x v="83"/>
    <x v="58"/>
    <x v="69"/>
    <x v="3"/>
    <x v="3"/>
  </r>
  <r>
    <x v="4"/>
    <x v="0"/>
    <x v="0"/>
    <x v="1"/>
    <x v="4"/>
    <x v="4"/>
    <x v="6"/>
    <x v="6"/>
    <x v="6"/>
    <x v="6"/>
    <x v="10"/>
    <x v="63"/>
    <x v="76"/>
    <x v="76"/>
    <x v="84"/>
    <x v="45"/>
    <x v="58"/>
    <x v="3"/>
    <x v="3"/>
  </r>
  <r>
    <x v="4"/>
    <x v="0"/>
    <x v="0"/>
    <x v="1"/>
    <x v="4"/>
    <x v="4"/>
    <x v="12"/>
    <x v="12"/>
    <x v="12"/>
    <x v="12"/>
    <x v="11"/>
    <x v="72"/>
    <x v="77"/>
    <x v="52"/>
    <x v="51"/>
    <x v="42"/>
    <x v="70"/>
    <x v="3"/>
    <x v="3"/>
  </r>
  <r>
    <x v="4"/>
    <x v="0"/>
    <x v="0"/>
    <x v="1"/>
    <x v="4"/>
    <x v="4"/>
    <x v="17"/>
    <x v="17"/>
    <x v="17"/>
    <x v="17"/>
    <x v="12"/>
    <x v="73"/>
    <x v="78"/>
    <x v="77"/>
    <x v="85"/>
    <x v="60"/>
    <x v="71"/>
    <x v="3"/>
    <x v="3"/>
  </r>
  <r>
    <x v="4"/>
    <x v="0"/>
    <x v="0"/>
    <x v="1"/>
    <x v="4"/>
    <x v="4"/>
    <x v="20"/>
    <x v="20"/>
    <x v="20"/>
    <x v="20"/>
    <x v="13"/>
    <x v="74"/>
    <x v="79"/>
    <x v="78"/>
    <x v="86"/>
    <x v="55"/>
    <x v="72"/>
    <x v="3"/>
    <x v="3"/>
  </r>
  <r>
    <x v="4"/>
    <x v="0"/>
    <x v="0"/>
    <x v="1"/>
    <x v="4"/>
    <x v="4"/>
    <x v="27"/>
    <x v="27"/>
    <x v="27"/>
    <x v="27"/>
    <x v="14"/>
    <x v="75"/>
    <x v="64"/>
    <x v="79"/>
    <x v="87"/>
    <x v="49"/>
    <x v="73"/>
    <x v="3"/>
    <x v="3"/>
  </r>
  <r>
    <x v="4"/>
    <x v="0"/>
    <x v="0"/>
    <x v="1"/>
    <x v="4"/>
    <x v="4"/>
    <x v="16"/>
    <x v="16"/>
    <x v="16"/>
    <x v="16"/>
    <x v="14"/>
    <x v="75"/>
    <x v="64"/>
    <x v="38"/>
    <x v="88"/>
    <x v="42"/>
    <x v="70"/>
    <x v="3"/>
    <x v="3"/>
  </r>
  <r>
    <x v="4"/>
    <x v="0"/>
    <x v="0"/>
    <x v="1"/>
    <x v="4"/>
    <x v="4"/>
    <x v="15"/>
    <x v="15"/>
    <x v="15"/>
    <x v="15"/>
    <x v="16"/>
    <x v="50"/>
    <x v="80"/>
    <x v="67"/>
    <x v="89"/>
    <x v="45"/>
    <x v="58"/>
    <x v="3"/>
    <x v="3"/>
  </r>
  <r>
    <x v="4"/>
    <x v="0"/>
    <x v="0"/>
    <x v="1"/>
    <x v="4"/>
    <x v="4"/>
    <x v="28"/>
    <x v="28"/>
    <x v="28"/>
    <x v="28"/>
    <x v="17"/>
    <x v="51"/>
    <x v="81"/>
    <x v="51"/>
    <x v="90"/>
    <x v="50"/>
    <x v="74"/>
    <x v="3"/>
    <x v="3"/>
  </r>
  <r>
    <x v="4"/>
    <x v="0"/>
    <x v="0"/>
    <x v="1"/>
    <x v="4"/>
    <x v="4"/>
    <x v="19"/>
    <x v="19"/>
    <x v="19"/>
    <x v="19"/>
    <x v="18"/>
    <x v="76"/>
    <x v="82"/>
    <x v="53"/>
    <x v="91"/>
    <x v="48"/>
    <x v="75"/>
    <x v="3"/>
    <x v="3"/>
  </r>
  <r>
    <x v="4"/>
    <x v="0"/>
    <x v="0"/>
    <x v="1"/>
    <x v="4"/>
    <x v="4"/>
    <x v="29"/>
    <x v="29"/>
    <x v="29"/>
    <x v="29"/>
    <x v="19"/>
    <x v="52"/>
    <x v="83"/>
    <x v="51"/>
    <x v="90"/>
    <x v="58"/>
    <x v="69"/>
    <x v="3"/>
    <x v="3"/>
  </r>
  <r>
    <x v="4"/>
    <x v="0"/>
    <x v="0"/>
    <x v="1"/>
    <x v="4"/>
    <x v="4"/>
    <x v="26"/>
    <x v="26"/>
    <x v="26"/>
    <x v="26"/>
    <x v="19"/>
    <x v="52"/>
    <x v="83"/>
    <x v="80"/>
    <x v="92"/>
    <x v="51"/>
    <x v="66"/>
    <x v="3"/>
    <x v="3"/>
  </r>
  <r>
    <x v="5"/>
    <x v="0"/>
    <x v="0"/>
    <x v="1"/>
    <x v="5"/>
    <x v="5"/>
    <x v="3"/>
    <x v="3"/>
    <x v="3"/>
    <x v="3"/>
    <x v="0"/>
    <x v="77"/>
    <x v="84"/>
    <x v="81"/>
    <x v="93"/>
    <x v="61"/>
    <x v="76"/>
    <x v="1"/>
    <x v="13"/>
  </r>
  <r>
    <x v="5"/>
    <x v="0"/>
    <x v="0"/>
    <x v="1"/>
    <x v="5"/>
    <x v="5"/>
    <x v="1"/>
    <x v="1"/>
    <x v="1"/>
    <x v="1"/>
    <x v="1"/>
    <x v="78"/>
    <x v="85"/>
    <x v="82"/>
    <x v="94"/>
    <x v="62"/>
    <x v="77"/>
    <x v="3"/>
    <x v="3"/>
  </r>
  <r>
    <x v="5"/>
    <x v="0"/>
    <x v="0"/>
    <x v="1"/>
    <x v="5"/>
    <x v="5"/>
    <x v="0"/>
    <x v="0"/>
    <x v="0"/>
    <x v="0"/>
    <x v="2"/>
    <x v="79"/>
    <x v="86"/>
    <x v="83"/>
    <x v="95"/>
    <x v="63"/>
    <x v="78"/>
    <x v="3"/>
    <x v="3"/>
  </r>
  <r>
    <x v="5"/>
    <x v="0"/>
    <x v="0"/>
    <x v="1"/>
    <x v="5"/>
    <x v="5"/>
    <x v="2"/>
    <x v="2"/>
    <x v="2"/>
    <x v="2"/>
    <x v="3"/>
    <x v="80"/>
    <x v="87"/>
    <x v="84"/>
    <x v="96"/>
    <x v="64"/>
    <x v="79"/>
    <x v="1"/>
    <x v="13"/>
  </r>
  <r>
    <x v="5"/>
    <x v="0"/>
    <x v="0"/>
    <x v="1"/>
    <x v="5"/>
    <x v="5"/>
    <x v="4"/>
    <x v="4"/>
    <x v="4"/>
    <x v="4"/>
    <x v="4"/>
    <x v="81"/>
    <x v="88"/>
    <x v="85"/>
    <x v="97"/>
    <x v="65"/>
    <x v="80"/>
    <x v="3"/>
    <x v="3"/>
  </r>
  <r>
    <x v="5"/>
    <x v="0"/>
    <x v="0"/>
    <x v="1"/>
    <x v="5"/>
    <x v="5"/>
    <x v="5"/>
    <x v="5"/>
    <x v="5"/>
    <x v="5"/>
    <x v="5"/>
    <x v="82"/>
    <x v="89"/>
    <x v="86"/>
    <x v="98"/>
    <x v="44"/>
    <x v="32"/>
    <x v="3"/>
    <x v="3"/>
  </r>
  <r>
    <x v="5"/>
    <x v="0"/>
    <x v="0"/>
    <x v="1"/>
    <x v="5"/>
    <x v="5"/>
    <x v="6"/>
    <x v="6"/>
    <x v="6"/>
    <x v="6"/>
    <x v="6"/>
    <x v="83"/>
    <x v="90"/>
    <x v="87"/>
    <x v="99"/>
    <x v="63"/>
    <x v="78"/>
    <x v="3"/>
    <x v="3"/>
  </r>
  <r>
    <x v="5"/>
    <x v="0"/>
    <x v="0"/>
    <x v="1"/>
    <x v="5"/>
    <x v="5"/>
    <x v="7"/>
    <x v="7"/>
    <x v="7"/>
    <x v="7"/>
    <x v="7"/>
    <x v="84"/>
    <x v="91"/>
    <x v="56"/>
    <x v="100"/>
    <x v="50"/>
    <x v="81"/>
    <x v="3"/>
    <x v="3"/>
  </r>
  <r>
    <x v="5"/>
    <x v="0"/>
    <x v="0"/>
    <x v="1"/>
    <x v="5"/>
    <x v="5"/>
    <x v="8"/>
    <x v="8"/>
    <x v="8"/>
    <x v="8"/>
    <x v="8"/>
    <x v="85"/>
    <x v="92"/>
    <x v="88"/>
    <x v="101"/>
    <x v="66"/>
    <x v="82"/>
    <x v="3"/>
    <x v="3"/>
  </r>
  <r>
    <x v="5"/>
    <x v="0"/>
    <x v="0"/>
    <x v="1"/>
    <x v="5"/>
    <x v="5"/>
    <x v="11"/>
    <x v="11"/>
    <x v="11"/>
    <x v="11"/>
    <x v="9"/>
    <x v="86"/>
    <x v="93"/>
    <x v="59"/>
    <x v="102"/>
    <x v="67"/>
    <x v="83"/>
    <x v="3"/>
    <x v="3"/>
  </r>
  <r>
    <x v="5"/>
    <x v="0"/>
    <x v="0"/>
    <x v="1"/>
    <x v="5"/>
    <x v="5"/>
    <x v="9"/>
    <x v="9"/>
    <x v="9"/>
    <x v="9"/>
    <x v="9"/>
    <x v="86"/>
    <x v="93"/>
    <x v="89"/>
    <x v="64"/>
    <x v="68"/>
    <x v="84"/>
    <x v="3"/>
    <x v="3"/>
  </r>
  <r>
    <x v="5"/>
    <x v="0"/>
    <x v="0"/>
    <x v="1"/>
    <x v="5"/>
    <x v="5"/>
    <x v="10"/>
    <x v="10"/>
    <x v="10"/>
    <x v="10"/>
    <x v="11"/>
    <x v="61"/>
    <x v="94"/>
    <x v="90"/>
    <x v="103"/>
    <x v="55"/>
    <x v="85"/>
    <x v="3"/>
    <x v="3"/>
  </r>
  <r>
    <x v="5"/>
    <x v="0"/>
    <x v="0"/>
    <x v="1"/>
    <x v="5"/>
    <x v="5"/>
    <x v="12"/>
    <x v="12"/>
    <x v="12"/>
    <x v="12"/>
    <x v="12"/>
    <x v="87"/>
    <x v="95"/>
    <x v="48"/>
    <x v="17"/>
    <x v="47"/>
    <x v="86"/>
    <x v="3"/>
    <x v="3"/>
  </r>
  <r>
    <x v="5"/>
    <x v="0"/>
    <x v="0"/>
    <x v="1"/>
    <x v="5"/>
    <x v="5"/>
    <x v="15"/>
    <x v="15"/>
    <x v="15"/>
    <x v="15"/>
    <x v="13"/>
    <x v="45"/>
    <x v="96"/>
    <x v="74"/>
    <x v="104"/>
    <x v="54"/>
    <x v="87"/>
    <x v="3"/>
    <x v="3"/>
  </r>
  <r>
    <x v="5"/>
    <x v="0"/>
    <x v="0"/>
    <x v="1"/>
    <x v="5"/>
    <x v="5"/>
    <x v="17"/>
    <x v="17"/>
    <x v="17"/>
    <x v="17"/>
    <x v="14"/>
    <x v="88"/>
    <x v="97"/>
    <x v="75"/>
    <x v="105"/>
    <x v="69"/>
    <x v="88"/>
    <x v="3"/>
    <x v="3"/>
  </r>
  <r>
    <x v="5"/>
    <x v="0"/>
    <x v="0"/>
    <x v="1"/>
    <x v="5"/>
    <x v="5"/>
    <x v="18"/>
    <x v="18"/>
    <x v="18"/>
    <x v="18"/>
    <x v="15"/>
    <x v="89"/>
    <x v="98"/>
    <x v="66"/>
    <x v="106"/>
    <x v="55"/>
    <x v="85"/>
    <x v="3"/>
    <x v="3"/>
  </r>
  <r>
    <x v="5"/>
    <x v="0"/>
    <x v="0"/>
    <x v="1"/>
    <x v="5"/>
    <x v="5"/>
    <x v="16"/>
    <x v="16"/>
    <x v="16"/>
    <x v="16"/>
    <x v="16"/>
    <x v="46"/>
    <x v="99"/>
    <x v="66"/>
    <x v="106"/>
    <x v="39"/>
    <x v="89"/>
    <x v="3"/>
    <x v="3"/>
  </r>
  <r>
    <x v="5"/>
    <x v="0"/>
    <x v="0"/>
    <x v="1"/>
    <x v="5"/>
    <x v="5"/>
    <x v="13"/>
    <x v="13"/>
    <x v="13"/>
    <x v="13"/>
    <x v="17"/>
    <x v="62"/>
    <x v="17"/>
    <x v="46"/>
    <x v="107"/>
    <x v="45"/>
    <x v="90"/>
    <x v="3"/>
    <x v="3"/>
  </r>
  <r>
    <x v="5"/>
    <x v="0"/>
    <x v="0"/>
    <x v="1"/>
    <x v="5"/>
    <x v="5"/>
    <x v="19"/>
    <x v="19"/>
    <x v="19"/>
    <x v="19"/>
    <x v="18"/>
    <x v="90"/>
    <x v="82"/>
    <x v="91"/>
    <x v="70"/>
    <x v="51"/>
    <x v="48"/>
    <x v="3"/>
    <x v="3"/>
  </r>
  <r>
    <x v="5"/>
    <x v="0"/>
    <x v="0"/>
    <x v="1"/>
    <x v="5"/>
    <x v="5"/>
    <x v="26"/>
    <x v="26"/>
    <x v="26"/>
    <x v="26"/>
    <x v="19"/>
    <x v="72"/>
    <x v="100"/>
    <x v="79"/>
    <x v="108"/>
    <x v="43"/>
    <x v="91"/>
    <x v="3"/>
    <x v="3"/>
  </r>
  <r>
    <x v="6"/>
    <x v="0"/>
    <x v="0"/>
    <x v="1"/>
    <x v="6"/>
    <x v="6"/>
    <x v="2"/>
    <x v="2"/>
    <x v="2"/>
    <x v="2"/>
    <x v="0"/>
    <x v="91"/>
    <x v="101"/>
    <x v="92"/>
    <x v="109"/>
    <x v="70"/>
    <x v="92"/>
    <x v="1"/>
    <x v="14"/>
  </r>
  <r>
    <x v="6"/>
    <x v="0"/>
    <x v="0"/>
    <x v="1"/>
    <x v="6"/>
    <x v="6"/>
    <x v="1"/>
    <x v="1"/>
    <x v="1"/>
    <x v="1"/>
    <x v="1"/>
    <x v="54"/>
    <x v="53"/>
    <x v="93"/>
    <x v="110"/>
    <x v="58"/>
    <x v="93"/>
    <x v="3"/>
    <x v="3"/>
  </r>
  <r>
    <x v="6"/>
    <x v="0"/>
    <x v="0"/>
    <x v="1"/>
    <x v="6"/>
    <x v="6"/>
    <x v="0"/>
    <x v="0"/>
    <x v="0"/>
    <x v="0"/>
    <x v="2"/>
    <x v="92"/>
    <x v="102"/>
    <x v="94"/>
    <x v="111"/>
    <x v="67"/>
    <x v="57"/>
    <x v="6"/>
    <x v="15"/>
  </r>
  <r>
    <x v="6"/>
    <x v="0"/>
    <x v="0"/>
    <x v="1"/>
    <x v="6"/>
    <x v="6"/>
    <x v="5"/>
    <x v="5"/>
    <x v="5"/>
    <x v="5"/>
    <x v="3"/>
    <x v="93"/>
    <x v="103"/>
    <x v="95"/>
    <x v="112"/>
    <x v="47"/>
    <x v="94"/>
    <x v="3"/>
    <x v="3"/>
  </r>
  <r>
    <x v="6"/>
    <x v="0"/>
    <x v="0"/>
    <x v="1"/>
    <x v="6"/>
    <x v="6"/>
    <x v="3"/>
    <x v="3"/>
    <x v="3"/>
    <x v="3"/>
    <x v="4"/>
    <x v="94"/>
    <x v="104"/>
    <x v="96"/>
    <x v="113"/>
    <x v="71"/>
    <x v="95"/>
    <x v="3"/>
    <x v="3"/>
  </r>
  <r>
    <x v="6"/>
    <x v="0"/>
    <x v="0"/>
    <x v="1"/>
    <x v="6"/>
    <x v="6"/>
    <x v="4"/>
    <x v="4"/>
    <x v="4"/>
    <x v="4"/>
    <x v="5"/>
    <x v="42"/>
    <x v="105"/>
    <x v="88"/>
    <x v="114"/>
    <x v="71"/>
    <x v="95"/>
    <x v="3"/>
    <x v="3"/>
  </r>
  <r>
    <x v="6"/>
    <x v="0"/>
    <x v="0"/>
    <x v="1"/>
    <x v="6"/>
    <x v="6"/>
    <x v="14"/>
    <x v="14"/>
    <x v="14"/>
    <x v="14"/>
    <x v="6"/>
    <x v="43"/>
    <x v="106"/>
    <x v="31"/>
    <x v="115"/>
    <x v="47"/>
    <x v="94"/>
    <x v="3"/>
    <x v="3"/>
  </r>
  <r>
    <x v="6"/>
    <x v="0"/>
    <x v="0"/>
    <x v="1"/>
    <x v="6"/>
    <x v="6"/>
    <x v="6"/>
    <x v="6"/>
    <x v="6"/>
    <x v="6"/>
    <x v="7"/>
    <x v="61"/>
    <x v="7"/>
    <x v="97"/>
    <x v="116"/>
    <x v="45"/>
    <x v="96"/>
    <x v="1"/>
    <x v="14"/>
  </r>
  <r>
    <x v="6"/>
    <x v="0"/>
    <x v="0"/>
    <x v="1"/>
    <x v="6"/>
    <x v="6"/>
    <x v="8"/>
    <x v="8"/>
    <x v="8"/>
    <x v="8"/>
    <x v="8"/>
    <x v="95"/>
    <x v="107"/>
    <x v="98"/>
    <x v="117"/>
    <x v="51"/>
    <x v="97"/>
    <x v="3"/>
    <x v="3"/>
  </r>
  <r>
    <x v="6"/>
    <x v="0"/>
    <x v="0"/>
    <x v="1"/>
    <x v="6"/>
    <x v="6"/>
    <x v="28"/>
    <x v="28"/>
    <x v="28"/>
    <x v="28"/>
    <x v="9"/>
    <x v="70"/>
    <x v="108"/>
    <x v="98"/>
    <x v="117"/>
    <x v="56"/>
    <x v="35"/>
    <x v="3"/>
    <x v="3"/>
  </r>
  <r>
    <x v="6"/>
    <x v="0"/>
    <x v="0"/>
    <x v="1"/>
    <x v="6"/>
    <x v="6"/>
    <x v="7"/>
    <x v="7"/>
    <x v="7"/>
    <x v="7"/>
    <x v="10"/>
    <x v="96"/>
    <x v="93"/>
    <x v="99"/>
    <x v="118"/>
    <x v="60"/>
    <x v="88"/>
    <x v="3"/>
    <x v="3"/>
  </r>
  <r>
    <x v="6"/>
    <x v="0"/>
    <x v="0"/>
    <x v="1"/>
    <x v="6"/>
    <x v="6"/>
    <x v="10"/>
    <x v="10"/>
    <x v="10"/>
    <x v="10"/>
    <x v="11"/>
    <x v="97"/>
    <x v="109"/>
    <x v="100"/>
    <x v="119"/>
    <x v="48"/>
    <x v="98"/>
    <x v="3"/>
    <x v="3"/>
  </r>
  <r>
    <x v="6"/>
    <x v="0"/>
    <x v="0"/>
    <x v="1"/>
    <x v="6"/>
    <x v="6"/>
    <x v="9"/>
    <x v="9"/>
    <x v="9"/>
    <x v="9"/>
    <x v="12"/>
    <x v="88"/>
    <x v="110"/>
    <x v="101"/>
    <x v="120"/>
    <x v="49"/>
    <x v="99"/>
    <x v="3"/>
    <x v="3"/>
  </r>
  <r>
    <x v="6"/>
    <x v="0"/>
    <x v="0"/>
    <x v="1"/>
    <x v="6"/>
    <x v="6"/>
    <x v="17"/>
    <x v="17"/>
    <x v="17"/>
    <x v="17"/>
    <x v="13"/>
    <x v="98"/>
    <x v="111"/>
    <x v="102"/>
    <x v="121"/>
    <x v="58"/>
    <x v="93"/>
    <x v="3"/>
    <x v="3"/>
  </r>
  <r>
    <x v="6"/>
    <x v="0"/>
    <x v="0"/>
    <x v="1"/>
    <x v="6"/>
    <x v="6"/>
    <x v="12"/>
    <x v="12"/>
    <x v="12"/>
    <x v="12"/>
    <x v="14"/>
    <x v="62"/>
    <x v="61"/>
    <x v="47"/>
    <x v="122"/>
    <x v="48"/>
    <x v="98"/>
    <x v="3"/>
    <x v="3"/>
  </r>
  <r>
    <x v="6"/>
    <x v="0"/>
    <x v="0"/>
    <x v="1"/>
    <x v="6"/>
    <x v="6"/>
    <x v="13"/>
    <x v="13"/>
    <x v="13"/>
    <x v="13"/>
    <x v="15"/>
    <x v="48"/>
    <x v="49"/>
    <x v="73"/>
    <x v="123"/>
    <x v="58"/>
    <x v="93"/>
    <x v="3"/>
    <x v="3"/>
  </r>
  <r>
    <x v="6"/>
    <x v="0"/>
    <x v="0"/>
    <x v="1"/>
    <x v="6"/>
    <x v="6"/>
    <x v="11"/>
    <x v="11"/>
    <x v="11"/>
    <x v="11"/>
    <x v="16"/>
    <x v="49"/>
    <x v="112"/>
    <x v="79"/>
    <x v="124"/>
    <x v="58"/>
    <x v="93"/>
    <x v="3"/>
    <x v="3"/>
  </r>
  <r>
    <x v="6"/>
    <x v="0"/>
    <x v="0"/>
    <x v="1"/>
    <x v="6"/>
    <x v="6"/>
    <x v="20"/>
    <x v="20"/>
    <x v="20"/>
    <x v="20"/>
    <x v="17"/>
    <x v="50"/>
    <x v="65"/>
    <x v="78"/>
    <x v="86"/>
    <x v="54"/>
    <x v="100"/>
    <x v="1"/>
    <x v="14"/>
  </r>
  <r>
    <x v="6"/>
    <x v="0"/>
    <x v="0"/>
    <x v="1"/>
    <x v="6"/>
    <x v="6"/>
    <x v="25"/>
    <x v="25"/>
    <x v="25"/>
    <x v="25"/>
    <x v="18"/>
    <x v="66"/>
    <x v="66"/>
    <x v="51"/>
    <x v="125"/>
    <x v="45"/>
    <x v="96"/>
    <x v="3"/>
    <x v="3"/>
  </r>
  <r>
    <x v="6"/>
    <x v="0"/>
    <x v="0"/>
    <x v="1"/>
    <x v="6"/>
    <x v="6"/>
    <x v="30"/>
    <x v="30"/>
    <x v="30"/>
    <x v="30"/>
    <x v="19"/>
    <x v="51"/>
    <x v="113"/>
    <x v="66"/>
    <x v="126"/>
    <x v="72"/>
    <x v="101"/>
    <x v="3"/>
    <x v="3"/>
  </r>
  <r>
    <x v="6"/>
    <x v="0"/>
    <x v="0"/>
    <x v="1"/>
    <x v="6"/>
    <x v="6"/>
    <x v="26"/>
    <x v="26"/>
    <x v="26"/>
    <x v="26"/>
    <x v="19"/>
    <x v="51"/>
    <x v="113"/>
    <x v="51"/>
    <x v="125"/>
    <x v="50"/>
    <x v="44"/>
    <x v="3"/>
    <x v="3"/>
  </r>
  <r>
    <x v="7"/>
    <x v="0"/>
    <x v="0"/>
    <x v="1"/>
    <x v="7"/>
    <x v="7"/>
    <x v="0"/>
    <x v="0"/>
    <x v="0"/>
    <x v="0"/>
    <x v="0"/>
    <x v="43"/>
    <x v="114"/>
    <x v="87"/>
    <x v="127"/>
    <x v="73"/>
    <x v="102"/>
    <x v="1"/>
    <x v="12"/>
  </r>
  <r>
    <x v="7"/>
    <x v="0"/>
    <x v="0"/>
    <x v="1"/>
    <x v="7"/>
    <x v="7"/>
    <x v="1"/>
    <x v="1"/>
    <x v="1"/>
    <x v="1"/>
    <x v="1"/>
    <x v="35"/>
    <x v="115"/>
    <x v="87"/>
    <x v="127"/>
    <x v="73"/>
    <x v="102"/>
    <x v="3"/>
    <x v="3"/>
  </r>
  <r>
    <x v="7"/>
    <x v="0"/>
    <x v="0"/>
    <x v="1"/>
    <x v="7"/>
    <x v="7"/>
    <x v="2"/>
    <x v="2"/>
    <x v="2"/>
    <x v="2"/>
    <x v="2"/>
    <x v="86"/>
    <x v="116"/>
    <x v="103"/>
    <x v="128"/>
    <x v="56"/>
    <x v="103"/>
    <x v="3"/>
    <x v="3"/>
  </r>
  <r>
    <x v="7"/>
    <x v="0"/>
    <x v="0"/>
    <x v="1"/>
    <x v="7"/>
    <x v="7"/>
    <x v="4"/>
    <x v="4"/>
    <x v="4"/>
    <x v="4"/>
    <x v="3"/>
    <x v="99"/>
    <x v="117"/>
    <x v="104"/>
    <x v="28"/>
    <x v="74"/>
    <x v="104"/>
    <x v="3"/>
    <x v="3"/>
  </r>
  <r>
    <x v="7"/>
    <x v="0"/>
    <x v="0"/>
    <x v="1"/>
    <x v="7"/>
    <x v="7"/>
    <x v="5"/>
    <x v="5"/>
    <x v="5"/>
    <x v="5"/>
    <x v="4"/>
    <x v="100"/>
    <x v="118"/>
    <x v="105"/>
    <x v="129"/>
    <x v="73"/>
    <x v="102"/>
    <x v="3"/>
    <x v="3"/>
  </r>
  <r>
    <x v="7"/>
    <x v="0"/>
    <x v="0"/>
    <x v="1"/>
    <x v="7"/>
    <x v="7"/>
    <x v="3"/>
    <x v="3"/>
    <x v="3"/>
    <x v="3"/>
    <x v="5"/>
    <x v="101"/>
    <x v="119"/>
    <x v="43"/>
    <x v="130"/>
    <x v="56"/>
    <x v="103"/>
    <x v="3"/>
    <x v="3"/>
  </r>
  <r>
    <x v="7"/>
    <x v="0"/>
    <x v="0"/>
    <x v="1"/>
    <x v="7"/>
    <x v="7"/>
    <x v="10"/>
    <x v="10"/>
    <x v="10"/>
    <x v="10"/>
    <x v="6"/>
    <x v="47"/>
    <x v="120"/>
    <x v="46"/>
    <x v="131"/>
    <x v="56"/>
    <x v="103"/>
    <x v="3"/>
    <x v="3"/>
  </r>
  <r>
    <x v="7"/>
    <x v="0"/>
    <x v="0"/>
    <x v="1"/>
    <x v="7"/>
    <x v="7"/>
    <x v="14"/>
    <x v="14"/>
    <x v="14"/>
    <x v="14"/>
    <x v="7"/>
    <x v="63"/>
    <x v="121"/>
    <x v="63"/>
    <x v="49"/>
    <x v="56"/>
    <x v="103"/>
    <x v="3"/>
    <x v="3"/>
  </r>
  <r>
    <x v="7"/>
    <x v="0"/>
    <x v="0"/>
    <x v="1"/>
    <x v="7"/>
    <x v="7"/>
    <x v="9"/>
    <x v="9"/>
    <x v="9"/>
    <x v="9"/>
    <x v="8"/>
    <x v="90"/>
    <x v="122"/>
    <x v="76"/>
    <x v="132"/>
    <x v="50"/>
    <x v="105"/>
    <x v="3"/>
    <x v="3"/>
  </r>
  <r>
    <x v="7"/>
    <x v="0"/>
    <x v="0"/>
    <x v="1"/>
    <x v="7"/>
    <x v="7"/>
    <x v="8"/>
    <x v="8"/>
    <x v="8"/>
    <x v="8"/>
    <x v="9"/>
    <x v="72"/>
    <x v="123"/>
    <x v="47"/>
    <x v="133"/>
    <x v="50"/>
    <x v="105"/>
    <x v="3"/>
    <x v="3"/>
  </r>
  <r>
    <x v="7"/>
    <x v="0"/>
    <x v="0"/>
    <x v="1"/>
    <x v="7"/>
    <x v="7"/>
    <x v="12"/>
    <x v="12"/>
    <x v="12"/>
    <x v="12"/>
    <x v="10"/>
    <x v="64"/>
    <x v="108"/>
    <x v="79"/>
    <x v="134"/>
    <x v="51"/>
    <x v="106"/>
    <x v="3"/>
    <x v="3"/>
  </r>
  <r>
    <x v="7"/>
    <x v="0"/>
    <x v="0"/>
    <x v="1"/>
    <x v="7"/>
    <x v="7"/>
    <x v="17"/>
    <x v="17"/>
    <x v="17"/>
    <x v="17"/>
    <x v="11"/>
    <x v="76"/>
    <x v="124"/>
    <x v="79"/>
    <x v="134"/>
    <x v="60"/>
    <x v="107"/>
    <x v="3"/>
    <x v="3"/>
  </r>
  <r>
    <x v="7"/>
    <x v="0"/>
    <x v="0"/>
    <x v="1"/>
    <x v="7"/>
    <x v="7"/>
    <x v="7"/>
    <x v="7"/>
    <x v="7"/>
    <x v="7"/>
    <x v="12"/>
    <x v="52"/>
    <x v="79"/>
    <x v="79"/>
    <x v="134"/>
    <x v="75"/>
    <x v="108"/>
    <x v="3"/>
    <x v="3"/>
  </r>
  <r>
    <x v="7"/>
    <x v="0"/>
    <x v="0"/>
    <x v="1"/>
    <x v="7"/>
    <x v="7"/>
    <x v="11"/>
    <x v="11"/>
    <x v="11"/>
    <x v="11"/>
    <x v="13"/>
    <x v="102"/>
    <x v="14"/>
    <x v="52"/>
    <x v="122"/>
    <x v="69"/>
    <x v="109"/>
    <x v="3"/>
    <x v="3"/>
  </r>
  <r>
    <x v="7"/>
    <x v="0"/>
    <x v="0"/>
    <x v="1"/>
    <x v="7"/>
    <x v="7"/>
    <x v="25"/>
    <x v="25"/>
    <x v="25"/>
    <x v="25"/>
    <x v="14"/>
    <x v="103"/>
    <x v="125"/>
    <x v="62"/>
    <x v="34"/>
    <x v="58"/>
    <x v="18"/>
    <x v="3"/>
    <x v="3"/>
  </r>
  <r>
    <x v="7"/>
    <x v="0"/>
    <x v="0"/>
    <x v="1"/>
    <x v="7"/>
    <x v="7"/>
    <x v="6"/>
    <x v="6"/>
    <x v="6"/>
    <x v="6"/>
    <x v="15"/>
    <x v="104"/>
    <x v="33"/>
    <x v="65"/>
    <x v="135"/>
    <x v="60"/>
    <x v="107"/>
    <x v="1"/>
    <x v="12"/>
  </r>
  <r>
    <x v="7"/>
    <x v="0"/>
    <x v="0"/>
    <x v="1"/>
    <x v="7"/>
    <x v="7"/>
    <x v="16"/>
    <x v="16"/>
    <x v="16"/>
    <x v="16"/>
    <x v="16"/>
    <x v="105"/>
    <x v="100"/>
    <x v="80"/>
    <x v="136"/>
    <x v="49"/>
    <x v="110"/>
    <x v="3"/>
    <x v="3"/>
  </r>
  <r>
    <x v="7"/>
    <x v="0"/>
    <x v="0"/>
    <x v="1"/>
    <x v="7"/>
    <x v="7"/>
    <x v="15"/>
    <x v="15"/>
    <x v="15"/>
    <x v="15"/>
    <x v="16"/>
    <x v="105"/>
    <x v="100"/>
    <x v="53"/>
    <x v="70"/>
    <x v="72"/>
    <x v="111"/>
    <x v="3"/>
    <x v="3"/>
  </r>
  <r>
    <x v="7"/>
    <x v="0"/>
    <x v="0"/>
    <x v="1"/>
    <x v="7"/>
    <x v="7"/>
    <x v="31"/>
    <x v="31"/>
    <x v="31"/>
    <x v="31"/>
    <x v="18"/>
    <x v="106"/>
    <x v="126"/>
    <x v="106"/>
    <x v="137"/>
    <x v="60"/>
    <x v="107"/>
    <x v="3"/>
    <x v="3"/>
  </r>
  <r>
    <x v="7"/>
    <x v="0"/>
    <x v="0"/>
    <x v="1"/>
    <x v="7"/>
    <x v="7"/>
    <x v="27"/>
    <x v="27"/>
    <x v="27"/>
    <x v="27"/>
    <x v="19"/>
    <x v="107"/>
    <x v="127"/>
    <x v="37"/>
    <x v="125"/>
    <x v="69"/>
    <x v="109"/>
    <x v="3"/>
    <x v="3"/>
  </r>
  <r>
    <x v="7"/>
    <x v="0"/>
    <x v="0"/>
    <x v="1"/>
    <x v="7"/>
    <x v="7"/>
    <x v="29"/>
    <x v="29"/>
    <x v="29"/>
    <x v="29"/>
    <x v="19"/>
    <x v="107"/>
    <x v="127"/>
    <x v="37"/>
    <x v="125"/>
    <x v="69"/>
    <x v="109"/>
    <x v="3"/>
    <x v="3"/>
  </r>
  <r>
    <x v="8"/>
    <x v="0"/>
    <x v="0"/>
    <x v="1"/>
    <x v="8"/>
    <x v="8"/>
    <x v="2"/>
    <x v="2"/>
    <x v="2"/>
    <x v="2"/>
    <x v="0"/>
    <x v="69"/>
    <x v="128"/>
    <x v="89"/>
    <x v="138"/>
    <x v="41"/>
    <x v="112"/>
    <x v="3"/>
    <x v="3"/>
  </r>
  <r>
    <x v="8"/>
    <x v="0"/>
    <x v="0"/>
    <x v="1"/>
    <x v="8"/>
    <x v="8"/>
    <x v="5"/>
    <x v="5"/>
    <x v="5"/>
    <x v="5"/>
    <x v="1"/>
    <x v="87"/>
    <x v="129"/>
    <x v="107"/>
    <x v="139"/>
    <x v="60"/>
    <x v="113"/>
    <x v="3"/>
    <x v="3"/>
  </r>
  <r>
    <x v="8"/>
    <x v="0"/>
    <x v="0"/>
    <x v="1"/>
    <x v="8"/>
    <x v="8"/>
    <x v="4"/>
    <x v="4"/>
    <x v="4"/>
    <x v="4"/>
    <x v="2"/>
    <x v="97"/>
    <x v="130"/>
    <x v="108"/>
    <x v="140"/>
    <x v="76"/>
    <x v="114"/>
    <x v="3"/>
    <x v="3"/>
  </r>
  <r>
    <x v="8"/>
    <x v="0"/>
    <x v="0"/>
    <x v="1"/>
    <x v="8"/>
    <x v="8"/>
    <x v="0"/>
    <x v="0"/>
    <x v="0"/>
    <x v="0"/>
    <x v="3"/>
    <x v="89"/>
    <x v="131"/>
    <x v="44"/>
    <x v="141"/>
    <x v="72"/>
    <x v="38"/>
    <x v="3"/>
    <x v="3"/>
  </r>
  <r>
    <x v="8"/>
    <x v="0"/>
    <x v="0"/>
    <x v="1"/>
    <x v="8"/>
    <x v="8"/>
    <x v="1"/>
    <x v="1"/>
    <x v="1"/>
    <x v="1"/>
    <x v="4"/>
    <x v="47"/>
    <x v="132"/>
    <x v="61"/>
    <x v="142"/>
    <x v="75"/>
    <x v="108"/>
    <x v="3"/>
    <x v="3"/>
  </r>
  <r>
    <x v="8"/>
    <x v="0"/>
    <x v="0"/>
    <x v="1"/>
    <x v="8"/>
    <x v="8"/>
    <x v="11"/>
    <x v="11"/>
    <x v="11"/>
    <x v="11"/>
    <x v="5"/>
    <x v="72"/>
    <x v="133"/>
    <x v="108"/>
    <x v="140"/>
    <x v="45"/>
    <x v="115"/>
    <x v="3"/>
    <x v="3"/>
  </r>
  <r>
    <x v="8"/>
    <x v="0"/>
    <x v="0"/>
    <x v="1"/>
    <x v="8"/>
    <x v="8"/>
    <x v="3"/>
    <x v="3"/>
    <x v="3"/>
    <x v="3"/>
    <x v="6"/>
    <x v="48"/>
    <x v="134"/>
    <x v="73"/>
    <x v="118"/>
    <x v="58"/>
    <x v="116"/>
    <x v="3"/>
    <x v="3"/>
  </r>
  <r>
    <x v="8"/>
    <x v="0"/>
    <x v="0"/>
    <x v="1"/>
    <x v="8"/>
    <x v="8"/>
    <x v="8"/>
    <x v="8"/>
    <x v="8"/>
    <x v="8"/>
    <x v="7"/>
    <x v="49"/>
    <x v="135"/>
    <x v="91"/>
    <x v="27"/>
    <x v="69"/>
    <x v="93"/>
    <x v="3"/>
    <x v="3"/>
  </r>
  <r>
    <x v="8"/>
    <x v="0"/>
    <x v="0"/>
    <x v="1"/>
    <x v="8"/>
    <x v="8"/>
    <x v="32"/>
    <x v="32"/>
    <x v="32"/>
    <x v="32"/>
    <x v="8"/>
    <x v="51"/>
    <x v="136"/>
    <x v="50"/>
    <x v="143"/>
    <x v="73"/>
    <x v="117"/>
    <x v="3"/>
    <x v="3"/>
  </r>
  <r>
    <x v="8"/>
    <x v="0"/>
    <x v="0"/>
    <x v="1"/>
    <x v="8"/>
    <x v="8"/>
    <x v="16"/>
    <x v="16"/>
    <x v="16"/>
    <x v="16"/>
    <x v="9"/>
    <x v="52"/>
    <x v="137"/>
    <x v="53"/>
    <x v="144"/>
    <x v="41"/>
    <x v="112"/>
    <x v="3"/>
    <x v="3"/>
  </r>
  <r>
    <x v="8"/>
    <x v="0"/>
    <x v="0"/>
    <x v="1"/>
    <x v="8"/>
    <x v="8"/>
    <x v="12"/>
    <x v="12"/>
    <x v="12"/>
    <x v="12"/>
    <x v="10"/>
    <x v="102"/>
    <x v="138"/>
    <x v="37"/>
    <x v="145"/>
    <x v="41"/>
    <x v="112"/>
    <x v="3"/>
    <x v="3"/>
  </r>
  <r>
    <x v="8"/>
    <x v="0"/>
    <x v="0"/>
    <x v="1"/>
    <x v="8"/>
    <x v="8"/>
    <x v="9"/>
    <x v="9"/>
    <x v="9"/>
    <x v="9"/>
    <x v="10"/>
    <x v="102"/>
    <x v="138"/>
    <x v="62"/>
    <x v="146"/>
    <x v="49"/>
    <x v="118"/>
    <x v="3"/>
    <x v="3"/>
  </r>
  <r>
    <x v="8"/>
    <x v="0"/>
    <x v="0"/>
    <x v="1"/>
    <x v="8"/>
    <x v="8"/>
    <x v="10"/>
    <x v="10"/>
    <x v="10"/>
    <x v="10"/>
    <x v="12"/>
    <x v="108"/>
    <x v="139"/>
    <x v="62"/>
    <x v="146"/>
    <x v="69"/>
    <x v="93"/>
    <x v="3"/>
    <x v="3"/>
  </r>
  <r>
    <x v="8"/>
    <x v="0"/>
    <x v="0"/>
    <x v="1"/>
    <x v="8"/>
    <x v="8"/>
    <x v="6"/>
    <x v="6"/>
    <x v="6"/>
    <x v="6"/>
    <x v="12"/>
    <x v="108"/>
    <x v="139"/>
    <x v="53"/>
    <x v="144"/>
    <x v="72"/>
    <x v="38"/>
    <x v="1"/>
    <x v="13"/>
  </r>
  <r>
    <x v="8"/>
    <x v="0"/>
    <x v="0"/>
    <x v="1"/>
    <x v="8"/>
    <x v="8"/>
    <x v="7"/>
    <x v="7"/>
    <x v="7"/>
    <x v="7"/>
    <x v="14"/>
    <x v="105"/>
    <x v="15"/>
    <x v="65"/>
    <x v="147"/>
    <x v="75"/>
    <x v="108"/>
    <x v="3"/>
    <x v="3"/>
  </r>
  <r>
    <x v="8"/>
    <x v="0"/>
    <x v="0"/>
    <x v="1"/>
    <x v="8"/>
    <x v="8"/>
    <x v="29"/>
    <x v="29"/>
    <x v="29"/>
    <x v="29"/>
    <x v="15"/>
    <x v="106"/>
    <x v="64"/>
    <x v="38"/>
    <x v="15"/>
    <x v="73"/>
    <x v="117"/>
    <x v="3"/>
    <x v="3"/>
  </r>
  <r>
    <x v="8"/>
    <x v="0"/>
    <x v="0"/>
    <x v="1"/>
    <x v="8"/>
    <x v="8"/>
    <x v="15"/>
    <x v="15"/>
    <x v="15"/>
    <x v="15"/>
    <x v="16"/>
    <x v="107"/>
    <x v="33"/>
    <x v="37"/>
    <x v="145"/>
    <x v="69"/>
    <x v="93"/>
    <x v="3"/>
    <x v="3"/>
  </r>
  <r>
    <x v="8"/>
    <x v="0"/>
    <x v="0"/>
    <x v="1"/>
    <x v="8"/>
    <x v="8"/>
    <x v="33"/>
    <x v="33"/>
    <x v="33"/>
    <x v="33"/>
    <x v="17"/>
    <x v="109"/>
    <x v="18"/>
    <x v="38"/>
    <x v="15"/>
    <x v="69"/>
    <x v="93"/>
    <x v="3"/>
    <x v="3"/>
  </r>
  <r>
    <x v="8"/>
    <x v="0"/>
    <x v="0"/>
    <x v="1"/>
    <x v="8"/>
    <x v="8"/>
    <x v="23"/>
    <x v="23"/>
    <x v="23"/>
    <x v="23"/>
    <x v="17"/>
    <x v="109"/>
    <x v="18"/>
    <x v="36"/>
    <x v="148"/>
    <x v="49"/>
    <x v="118"/>
    <x v="3"/>
    <x v="3"/>
  </r>
  <r>
    <x v="8"/>
    <x v="0"/>
    <x v="0"/>
    <x v="1"/>
    <x v="8"/>
    <x v="8"/>
    <x v="19"/>
    <x v="19"/>
    <x v="19"/>
    <x v="19"/>
    <x v="17"/>
    <x v="109"/>
    <x v="18"/>
    <x v="38"/>
    <x v="15"/>
    <x v="69"/>
    <x v="93"/>
    <x v="3"/>
    <x v="3"/>
  </r>
  <r>
    <x v="8"/>
    <x v="0"/>
    <x v="0"/>
    <x v="1"/>
    <x v="8"/>
    <x v="8"/>
    <x v="17"/>
    <x v="17"/>
    <x v="17"/>
    <x v="17"/>
    <x v="17"/>
    <x v="109"/>
    <x v="18"/>
    <x v="53"/>
    <x v="144"/>
    <x v="75"/>
    <x v="108"/>
    <x v="3"/>
    <x v="3"/>
  </r>
  <r>
    <x v="9"/>
    <x v="0"/>
    <x v="0"/>
    <x v="1"/>
    <x v="9"/>
    <x v="9"/>
    <x v="0"/>
    <x v="0"/>
    <x v="0"/>
    <x v="0"/>
    <x v="0"/>
    <x v="110"/>
    <x v="140"/>
    <x v="109"/>
    <x v="149"/>
    <x v="77"/>
    <x v="119"/>
    <x v="3"/>
    <x v="3"/>
  </r>
  <r>
    <x v="9"/>
    <x v="0"/>
    <x v="0"/>
    <x v="1"/>
    <x v="9"/>
    <x v="9"/>
    <x v="3"/>
    <x v="3"/>
    <x v="3"/>
    <x v="3"/>
    <x v="1"/>
    <x v="111"/>
    <x v="141"/>
    <x v="60"/>
    <x v="150"/>
    <x v="78"/>
    <x v="120"/>
    <x v="3"/>
    <x v="3"/>
  </r>
  <r>
    <x v="9"/>
    <x v="0"/>
    <x v="0"/>
    <x v="1"/>
    <x v="9"/>
    <x v="9"/>
    <x v="1"/>
    <x v="1"/>
    <x v="1"/>
    <x v="1"/>
    <x v="2"/>
    <x v="112"/>
    <x v="0"/>
    <x v="93"/>
    <x v="151"/>
    <x v="51"/>
    <x v="121"/>
    <x v="3"/>
    <x v="3"/>
  </r>
  <r>
    <x v="9"/>
    <x v="0"/>
    <x v="0"/>
    <x v="1"/>
    <x v="9"/>
    <x v="9"/>
    <x v="2"/>
    <x v="2"/>
    <x v="2"/>
    <x v="2"/>
    <x v="3"/>
    <x v="113"/>
    <x v="142"/>
    <x v="110"/>
    <x v="152"/>
    <x v="79"/>
    <x v="122"/>
    <x v="3"/>
    <x v="3"/>
  </r>
  <r>
    <x v="9"/>
    <x v="0"/>
    <x v="0"/>
    <x v="1"/>
    <x v="9"/>
    <x v="9"/>
    <x v="6"/>
    <x v="6"/>
    <x v="6"/>
    <x v="6"/>
    <x v="4"/>
    <x v="114"/>
    <x v="143"/>
    <x v="111"/>
    <x v="153"/>
    <x v="80"/>
    <x v="123"/>
    <x v="3"/>
    <x v="3"/>
  </r>
  <r>
    <x v="9"/>
    <x v="0"/>
    <x v="0"/>
    <x v="1"/>
    <x v="9"/>
    <x v="9"/>
    <x v="7"/>
    <x v="7"/>
    <x v="7"/>
    <x v="7"/>
    <x v="5"/>
    <x v="115"/>
    <x v="144"/>
    <x v="41"/>
    <x v="154"/>
    <x v="73"/>
    <x v="124"/>
    <x v="3"/>
    <x v="3"/>
  </r>
  <r>
    <x v="9"/>
    <x v="0"/>
    <x v="0"/>
    <x v="1"/>
    <x v="9"/>
    <x v="9"/>
    <x v="4"/>
    <x v="4"/>
    <x v="4"/>
    <x v="4"/>
    <x v="6"/>
    <x v="99"/>
    <x v="145"/>
    <x v="108"/>
    <x v="121"/>
    <x v="81"/>
    <x v="125"/>
    <x v="3"/>
    <x v="3"/>
  </r>
  <r>
    <x v="9"/>
    <x v="0"/>
    <x v="0"/>
    <x v="1"/>
    <x v="9"/>
    <x v="9"/>
    <x v="5"/>
    <x v="5"/>
    <x v="5"/>
    <x v="5"/>
    <x v="7"/>
    <x v="116"/>
    <x v="146"/>
    <x v="112"/>
    <x v="155"/>
    <x v="62"/>
    <x v="50"/>
    <x v="3"/>
    <x v="3"/>
  </r>
  <r>
    <x v="9"/>
    <x v="0"/>
    <x v="0"/>
    <x v="1"/>
    <x v="9"/>
    <x v="9"/>
    <x v="9"/>
    <x v="9"/>
    <x v="9"/>
    <x v="9"/>
    <x v="8"/>
    <x v="117"/>
    <x v="147"/>
    <x v="74"/>
    <x v="156"/>
    <x v="62"/>
    <x v="50"/>
    <x v="3"/>
    <x v="3"/>
  </r>
  <r>
    <x v="9"/>
    <x v="0"/>
    <x v="0"/>
    <x v="1"/>
    <x v="9"/>
    <x v="9"/>
    <x v="15"/>
    <x v="15"/>
    <x v="15"/>
    <x v="15"/>
    <x v="9"/>
    <x v="118"/>
    <x v="76"/>
    <x v="50"/>
    <x v="157"/>
    <x v="76"/>
    <x v="6"/>
    <x v="3"/>
    <x v="3"/>
  </r>
  <r>
    <x v="9"/>
    <x v="0"/>
    <x v="0"/>
    <x v="1"/>
    <x v="9"/>
    <x v="9"/>
    <x v="8"/>
    <x v="8"/>
    <x v="8"/>
    <x v="8"/>
    <x v="10"/>
    <x v="98"/>
    <x v="148"/>
    <x v="113"/>
    <x v="48"/>
    <x v="57"/>
    <x v="37"/>
    <x v="3"/>
    <x v="3"/>
  </r>
  <r>
    <x v="9"/>
    <x v="0"/>
    <x v="0"/>
    <x v="1"/>
    <x v="9"/>
    <x v="9"/>
    <x v="13"/>
    <x v="13"/>
    <x v="13"/>
    <x v="13"/>
    <x v="10"/>
    <x v="98"/>
    <x v="148"/>
    <x v="76"/>
    <x v="158"/>
    <x v="56"/>
    <x v="126"/>
    <x v="3"/>
    <x v="3"/>
  </r>
  <r>
    <x v="9"/>
    <x v="0"/>
    <x v="0"/>
    <x v="1"/>
    <x v="9"/>
    <x v="9"/>
    <x v="12"/>
    <x v="12"/>
    <x v="12"/>
    <x v="12"/>
    <x v="12"/>
    <x v="64"/>
    <x v="15"/>
    <x v="65"/>
    <x v="159"/>
    <x v="47"/>
    <x v="127"/>
    <x v="3"/>
    <x v="3"/>
  </r>
  <r>
    <x v="9"/>
    <x v="0"/>
    <x v="0"/>
    <x v="1"/>
    <x v="9"/>
    <x v="9"/>
    <x v="14"/>
    <x v="14"/>
    <x v="14"/>
    <x v="14"/>
    <x v="12"/>
    <x v="64"/>
    <x v="15"/>
    <x v="76"/>
    <x v="158"/>
    <x v="73"/>
    <x v="124"/>
    <x v="3"/>
    <x v="3"/>
  </r>
  <r>
    <x v="9"/>
    <x v="0"/>
    <x v="0"/>
    <x v="1"/>
    <x v="9"/>
    <x v="9"/>
    <x v="10"/>
    <x v="10"/>
    <x v="10"/>
    <x v="10"/>
    <x v="14"/>
    <x v="74"/>
    <x v="149"/>
    <x v="67"/>
    <x v="160"/>
    <x v="43"/>
    <x v="128"/>
    <x v="3"/>
    <x v="3"/>
  </r>
  <r>
    <x v="9"/>
    <x v="0"/>
    <x v="0"/>
    <x v="1"/>
    <x v="9"/>
    <x v="9"/>
    <x v="18"/>
    <x v="18"/>
    <x v="18"/>
    <x v="18"/>
    <x v="14"/>
    <x v="74"/>
    <x v="149"/>
    <x v="37"/>
    <x v="55"/>
    <x v="54"/>
    <x v="129"/>
    <x v="3"/>
    <x v="3"/>
  </r>
  <r>
    <x v="9"/>
    <x v="0"/>
    <x v="0"/>
    <x v="1"/>
    <x v="9"/>
    <x v="9"/>
    <x v="27"/>
    <x v="27"/>
    <x v="27"/>
    <x v="27"/>
    <x v="16"/>
    <x v="119"/>
    <x v="150"/>
    <x v="37"/>
    <x v="55"/>
    <x v="47"/>
    <x v="127"/>
    <x v="3"/>
    <x v="3"/>
  </r>
  <r>
    <x v="9"/>
    <x v="0"/>
    <x v="0"/>
    <x v="1"/>
    <x v="9"/>
    <x v="9"/>
    <x v="19"/>
    <x v="19"/>
    <x v="19"/>
    <x v="19"/>
    <x v="17"/>
    <x v="75"/>
    <x v="151"/>
    <x v="53"/>
    <x v="32"/>
    <x v="43"/>
    <x v="128"/>
    <x v="1"/>
    <x v="12"/>
  </r>
  <r>
    <x v="9"/>
    <x v="0"/>
    <x v="0"/>
    <x v="1"/>
    <x v="9"/>
    <x v="9"/>
    <x v="26"/>
    <x v="26"/>
    <x v="26"/>
    <x v="26"/>
    <x v="18"/>
    <x v="49"/>
    <x v="81"/>
    <x v="38"/>
    <x v="161"/>
    <x v="67"/>
    <x v="75"/>
    <x v="3"/>
    <x v="3"/>
  </r>
  <r>
    <x v="9"/>
    <x v="0"/>
    <x v="0"/>
    <x v="1"/>
    <x v="9"/>
    <x v="9"/>
    <x v="16"/>
    <x v="16"/>
    <x v="16"/>
    <x v="16"/>
    <x v="19"/>
    <x v="76"/>
    <x v="152"/>
    <x v="80"/>
    <x v="162"/>
    <x v="82"/>
    <x v="130"/>
    <x v="3"/>
    <x v="3"/>
  </r>
  <r>
    <x v="9"/>
    <x v="0"/>
    <x v="0"/>
    <x v="1"/>
    <x v="9"/>
    <x v="9"/>
    <x v="20"/>
    <x v="20"/>
    <x v="20"/>
    <x v="20"/>
    <x v="19"/>
    <x v="76"/>
    <x v="152"/>
    <x v="78"/>
    <x v="86"/>
    <x v="47"/>
    <x v="127"/>
    <x v="3"/>
    <x v="3"/>
  </r>
  <r>
    <x v="10"/>
    <x v="0"/>
    <x v="0"/>
    <x v="1"/>
    <x v="10"/>
    <x v="10"/>
    <x v="0"/>
    <x v="0"/>
    <x v="0"/>
    <x v="0"/>
    <x v="0"/>
    <x v="81"/>
    <x v="153"/>
    <x v="18"/>
    <x v="163"/>
    <x v="62"/>
    <x v="131"/>
    <x v="3"/>
    <x v="3"/>
  </r>
  <r>
    <x v="10"/>
    <x v="0"/>
    <x v="0"/>
    <x v="1"/>
    <x v="10"/>
    <x v="10"/>
    <x v="4"/>
    <x v="4"/>
    <x v="4"/>
    <x v="4"/>
    <x v="1"/>
    <x v="35"/>
    <x v="154"/>
    <x v="49"/>
    <x v="164"/>
    <x v="81"/>
    <x v="132"/>
    <x v="3"/>
    <x v="3"/>
  </r>
  <r>
    <x v="10"/>
    <x v="0"/>
    <x v="0"/>
    <x v="1"/>
    <x v="10"/>
    <x v="10"/>
    <x v="6"/>
    <x v="6"/>
    <x v="6"/>
    <x v="6"/>
    <x v="2"/>
    <x v="57"/>
    <x v="155"/>
    <x v="110"/>
    <x v="165"/>
    <x v="43"/>
    <x v="133"/>
    <x v="3"/>
    <x v="3"/>
  </r>
  <r>
    <x v="10"/>
    <x v="0"/>
    <x v="0"/>
    <x v="1"/>
    <x v="10"/>
    <x v="10"/>
    <x v="2"/>
    <x v="2"/>
    <x v="2"/>
    <x v="2"/>
    <x v="3"/>
    <x v="116"/>
    <x v="156"/>
    <x v="107"/>
    <x v="166"/>
    <x v="44"/>
    <x v="134"/>
    <x v="3"/>
    <x v="3"/>
  </r>
  <r>
    <x v="10"/>
    <x v="0"/>
    <x v="0"/>
    <x v="1"/>
    <x v="10"/>
    <x v="10"/>
    <x v="1"/>
    <x v="1"/>
    <x v="1"/>
    <x v="1"/>
    <x v="3"/>
    <x v="116"/>
    <x v="156"/>
    <x v="59"/>
    <x v="167"/>
    <x v="41"/>
    <x v="102"/>
    <x v="3"/>
    <x v="3"/>
  </r>
  <r>
    <x v="10"/>
    <x v="0"/>
    <x v="0"/>
    <x v="1"/>
    <x v="10"/>
    <x v="10"/>
    <x v="3"/>
    <x v="3"/>
    <x v="3"/>
    <x v="3"/>
    <x v="5"/>
    <x v="37"/>
    <x v="157"/>
    <x v="113"/>
    <x v="168"/>
    <x v="59"/>
    <x v="135"/>
    <x v="3"/>
    <x v="3"/>
  </r>
  <r>
    <x v="10"/>
    <x v="0"/>
    <x v="0"/>
    <x v="1"/>
    <x v="10"/>
    <x v="10"/>
    <x v="7"/>
    <x v="7"/>
    <x v="7"/>
    <x v="7"/>
    <x v="6"/>
    <x v="60"/>
    <x v="158"/>
    <x v="45"/>
    <x v="169"/>
    <x v="72"/>
    <x v="136"/>
    <x v="3"/>
    <x v="3"/>
  </r>
  <r>
    <x v="10"/>
    <x v="0"/>
    <x v="0"/>
    <x v="1"/>
    <x v="10"/>
    <x v="10"/>
    <x v="5"/>
    <x v="5"/>
    <x v="5"/>
    <x v="5"/>
    <x v="7"/>
    <x v="120"/>
    <x v="159"/>
    <x v="48"/>
    <x v="170"/>
    <x v="49"/>
    <x v="137"/>
    <x v="1"/>
    <x v="10"/>
  </r>
  <r>
    <x v="10"/>
    <x v="0"/>
    <x v="0"/>
    <x v="1"/>
    <x v="10"/>
    <x v="10"/>
    <x v="9"/>
    <x v="9"/>
    <x v="9"/>
    <x v="9"/>
    <x v="8"/>
    <x v="62"/>
    <x v="160"/>
    <x v="35"/>
    <x v="171"/>
    <x v="67"/>
    <x v="138"/>
    <x v="3"/>
    <x v="3"/>
  </r>
  <r>
    <x v="10"/>
    <x v="0"/>
    <x v="0"/>
    <x v="1"/>
    <x v="10"/>
    <x v="10"/>
    <x v="10"/>
    <x v="10"/>
    <x v="10"/>
    <x v="10"/>
    <x v="9"/>
    <x v="90"/>
    <x v="161"/>
    <x v="35"/>
    <x v="171"/>
    <x v="43"/>
    <x v="133"/>
    <x v="3"/>
    <x v="3"/>
  </r>
  <r>
    <x v="10"/>
    <x v="0"/>
    <x v="0"/>
    <x v="1"/>
    <x v="10"/>
    <x v="10"/>
    <x v="11"/>
    <x v="11"/>
    <x v="11"/>
    <x v="11"/>
    <x v="9"/>
    <x v="90"/>
    <x v="161"/>
    <x v="63"/>
    <x v="172"/>
    <x v="48"/>
    <x v="60"/>
    <x v="3"/>
    <x v="3"/>
  </r>
  <r>
    <x v="10"/>
    <x v="0"/>
    <x v="0"/>
    <x v="1"/>
    <x v="10"/>
    <x v="10"/>
    <x v="8"/>
    <x v="8"/>
    <x v="8"/>
    <x v="8"/>
    <x v="11"/>
    <x v="121"/>
    <x v="162"/>
    <x v="108"/>
    <x v="173"/>
    <x v="58"/>
    <x v="139"/>
    <x v="3"/>
    <x v="3"/>
  </r>
  <r>
    <x v="10"/>
    <x v="0"/>
    <x v="0"/>
    <x v="1"/>
    <x v="10"/>
    <x v="10"/>
    <x v="12"/>
    <x v="12"/>
    <x v="12"/>
    <x v="12"/>
    <x v="12"/>
    <x v="119"/>
    <x v="12"/>
    <x v="62"/>
    <x v="160"/>
    <x v="57"/>
    <x v="140"/>
    <x v="3"/>
    <x v="3"/>
  </r>
  <r>
    <x v="10"/>
    <x v="0"/>
    <x v="0"/>
    <x v="1"/>
    <x v="10"/>
    <x v="10"/>
    <x v="15"/>
    <x v="15"/>
    <x v="15"/>
    <x v="15"/>
    <x v="13"/>
    <x v="48"/>
    <x v="163"/>
    <x v="51"/>
    <x v="144"/>
    <x v="51"/>
    <x v="50"/>
    <x v="3"/>
    <x v="3"/>
  </r>
  <r>
    <x v="10"/>
    <x v="0"/>
    <x v="0"/>
    <x v="1"/>
    <x v="10"/>
    <x v="10"/>
    <x v="18"/>
    <x v="18"/>
    <x v="18"/>
    <x v="18"/>
    <x v="14"/>
    <x v="75"/>
    <x v="164"/>
    <x v="80"/>
    <x v="71"/>
    <x v="47"/>
    <x v="141"/>
    <x v="3"/>
    <x v="3"/>
  </r>
  <r>
    <x v="10"/>
    <x v="0"/>
    <x v="0"/>
    <x v="1"/>
    <x v="10"/>
    <x v="10"/>
    <x v="13"/>
    <x v="13"/>
    <x v="13"/>
    <x v="13"/>
    <x v="15"/>
    <x v="49"/>
    <x v="165"/>
    <x v="52"/>
    <x v="174"/>
    <x v="45"/>
    <x v="128"/>
    <x v="3"/>
    <x v="3"/>
  </r>
  <r>
    <x v="10"/>
    <x v="0"/>
    <x v="0"/>
    <x v="1"/>
    <x v="10"/>
    <x v="10"/>
    <x v="23"/>
    <x v="23"/>
    <x v="23"/>
    <x v="23"/>
    <x v="16"/>
    <x v="122"/>
    <x v="166"/>
    <x v="65"/>
    <x v="104"/>
    <x v="72"/>
    <x v="136"/>
    <x v="3"/>
    <x v="3"/>
  </r>
  <r>
    <x v="10"/>
    <x v="0"/>
    <x v="0"/>
    <x v="1"/>
    <x v="10"/>
    <x v="10"/>
    <x v="27"/>
    <x v="27"/>
    <x v="27"/>
    <x v="27"/>
    <x v="16"/>
    <x v="122"/>
    <x v="166"/>
    <x v="38"/>
    <x v="175"/>
    <x v="45"/>
    <x v="128"/>
    <x v="3"/>
    <x v="3"/>
  </r>
  <r>
    <x v="10"/>
    <x v="0"/>
    <x v="0"/>
    <x v="1"/>
    <x v="10"/>
    <x v="10"/>
    <x v="19"/>
    <x v="19"/>
    <x v="19"/>
    <x v="19"/>
    <x v="16"/>
    <x v="122"/>
    <x v="166"/>
    <x v="62"/>
    <x v="160"/>
    <x v="73"/>
    <x v="142"/>
    <x v="3"/>
    <x v="3"/>
  </r>
  <r>
    <x v="10"/>
    <x v="0"/>
    <x v="0"/>
    <x v="1"/>
    <x v="10"/>
    <x v="10"/>
    <x v="16"/>
    <x v="16"/>
    <x v="16"/>
    <x v="16"/>
    <x v="19"/>
    <x v="108"/>
    <x v="167"/>
    <x v="114"/>
    <x v="176"/>
    <x v="45"/>
    <x v="128"/>
    <x v="3"/>
    <x v="3"/>
  </r>
  <r>
    <x v="10"/>
    <x v="0"/>
    <x v="0"/>
    <x v="1"/>
    <x v="10"/>
    <x v="10"/>
    <x v="17"/>
    <x v="17"/>
    <x v="17"/>
    <x v="17"/>
    <x v="19"/>
    <x v="108"/>
    <x v="167"/>
    <x v="51"/>
    <x v="144"/>
    <x v="75"/>
    <x v="108"/>
    <x v="3"/>
    <x v="3"/>
  </r>
  <r>
    <x v="11"/>
    <x v="0"/>
    <x v="0"/>
    <x v="1"/>
    <x v="11"/>
    <x v="11"/>
    <x v="3"/>
    <x v="3"/>
    <x v="3"/>
    <x v="3"/>
    <x v="0"/>
    <x v="123"/>
    <x v="168"/>
    <x v="99"/>
    <x v="177"/>
    <x v="82"/>
    <x v="143"/>
    <x v="3"/>
    <x v="16"/>
  </r>
  <r>
    <x v="11"/>
    <x v="0"/>
    <x v="0"/>
    <x v="1"/>
    <x v="11"/>
    <x v="11"/>
    <x v="4"/>
    <x v="4"/>
    <x v="4"/>
    <x v="4"/>
    <x v="1"/>
    <x v="124"/>
    <x v="169"/>
    <x v="76"/>
    <x v="178"/>
    <x v="80"/>
    <x v="144"/>
    <x v="3"/>
    <x v="16"/>
  </r>
  <r>
    <x v="11"/>
    <x v="0"/>
    <x v="0"/>
    <x v="1"/>
    <x v="11"/>
    <x v="11"/>
    <x v="0"/>
    <x v="0"/>
    <x v="0"/>
    <x v="0"/>
    <x v="2"/>
    <x v="125"/>
    <x v="170"/>
    <x v="99"/>
    <x v="177"/>
    <x v="73"/>
    <x v="130"/>
    <x v="3"/>
    <x v="16"/>
  </r>
  <r>
    <x v="11"/>
    <x v="0"/>
    <x v="0"/>
    <x v="1"/>
    <x v="11"/>
    <x v="11"/>
    <x v="5"/>
    <x v="5"/>
    <x v="5"/>
    <x v="5"/>
    <x v="3"/>
    <x v="95"/>
    <x v="171"/>
    <x v="104"/>
    <x v="179"/>
    <x v="45"/>
    <x v="85"/>
    <x v="3"/>
    <x v="16"/>
  </r>
  <r>
    <x v="11"/>
    <x v="0"/>
    <x v="0"/>
    <x v="1"/>
    <x v="11"/>
    <x v="11"/>
    <x v="1"/>
    <x v="1"/>
    <x v="1"/>
    <x v="1"/>
    <x v="4"/>
    <x v="70"/>
    <x v="172"/>
    <x v="107"/>
    <x v="180"/>
    <x v="72"/>
    <x v="145"/>
    <x v="3"/>
    <x v="16"/>
  </r>
  <r>
    <x v="11"/>
    <x v="0"/>
    <x v="0"/>
    <x v="1"/>
    <x v="11"/>
    <x v="11"/>
    <x v="11"/>
    <x v="11"/>
    <x v="11"/>
    <x v="11"/>
    <x v="5"/>
    <x v="45"/>
    <x v="173"/>
    <x v="33"/>
    <x v="181"/>
    <x v="41"/>
    <x v="146"/>
    <x v="3"/>
    <x v="16"/>
  </r>
  <r>
    <x v="11"/>
    <x v="0"/>
    <x v="0"/>
    <x v="1"/>
    <x v="11"/>
    <x v="11"/>
    <x v="2"/>
    <x v="2"/>
    <x v="2"/>
    <x v="2"/>
    <x v="6"/>
    <x v="98"/>
    <x v="174"/>
    <x v="102"/>
    <x v="182"/>
    <x v="58"/>
    <x v="147"/>
    <x v="3"/>
    <x v="16"/>
  </r>
  <r>
    <x v="11"/>
    <x v="0"/>
    <x v="0"/>
    <x v="1"/>
    <x v="11"/>
    <x v="11"/>
    <x v="7"/>
    <x v="7"/>
    <x v="7"/>
    <x v="7"/>
    <x v="7"/>
    <x v="75"/>
    <x v="175"/>
    <x v="113"/>
    <x v="183"/>
    <x v="69"/>
    <x v="148"/>
    <x v="3"/>
    <x v="16"/>
  </r>
  <r>
    <x v="11"/>
    <x v="0"/>
    <x v="0"/>
    <x v="1"/>
    <x v="11"/>
    <x v="11"/>
    <x v="10"/>
    <x v="10"/>
    <x v="10"/>
    <x v="10"/>
    <x v="8"/>
    <x v="50"/>
    <x v="176"/>
    <x v="52"/>
    <x v="184"/>
    <x v="50"/>
    <x v="149"/>
    <x v="3"/>
    <x v="16"/>
  </r>
  <r>
    <x v="11"/>
    <x v="0"/>
    <x v="0"/>
    <x v="1"/>
    <x v="11"/>
    <x v="11"/>
    <x v="12"/>
    <x v="12"/>
    <x v="12"/>
    <x v="12"/>
    <x v="9"/>
    <x v="51"/>
    <x v="177"/>
    <x v="52"/>
    <x v="184"/>
    <x v="58"/>
    <x v="147"/>
    <x v="3"/>
    <x v="16"/>
  </r>
  <r>
    <x v="11"/>
    <x v="0"/>
    <x v="0"/>
    <x v="1"/>
    <x v="11"/>
    <x v="11"/>
    <x v="27"/>
    <x v="27"/>
    <x v="27"/>
    <x v="27"/>
    <x v="10"/>
    <x v="76"/>
    <x v="162"/>
    <x v="106"/>
    <x v="12"/>
    <x v="41"/>
    <x v="146"/>
    <x v="3"/>
    <x v="16"/>
  </r>
  <r>
    <x v="11"/>
    <x v="0"/>
    <x v="0"/>
    <x v="1"/>
    <x v="11"/>
    <x v="11"/>
    <x v="24"/>
    <x v="24"/>
    <x v="24"/>
    <x v="24"/>
    <x v="11"/>
    <x v="103"/>
    <x v="178"/>
    <x v="106"/>
    <x v="12"/>
    <x v="49"/>
    <x v="150"/>
    <x v="3"/>
    <x v="16"/>
  </r>
  <r>
    <x v="11"/>
    <x v="0"/>
    <x v="0"/>
    <x v="1"/>
    <x v="11"/>
    <x v="11"/>
    <x v="23"/>
    <x v="23"/>
    <x v="23"/>
    <x v="23"/>
    <x v="12"/>
    <x v="122"/>
    <x v="179"/>
    <x v="106"/>
    <x v="12"/>
    <x v="58"/>
    <x v="147"/>
    <x v="3"/>
    <x v="16"/>
  </r>
  <r>
    <x v="11"/>
    <x v="0"/>
    <x v="0"/>
    <x v="1"/>
    <x v="11"/>
    <x v="11"/>
    <x v="8"/>
    <x v="8"/>
    <x v="8"/>
    <x v="8"/>
    <x v="12"/>
    <x v="122"/>
    <x v="179"/>
    <x v="65"/>
    <x v="185"/>
    <x v="72"/>
    <x v="145"/>
    <x v="3"/>
    <x v="16"/>
  </r>
  <r>
    <x v="11"/>
    <x v="0"/>
    <x v="0"/>
    <x v="1"/>
    <x v="11"/>
    <x v="11"/>
    <x v="17"/>
    <x v="17"/>
    <x v="17"/>
    <x v="17"/>
    <x v="14"/>
    <x v="104"/>
    <x v="180"/>
    <x v="67"/>
    <x v="186"/>
    <x v="75"/>
    <x v="108"/>
    <x v="3"/>
    <x v="16"/>
  </r>
  <r>
    <x v="11"/>
    <x v="0"/>
    <x v="0"/>
    <x v="1"/>
    <x v="11"/>
    <x v="11"/>
    <x v="16"/>
    <x v="16"/>
    <x v="16"/>
    <x v="16"/>
    <x v="15"/>
    <x v="105"/>
    <x v="181"/>
    <x v="80"/>
    <x v="33"/>
    <x v="49"/>
    <x v="150"/>
    <x v="3"/>
    <x v="16"/>
  </r>
  <r>
    <x v="11"/>
    <x v="0"/>
    <x v="0"/>
    <x v="1"/>
    <x v="11"/>
    <x v="11"/>
    <x v="9"/>
    <x v="9"/>
    <x v="9"/>
    <x v="9"/>
    <x v="15"/>
    <x v="105"/>
    <x v="181"/>
    <x v="53"/>
    <x v="187"/>
    <x v="72"/>
    <x v="145"/>
    <x v="3"/>
    <x v="16"/>
  </r>
  <r>
    <x v="11"/>
    <x v="0"/>
    <x v="0"/>
    <x v="1"/>
    <x v="11"/>
    <x v="11"/>
    <x v="34"/>
    <x v="34"/>
    <x v="34"/>
    <x v="34"/>
    <x v="17"/>
    <x v="107"/>
    <x v="166"/>
    <x v="38"/>
    <x v="188"/>
    <x v="72"/>
    <x v="145"/>
    <x v="3"/>
    <x v="16"/>
  </r>
  <r>
    <x v="11"/>
    <x v="0"/>
    <x v="0"/>
    <x v="1"/>
    <x v="11"/>
    <x v="11"/>
    <x v="15"/>
    <x v="15"/>
    <x v="15"/>
    <x v="15"/>
    <x v="17"/>
    <x v="107"/>
    <x v="166"/>
    <x v="115"/>
    <x v="189"/>
    <x v="49"/>
    <x v="150"/>
    <x v="3"/>
    <x v="16"/>
  </r>
  <r>
    <x v="11"/>
    <x v="0"/>
    <x v="0"/>
    <x v="1"/>
    <x v="11"/>
    <x v="11"/>
    <x v="30"/>
    <x v="30"/>
    <x v="30"/>
    <x v="30"/>
    <x v="19"/>
    <x v="109"/>
    <x v="126"/>
    <x v="37"/>
    <x v="190"/>
    <x v="60"/>
    <x v="151"/>
    <x v="3"/>
    <x v="16"/>
  </r>
  <r>
    <x v="11"/>
    <x v="0"/>
    <x v="0"/>
    <x v="1"/>
    <x v="11"/>
    <x v="11"/>
    <x v="29"/>
    <x v="29"/>
    <x v="29"/>
    <x v="29"/>
    <x v="19"/>
    <x v="109"/>
    <x v="126"/>
    <x v="80"/>
    <x v="33"/>
    <x v="72"/>
    <x v="145"/>
    <x v="3"/>
    <x v="16"/>
  </r>
  <r>
    <x v="12"/>
    <x v="0"/>
    <x v="0"/>
    <x v="1"/>
    <x v="12"/>
    <x v="12"/>
    <x v="4"/>
    <x v="4"/>
    <x v="4"/>
    <x v="4"/>
    <x v="0"/>
    <x v="126"/>
    <x v="182"/>
    <x v="89"/>
    <x v="191"/>
    <x v="74"/>
    <x v="152"/>
    <x v="3"/>
    <x v="3"/>
  </r>
  <r>
    <x v="12"/>
    <x v="0"/>
    <x v="0"/>
    <x v="1"/>
    <x v="12"/>
    <x v="12"/>
    <x v="2"/>
    <x v="2"/>
    <x v="2"/>
    <x v="2"/>
    <x v="1"/>
    <x v="127"/>
    <x v="183"/>
    <x v="31"/>
    <x v="192"/>
    <x v="83"/>
    <x v="153"/>
    <x v="3"/>
    <x v="3"/>
  </r>
  <r>
    <x v="12"/>
    <x v="0"/>
    <x v="0"/>
    <x v="1"/>
    <x v="12"/>
    <x v="12"/>
    <x v="5"/>
    <x v="5"/>
    <x v="5"/>
    <x v="5"/>
    <x v="2"/>
    <x v="43"/>
    <x v="184"/>
    <x v="87"/>
    <x v="193"/>
    <x v="73"/>
    <x v="154"/>
    <x v="1"/>
    <x v="12"/>
  </r>
  <r>
    <x v="12"/>
    <x v="0"/>
    <x v="0"/>
    <x v="1"/>
    <x v="12"/>
    <x v="12"/>
    <x v="0"/>
    <x v="0"/>
    <x v="0"/>
    <x v="0"/>
    <x v="3"/>
    <x v="57"/>
    <x v="185"/>
    <x v="96"/>
    <x v="40"/>
    <x v="50"/>
    <x v="155"/>
    <x v="3"/>
    <x v="3"/>
  </r>
  <r>
    <x v="12"/>
    <x v="0"/>
    <x v="0"/>
    <x v="1"/>
    <x v="12"/>
    <x v="12"/>
    <x v="1"/>
    <x v="1"/>
    <x v="1"/>
    <x v="1"/>
    <x v="4"/>
    <x v="59"/>
    <x v="186"/>
    <x v="43"/>
    <x v="194"/>
    <x v="69"/>
    <x v="109"/>
    <x v="3"/>
    <x v="3"/>
  </r>
  <r>
    <x v="12"/>
    <x v="0"/>
    <x v="0"/>
    <x v="1"/>
    <x v="12"/>
    <x v="12"/>
    <x v="10"/>
    <x v="10"/>
    <x v="10"/>
    <x v="10"/>
    <x v="5"/>
    <x v="71"/>
    <x v="187"/>
    <x v="116"/>
    <x v="195"/>
    <x v="75"/>
    <x v="108"/>
    <x v="3"/>
    <x v="3"/>
  </r>
  <r>
    <x v="12"/>
    <x v="0"/>
    <x v="0"/>
    <x v="1"/>
    <x v="12"/>
    <x v="12"/>
    <x v="3"/>
    <x v="3"/>
    <x v="3"/>
    <x v="3"/>
    <x v="6"/>
    <x v="128"/>
    <x v="134"/>
    <x v="47"/>
    <x v="196"/>
    <x v="56"/>
    <x v="156"/>
    <x v="3"/>
    <x v="3"/>
  </r>
  <r>
    <x v="12"/>
    <x v="0"/>
    <x v="0"/>
    <x v="1"/>
    <x v="12"/>
    <x v="12"/>
    <x v="6"/>
    <x v="6"/>
    <x v="6"/>
    <x v="6"/>
    <x v="7"/>
    <x v="62"/>
    <x v="188"/>
    <x v="77"/>
    <x v="78"/>
    <x v="58"/>
    <x v="157"/>
    <x v="3"/>
    <x v="3"/>
  </r>
  <r>
    <x v="12"/>
    <x v="0"/>
    <x v="0"/>
    <x v="1"/>
    <x v="12"/>
    <x v="12"/>
    <x v="8"/>
    <x v="8"/>
    <x v="8"/>
    <x v="8"/>
    <x v="8"/>
    <x v="90"/>
    <x v="7"/>
    <x v="49"/>
    <x v="197"/>
    <x v="58"/>
    <x v="157"/>
    <x v="3"/>
    <x v="3"/>
  </r>
  <r>
    <x v="12"/>
    <x v="0"/>
    <x v="0"/>
    <x v="1"/>
    <x v="12"/>
    <x v="12"/>
    <x v="14"/>
    <x v="14"/>
    <x v="14"/>
    <x v="14"/>
    <x v="9"/>
    <x v="73"/>
    <x v="189"/>
    <x v="47"/>
    <x v="196"/>
    <x v="49"/>
    <x v="158"/>
    <x v="3"/>
    <x v="3"/>
  </r>
  <r>
    <x v="12"/>
    <x v="0"/>
    <x v="0"/>
    <x v="1"/>
    <x v="12"/>
    <x v="12"/>
    <x v="11"/>
    <x v="11"/>
    <x v="11"/>
    <x v="11"/>
    <x v="10"/>
    <x v="48"/>
    <x v="177"/>
    <x v="63"/>
    <x v="198"/>
    <x v="69"/>
    <x v="109"/>
    <x v="3"/>
    <x v="3"/>
  </r>
  <r>
    <x v="12"/>
    <x v="0"/>
    <x v="0"/>
    <x v="1"/>
    <x v="12"/>
    <x v="12"/>
    <x v="17"/>
    <x v="17"/>
    <x v="17"/>
    <x v="17"/>
    <x v="11"/>
    <x v="75"/>
    <x v="190"/>
    <x v="108"/>
    <x v="199"/>
    <x v="75"/>
    <x v="108"/>
    <x v="3"/>
    <x v="3"/>
  </r>
  <r>
    <x v="12"/>
    <x v="0"/>
    <x v="0"/>
    <x v="1"/>
    <x v="12"/>
    <x v="12"/>
    <x v="9"/>
    <x v="9"/>
    <x v="9"/>
    <x v="9"/>
    <x v="12"/>
    <x v="49"/>
    <x v="191"/>
    <x v="79"/>
    <x v="147"/>
    <x v="58"/>
    <x v="157"/>
    <x v="3"/>
    <x v="3"/>
  </r>
  <r>
    <x v="12"/>
    <x v="0"/>
    <x v="0"/>
    <x v="1"/>
    <x v="12"/>
    <x v="12"/>
    <x v="12"/>
    <x v="12"/>
    <x v="12"/>
    <x v="12"/>
    <x v="13"/>
    <x v="76"/>
    <x v="13"/>
    <x v="50"/>
    <x v="200"/>
    <x v="72"/>
    <x v="159"/>
    <x v="3"/>
    <x v="3"/>
  </r>
  <r>
    <x v="12"/>
    <x v="0"/>
    <x v="0"/>
    <x v="1"/>
    <x v="12"/>
    <x v="12"/>
    <x v="7"/>
    <x v="7"/>
    <x v="7"/>
    <x v="7"/>
    <x v="14"/>
    <x v="52"/>
    <x v="192"/>
    <x v="79"/>
    <x v="147"/>
    <x v="75"/>
    <x v="108"/>
    <x v="3"/>
    <x v="3"/>
  </r>
  <r>
    <x v="12"/>
    <x v="0"/>
    <x v="0"/>
    <x v="1"/>
    <x v="12"/>
    <x v="12"/>
    <x v="28"/>
    <x v="28"/>
    <x v="28"/>
    <x v="28"/>
    <x v="15"/>
    <x v="104"/>
    <x v="193"/>
    <x v="53"/>
    <x v="201"/>
    <x v="58"/>
    <x v="157"/>
    <x v="3"/>
    <x v="3"/>
  </r>
  <r>
    <x v="12"/>
    <x v="0"/>
    <x v="0"/>
    <x v="1"/>
    <x v="12"/>
    <x v="12"/>
    <x v="35"/>
    <x v="35"/>
    <x v="35"/>
    <x v="35"/>
    <x v="16"/>
    <x v="108"/>
    <x v="194"/>
    <x v="53"/>
    <x v="201"/>
    <x v="73"/>
    <x v="154"/>
    <x v="3"/>
    <x v="3"/>
  </r>
  <r>
    <x v="12"/>
    <x v="0"/>
    <x v="0"/>
    <x v="1"/>
    <x v="12"/>
    <x v="12"/>
    <x v="27"/>
    <x v="27"/>
    <x v="27"/>
    <x v="27"/>
    <x v="16"/>
    <x v="108"/>
    <x v="194"/>
    <x v="53"/>
    <x v="201"/>
    <x v="73"/>
    <x v="154"/>
    <x v="3"/>
    <x v="3"/>
  </r>
  <r>
    <x v="12"/>
    <x v="0"/>
    <x v="0"/>
    <x v="1"/>
    <x v="12"/>
    <x v="12"/>
    <x v="26"/>
    <x v="26"/>
    <x v="26"/>
    <x v="26"/>
    <x v="18"/>
    <x v="105"/>
    <x v="34"/>
    <x v="80"/>
    <x v="202"/>
    <x v="49"/>
    <x v="158"/>
    <x v="3"/>
    <x v="3"/>
  </r>
  <r>
    <x v="12"/>
    <x v="0"/>
    <x v="0"/>
    <x v="1"/>
    <x v="12"/>
    <x v="12"/>
    <x v="15"/>
    <x v="15"/>
    <x v="15"/>
    <x v="15"/>
    <x v="18"/>
    <x v="105"/>
    <x v="34"/>
    <x v="38"/>
    <x v="203"/>
    <x v="58"/>
    <x v="157"/>
    <x v="3"/>
    <x v="3"/>
  </r>
  <r>
    <x v="12"/>
    <x v="0"/>
    <x v="0"/>
    <x v="1"/>
    <x v="12"/>
    <x v="12"/>
    <x v="19"/>
    <x v="19"/>
    <x v="19"/>
    <x v="19"/>
    <x v="18"/>
    <x v="105"/>
    <x v="34"/>
    <x v="80"/>
    <x v="202"/>
    <x v="58"/>
    <x v="157"/>
    <x v="1"/>
    <x v="12"/>
  </r>
  <r>
    <x v="13"/>
    <x v="0"/>
    <x v="0"/>
    <x v="2"/>
    <x v="13"/>
    <x v="13"/>
    <x v="4"/>
    <x v="4"/>
    <x v="4"/>
    <x v="4"/>
    <x v="0"/>
    <x v="73"/>
    <x v="195"/>
    <x v="47"/>
    <x v="204"/>
    <x v="49"/>
    <x v="160"/>
    <x v="3"/>
    <x v="3"/>
  </r>
  <r>
    <x v="13"/>
    <x v="0"/>
    <x v="0"/>
    <x v="2"/>
    <x v="13"/>
    <x v="13"/>
    <x v="10"/>
    <x v="10"/>
    <x v="10"/>
    <x v="10"/>
    <x v="1"/>
    <x v="102"/>
    <x v="196"/>
    <x v="52"/>
    <x v="205"/>
    <x v="69"/>
    <x v="161"/>
    <x v="3"/>
    <x v="3"/>
  </r>
  <r>
    <x v="13"/>
    <x v="0"/>
    <x v="0"/>
    <x v="2"/>
    <x v="13"/>
    <x v="13"/>
    <x v="5"/>
    <x v="5"/>
    <x v="5"/>
    <x v="5"/>
    <x v="2"/>
    <x v="108"/>
    <x v="197"/>
    <x v="65"/>
    <x v="206"/>
    <x v="75"/>
    <x v="108"/>
    <x v="1"/>
    <x v="10"/>
  </r>
  <r>
    <x v="13"/>
    <x v="0"/>
    <x v="0"/>
    <x v="2"/>
    <x v="13"/>
    <x v="13"/>
    <x v="2"/>
    <x v="2"/>
    <x v="2"/>
    <x v="2"/>
    <x v="3"/>
    <x v="105"/>
    <x v="198"/>
    <x v="37"/>
    <x v="207"/>
    <x v="73"/>
    <x v="162"/>
    <x v="3"/>
    <x v="3"/>
  </r>
  <r>
    <x v="13"/>
    <x v="0"/>
    <x v="0"/>
    <x v="2"/>
    <x v="13"/>
    <x v="13"/>
    <x v="0"/>
    <x v="0"/>
    <x v="0"/>
    <x v="0"/>
    <x v="4"/>
    <x v="109"/>
    <x v="199"/>
    <x v="53"/>
    <x v="208"/>
    <x v="75"/>
    <x v="108"/>
    <x v="3"/>
    <x v="3"/>
  </r>
  <r>
    <x v="13"/>
    <x v="0"/>
    <x v="0"/>
    <x v="2"/>
    <x v="13"/>
    <x v="13"/>
    <x v="8"/>
    <x v="8"/>
    <x v="8"/>
    <x v="8"/>
    <x v="5"/>
    <x v="129"/>
    <x v="200"/>
    <x v="37"/>
    <x v="207"/>
    <x v="75"/>
    <x v="108"/>
    <x v="3"/>
    <x v="3"/>
  </r>
  <r>
    <x v="13"/>
    <x v="0"/>
    <x v="0"/>
    <x v="2"/>
    <x v="13"/>
    <x v="13"/>
    <x v="1"/>
    <x v="1"/>
    <x v="1"/>
    <x v="1"/>
    <x v="5"/>
    <x v="129"/>
    <x v="200"/>
    <x v="38"/>
    <x v="209"/>
    <x v="60"/>
    <x v="29"/>
    <x v="3"/>
    <x v="3"/>
  </r>
  <r>
    <x v="13"/>
    <x v="0"/>
    <x v="0"/>
    <x v="2"/>
    <x v="13"/>
    <x v="13"/>
    <x v="9"/>
    <x v="9"/>
    <x v="9"/>
    <x v="9"/>
    <x v="7"/>
    <x v="130"/>
    <x v="201"/>
    <x v="80"/>
    <x v="210"/>
    <x v="60"/>
    <x v="29"/>
    <x v="3"/>
    <x v="3"/>
  </r>
  <r>
    <x v="13"/>
    <x v="0"/>
    <x v="0"/>
    <x v="2"/>
    <x v="13"/>
    <x v="13"/>
    <x v="23"/>
    <x v="23"/>
    <x v="23"/>
    <x v="23"/>
    <x v="8"/>
    <x v="131"/>
    <x v="189"/>
    <x v="36"/>
    <x v="211"/>
    <x v="72"/>
    <x v="163"/>
    <x v="3"/>
    <x v="3"/>
  </r>
  <r>
    <x v="13"/>
    <x v="0"/>
    <x v="0"/>
    <x v="2"/>
    <x v="13"/>
    <x v="13"/>
    <x v="17"/>
    <x v="17"/>
    <x v="17"/>
    <x v="17"/>
    <x v="8"/>
    <x v="131"/>
    <x v="189"/>
    <x v="114"/>
    <x v="132"/>
    <x v="60"/>
    <x v="29"/>
    <x v="3"/>
    <x v="3"/>
  </r>
  <r>
    <x v="13"/>
    <x v="0"/>
    <x v="0"/>
    <x v="2"/>
    <x v="13"/>
    <x v="13"/>
    <x v="28"/>
    <x v="28"/>
    <x v="28"/>
    <x v="28"/>
    <x v="10"/>
    <x v="132"/>
    <x v="202"/>
    <x v="114"/>
    <x v="132"/>
    <x v="75"/>
    <x v="108"/>
    <x v="3"/>
    <x v="3"/>
  </r>
  <r>
    <x v="13"/>
    <x v="0"/>
    <x v="0"/>
    <x v="2"/>
    <x v="13"/>
    <x v="13"/>
    <x v="12"/>
    <x v="12"/>
    <x v="12"/>
    <x v="12"/>
    <x v="11"/>
    <x v="133"/>
    <x v="13"/>
    <x v="115"/>
    <x v="212"/>
    <x v="75"/>
    <x v="108"/>
    <x v="3"/>
    <x v="3"/>
  </r>
  <r>
    <x v="13"/>
    <x v="0"/>
    <x v="0"/>
    <x v="2"/>
    <x v="13"/>
    <x v="13"/>
    <x v="14"/>
    <x v="14"/>
    <x v="14"/>
    <x v="14"/>
    <x v="11"/>
    <x v="133"/>
    <x v="13"/>
    <x v="64"/>
    <x v="32"/>
    <x v="69"/>
    <x v="161"/>
    <x v="3"/>
    <x v="3"/>
  </r>
  <r>
    <x v="13"/>
    <x v="0"/>
    <x v="0"/>
    <x v="2"/>
    <x v="13"/>
    <x v="13"/>
    <x v="34"/>
    <x v="34"/>
    <x v="34"/>
    <x v="34"/>
    <x v="11"/>
    <x v="133"/>
    <x v="13"/>
    <x v="36"/>
    <x v="211"/>
    <x v="60"/>
    <x v="29"/>
    <x v="3"/>
    <x v="3"/>
  </r>
  <r>
    <x v="13"/>
    <x v="0"/>
    <x v="0"/>
    <x v="2"/>
    <x v="13"/>
    <x v="13"/>
    <x v="27"/>
    <x v="27"/>
    <x v="27"/>
    <x v="27"/>
    <x v="11"/>
    <x v="133"/>
    <x v="13"/>
    <x v="78"/>
    <x v="86"/>
    <x v="72"/>
    <x v="163"/>
    <x v="3"/>
    <x v="3"/>
  </r>
  <r>
    <x v="13"/>
    <x v="0"/>
    <x v="0"/>
    <x v="2"/>
    <x v="13"/>
    <x v="13"/>
    <x v="36"/>
    <x v="36"/>
    <x v="36"/>
    <x v="36"/>
    <x v="11"/>
    <x v="133"/>
    <x v="13"/>
    <x v="64"/>
    <x v="32"/>
    <x v="69"/>
    <x v="161"/>
    <x v="3"/>
    <x v="3"/>
  </r>
  <r>
    <x v="13"/>
    <x v="0"/>
    <x v="0"/>
    <x v="2"/>
    <x v="13"/>
    <x v="13"/>
    <x v="37"/>
    <x v="37"/>
    <x v="37"/>
    <x v="37"/>
    <x v="16"/>
    <x v="134"/>
    <x v="194"/>
    <x v="78"/>
    <x v="86"/>
    <x v="69"/>
    <x v="161"/>
    <x v="3"/>
    <x v="3"/>
  </r>
  <r>
    <x v="13"/>
    <x v="0"/>
    <x v="0"/>
    <x v="2"/>
    <x v="13"/>
    <x v="13"/>
    <x v="11"/>
    <x v="11"/>
    <x v="11"/>
    <x v="11"/>
    <x v="16"/>
    <x v="134"/>
    <x v="194"/>
    <x v="36"/>
    <x v="211"/>
    <x v="75"/>
    <x v="108"/>
    <x v="3"/>
    <x v="3"/>
  </r>
  <r>
    <x v="13"/>
    <x v="0"/>
    <x v="0"/>
    <x v="2"/>
    <x v="13"/>
    <x v="13"/>
    <x v="30"/>
    <x v="30"/>
    <x v="30"/>
    <x v="30"/>
    <x v="16"/>
    <x v="134"/>
    <x v="194"/>
    <x v="36"/>
    <x v="211"/>
    <x v="75"/>
    <x v="108"/>
    <x v="3"/>
    <x v="3"/>
  </r>
  <r>
    <x v="13"/>
    <x v="0"/>
    <x v="0"/>
    <x v="2"/>
    <x v="13"/>
    <x v="13"/>
    <x v="26"/>
    <x v="26"/>
    <x v="26"/>
    <x v="26"/>
    <x v="16"/>
    <x v="134"/>
    <x v="194"/>
    <x v="64"/>
    <x v="32"/>
    <x v="60"/>
    <x v="29"/>
    <x v="3"/>
    <x v="3"/>
  </r>
  <r>
    <x v="14"/>
    <x v="0"/>
    <x v="0"/>
    <x v="2"/>
    <x v="14"/>
    <x v="14"/>
    <x v="4"/>
    <x v="4"/>
    <x v="4"/>
    <x v="4"/>
    <x v="0"/>
    <x v="62"/>
    <x v="203"/>
    <x v="113"/>
    <x v="213"/>
    <x v="82"/>
    <x v="164"/>
    <x v="3"/>
    <x v="16"/>
  </r>
  <r>
    <x v="14"/>
    <x v="0"/>
    <x v="0"/>
    <x v="2"/>
    <x v="14"/>
    <x v="14"/>
    <x v="1"/>
    <x v="1"/>
    <x v="1"/>
    <x v="1"/>
    <x v="1"/>
    <x v="50"/>
    <x v="204"/>
    <x v="91"/>
    <x v="214"/>
    <x v="60"/>
    <x v="165"/>
    <x v="3"/>
    <x v="16"/>
  </r>
  <r>
    <x v="14"/>
    <x v="0"/>
    <x v="0"/>
    <x v="2"/>
    <x v="14"/>
    <x v="14"/>
    <x v="5"/>
    <x v="5"/>
    <x v="5"/>
    <x v="5"/>
    <x v="2"/>
    <x v="51"/>
    <x v="154"/>
    <x v="50"/>
    <x v="215"/>
    <x v="73"/>
    <x v="166"/>
    <x v="3"/>
    <x v="16"/>
  </r>
  <r>
    <x v="14"/>
    <x v="0"/>
    <x v="0"/>
    <x v="2"/>
    <x v="14"/>
    <x v="14"/>
    <x v="0"/>
    <x v="0"/>
    <x v="0"/>
    <x v="0"/>
    <x v="2"/>
    <x v="51"/>
    <x v="154"/>
    <x v="67"/>
    <x v="216"/>
    <x v="49"/>
    <x v="167"/>
    <x v="3"/>
    <x v="16"/>
  </r>
  <r>
    <x v="14"/>
    <x v="0"/>
    <x v="0"/>
    <x v="2"/>
    <x v="14"/>
    <x v="14"/>
    <x v="2"/>
    <x v="2"/>
    <x v="2"/>
    <x v="2"/>
    <x v="4"/>
    <x v="76"/>
    <x v="205"/>
    <x v="62"/>
    <x v="217"/>
    <x v="45"/>
    <x v="168"/>
    <x v="3"/>
    <x v="16"/>
  </r>
  <r>
    <x v="14"/>
    <x v="0"/>
    <x v="0"/>
    <x v="2"/>
    <x v="14"/>
    <x v="14"/>
    <x v="10"/>
    <x v="10"/>
    <x v="10"/>
    <x v="10"/>
    <x v="5"/>
    <x v="104"/>
    <x v="174"/>
    <x v="53"/>
    <x v="218"/>
    <x v="58"/>
    <x v="169"/>
    <x v="3"/>
    <x v="16"/>
  </r>
  <r>
    <x v="14"/>
    <x v="0"/>
    <x v="0"/>
    <x v="2"/>
    <x v="14"/>
    <x v="14"/>
    <x v="6"/>
    <x v="6"/>
    <x v="6"/>
    <x v="6"/>
    <x v="6"/>
    <x v="108"/>
    <x v="200"/>
    <x v="51"/>
    <x v="219"/>
    <x v="75"/>
    <x v="108"/>
    <x v="3"/>
    <x v="16"/>
  </r>
  <r>
    <x v="14"/>
    <x v="0"/>
    <x v="0"/>
    <x v="2"/>
    <x v="14"/>
    <x v="14"/>
    <x v="3"/>
    <x v="3"/>
    <x v="3"/>
    <x v="3"/>
    <x v="7"/>
    <x v="105"/>
    <x v="206"/>
    <x v="37"/>
    <x v="220"/>
    <x v="73"/>
    <x v="166"/>
    <x v="3"/>
    <x v="16"/>
  </r>
  <r>
    <x v="14"/>
    <x v="0"/>
    <x v="0"/>
    <x v="2"/>
    <x v="14"/>
    <x v="14"/>
    <x v="15"/>
    <x v="15"/>
    <x v="15"/>
    <x v="15"/>
    <x v="8"/>
    <x v="106"/>
    <x v="134"/>
    <x v="36"/>
    <x v="188"/>
    <x v="45"/>
    <x v="168"/>
    <x v="3"/>
    <x v="16"/>
  </r>
  <r>
    <x v="14"/>
    <x v="0"/>
    <x v="0"/>
    <x v="2"/>
    <x v="14"/>
    <x v="14"/>
    <x v="9"/>
    <x v="9"/>
    <x v="9"/>
    <x v="9"/>
    <x v="9"/>
    <x v="107"/>
    <x v="207"/>
    <x v="80"/>
    <x v="198"/>
    <x v="73"/>
    <x v="166"/>
    <x v="3"/>
    <x v="16"/>
  </r>
  <r>
    <x v="14"/>
    <x v="0"/>
    <x v="0"/>
    <x v="2"/>
    <x v="14"/>
    <x v="14"/>
    <x v="7"/>
    <x v="7"/>
    <x v="7"/>
    <x v="7"/>
    <x v="10"/>
    <x v="109"/>
    <x v="208"/>
    <x v="37"/>
    <x v="220"/>
    <x v="60"/>
    <x v="165"/>
    <x v="3"/>
    <x v="16"/>
  </r>
  <r>
    <x v="14"/>
    <x v="0"/>
    <x v="0"/>
    <x v="2"/>
    <x v="14"/>
    <x v="14"/>
    <x v="12"/>
    <x v="12"/>
    <x v="12"/>
    <x v="12"/>
    <x v="11"/>
    <x v="129"/>
    <x v="209"/>
    <x v="80"/>
    <x v="198"/>
    <x v="69"/>
    <x v="83"/>
    <x v="3"/>
    <x v="16"/>
  </r>
  <r>
    <x v="14"/>
    <x v="0"/>
    <x v="0"/>
    <x v="2"/>
    <x v="14"/>
    <x v="14"/>
    <x v="38"/>
    <x v="38"/>
    <x v="38"/>
    <x v="38"/>
    <x v="12"/>
    <x v="130"/>
    <x v="210"/>
    <x v="36"/>
    <x v="188"/>
    <x v="73"/>
    <x v="166"/>
    <x v="3"/>
    <x v="16"/>
  </r>
  <r>
    <x v="14"/>
    <x v="0"/>
    <x v="0"/>
    <x v="2"/>
    <x v="14"/>
    <x v="14"/>
    <x v="21"/>
    <x v="21"/>
    <x v="21"/>
    <x v="21"/>
    <x v="13"/>
    <x v="131"/>
    <x v="139"/>
    <x v="78"/>
    <x v="86"/>
    <x v="58"/>
    <x v="169"/>
    <x v="3"/>
    <x v="16"/>
  </r>
  <r>
    <x v="14"/>
    <x v="0"/>
    <x v="0"/>
    <x v="2"/>
    <x v="14"/>
    <x v="14"/>
    <x v="13"/>
    <x v="13"/>
    <x v="13"/>
    <x v="13"/>
    <x v="13"/>
    <x v="131"/>
    <x v="139"/>
    <x v="115"/>
    <x v="68"/>
    <x v="69"/>
    <x v="83"/>
    <x v="3"/>
    <x v="16"/>
  </r>
  <r>
    <x v="14"/>
    <x v="0"/>
    <x v="0"/>
    <x v="2"/>
    <x v="14"/>
    <x v="14"/>
    <x v="28"/>
    <x v="28"/>
    <x v="28"/>
    <x v="28"/>
    <x v="15"/>
    <x v="133"/>
    <x v="211"/>
    <x v="64"/>
    <x v="18"/>
    <x v="69"/>
    <x v="83"/>
    <x v="3"/>
    <x v="16"/>
  </r>
  <r>
    <x v="14"/>
    <x v="0"/>
    <x v="0"/>
    <x v="2"/>
    <x v="14"/>
    <x v="14"/>
    <x v="11"/>
    <x v="11"/>
    <x v="11"/>
    <x v="11"/>
    <x v="15"/>
    <x v="133"/>
    <x v="211"/>
    <x v="78"/>
    <x v="86"/>
    <x v="72"/>
    <x v="170"/>
    <x v="3"/>
    <x v="16"/>
  </r>
  <r>
    <x v="14"/>
    <x v="0"/>
    <x v="0"/>
    <x v="2"/>
    <x v="14"/>
    <x v="14"/>
    <x v="25"/>
    <x v="25"/>
    <x v="25"/>
    <x v="25"/>
    <x v="15"/>
    <x v="133"/>
    <x v="211"/>
    <x v="115"/>
    <x v="68"/>
    <x v="75"/>
    <x v="108"/>
    <x v="3"/>
    <x v="16"/>
  </r>
  <r>
    <x v="14"/>
    <x v="0"/>
    <x v="0"/>
    <x v="2"/>
    <x v="14"/>
    <x v="14"/>
    <x v="8"/>
    <x v="8"/>
    <x v="8"/>
    <x v="8"/>
    <x v="15"/>
    <x v="133"/>
    <x v="211"/>
    <x v="115"/>
    <x v="68"/>
    <x v="75"/>
    <x v="108"/>
    <x v="3"/>
    <x v="16"/>
  </r>
  <r>
    <x v="14"/>
    <x v="0"/>
    <x v="0"/>
    <x v="2"/>
    <x v="14"/>
    <x v="14"/>
    <x v="39"/>
    <x v="39"/>
    <x v="39"/>
    <x v="39"/>
    <x v="15"/>
    <x v="133"/>
    <x v="211"/>
    <x v="36"/>
    <x v="188"/>
    <x v="60"/>
    <x v="165"/>
    <x v="3"/>
    <x v="16"/>
  </r>
  <r>
    <x v="15"/>
    <x v="0"/>
    <x v="0"/>
    <x v="2"/>
    <x v="15"/>
    <x v="15"/>
    <x v="1"/>
    <x v="1"/>
    <x v="1"/>
    <x v="1"/>
    <x v="0"/>
    <x v="74"/>
    <x v="212"/>
    <x v="46"/>
    <x v="221"/>
    <x v="60"/>
    <x v="171"/>
    <x v="3"/>
    <x v="16"/>
  </r>
  <r>
    <x v="15"/>
    <x v="0"/>
    <x v="0"/>
    <x v="2"/>
    <x v="15"/>
    <x v="15"/>
    <x v="4"/>
    <x v="4"/>
    <x v="4"/>
    <x v="4"/>
    <x v="1"/>
    <x v="119"/>
    <x v="213"/>
    <x v="62"/>
    <x v="26"/>
    <x v="57"/>
    <x v="172"/>
    <x v="3"/>
    <x v="16"/>
  </r>
  <r>
    <x v="15"/>
    <x v="0"/>
    <x v="0"/>
    <x v="2"/>
    <x v="15"/>
    <x v="15"/>
    <x v="2"/>
    <x v="2"/>
    <x v="2"/>
    <x v="2"/>
    <x v="2"/>
    <x v="48"/>
    <x v="214"/>
    <x v="73"/>
    <x v="222"/>
    <x v="58"/>
    <x v="173"/>
    <x v="3"/>
    <x v="16"/>
  </r>
  <r>
    <x v="15"/>
    <x v="0"/>
    <x v="0"/>
    <x v="2"/>
    <x v="15"/>
    <x v="15"/>
    <x v="3"/>
    <x v="3"/>
    <x v="3"/>
    <x v="3"/>
    <x v="3"/>
    <x v="49"/>
    <x v="215"/>
    <x v="51"/>
    <x v="223"/>
    <x v="48"/>
    <x v="174"/>
    <x v="3"/>
    <x v="16"/>
  </r>
  <r>
    <x v="15"/>
    <x v="0"/>
    <x v="0"/>
    <x v="2"/>
    <x v="15"/>
    <x v="15"/>
    <x v="5"/>
    <x v="5"/>
    <x v="5"/>
    <x v="5"/>
    <x v="4"/>
    <x v="51"/>
    <x v="216"/>
    <x v="79"/>
    <x v="224"/>
    <x v="69"/>
    <x v="175"/>
    <x v="3"/>
    <x v="16"/>
  </r>
  <r>
    <x v="15"/>
    <x v="0"/>
    <x v="0"/>
    <x v="2"/>
    <x v="15"/>
    <x v="15"/>
    <x v="0"/>
    <x v="0"/>
    <x v="0"/>
    <x v="0"/>
    <x v="4"/>
    <x v="51"/>
    <x v="216"/>
    <x v="35"/>
    <x v="141"/>
    <x v="60"/>
    <x v="171"/>
    <x v="3"/>
    <x v="16"/>
  </r>
  <r>
    <x v="15"/>
    <x v="0"/>
    <x v="0"/>
    <x v="2"/>
    <x v="15"/>
    <x v="15"/>
    <x v="6"/>
    <x v="6"/>
    <x v="6"/>
    <x v="6"/>
    <x v="4"/>
    <x v="51"/>
    <x v="216"/>
    <x v="73"/>
    <x v="222"/>
    <x v="75"/>
    <x v="108"/>
    <x v="3"/>
    <x v="16"/>
  </r>
  <r>
    <x v="15"/>
    <x v="0"/>
    <x v="0"/>
    <x v="2"/>
    <x v="15"/>
    <x v="15"/>
    <x v="32"/>
    <x v="32"/>
    <x v="32"/>
    <x v="32"/>
    <x v="7"/>
    <x v="104"/>
    <x v="217"/>
    <x v="67"/>
    <x v="225"/>
    <x v="75"/>
    <x v="108"/>
    <x v="3"/>
    <x v="16"/>
  </r>
  <r>
    <x v="15"/>
    <x v="0"/>
    <x v="0"/>
    <x v="2"/>
    <x v="15"/>
    <x v="15"/>
    <x v="7"/>
    <x v="7"/>
    <x v="7"/>
    <x v="7"/>
    <x v="7"/>
    <x v="104"/>
    <x v="217"/>
    <x v="51"/>
    <x v="223"/>
    <x v="60"/>
    <x v="171"/>
    <x v="3"/>
    <x v="16"/>
  </r>
  <r>
    <x v="15"/>
    <x v="0"/>
    <x v="0"/>
    <x v="2"/>
    <x v="15"/>
    <x v="15"/>
    <x v="15"/>
    <x v="15"/>
    <x v="15"/>
    <x v="15"/>
    <x v="9"/>
    <x v="106"/>
    <x v="8"/>
    <x v="80"/>
    <x v="226"/>
    <x v="58"/>
    <x v="173"/>
    <x v="3"/>
    <x v="16"/>
  </r>
  <r>
    <x v="15"/>
    <x v="0"/>
    <x v="0"/>
    <x v="2"/>
    <x v="15"/>
    <x v="15"/>
    <x v="12"/>
    <x v="12"/>
    <x v="12"/>
    <x v="12"/>
    <x v="10"/>
    <x v="107"/>
    <x v="218"/>
    <x v="114"/>
    <x v="227"/>
    <x v="58"/>
    <x v="173"/>
    <x v="3"/>
    <x v="16"/>
  </r>
  <r>
    <x v="15"/>
    <x v="0"/>
    <x v="0"/>
    <x v="2"/>
    <x v="15"/>
    <x v="15"/>
    <x v="9"/>
    <x v="9"/>
    <x v="9"/>
    <x v="9"/>
    <x v="11"/>
    <x v="109"/>
    <x v="219"/>
    <x v="53"/>
    <x v="228"/>
    <x v="75"/>
    <x v="108"/>
    <x v="3"/>
    <x v="16"/>
  </r>
  <r>
    <x v="15"/>
    <x v="0"/>
    <x v="0"/>
    <x v="2"/>
    <x v="15"/>
    <x v="15"/>
    <x v="20"/>
    <x v="20"/>
    <x v="20"/>
    <x v="20"/>
    <x v="11"/>
    <x v="109"/>
    <x v="219"/>
    <x v="78"/>
    <x v="86"/>
    <x v="45"/>
    <x v="176"/>
    <x v="3"/>
    <x v="16"/>
  </r>
  <r>
    <x v="15"/>
    <x v="0"/>
    <x v="0"/>
    <x v="2"/>
    <x v="15"/>
    <x v="15"/>
    <x v="16"/>
    <x v="16"/>
    <x v="16"/>
    <x v="16"/>
    <x v="13"/>
    <x v="131"/>
    <x v="220"/>
    <x v="36"/>
    <x v="229"/>
    <x v="72"/>
    <x v="177"/>
    <x v="3"/>
    <x v="16"/>
  </r>
  <r>
    <x v="15"/>
    <x v="0"/>
    <x v="0"/>
    <x v="2"/>
    <x v="15"/>
    <x v="15"/>
    <x v="8"/>
    <x v="8"/>
    <x v="8"/>
    <x v="8"/>
    <x v="13"/>
    <x v="131"/>
    <x v="220"/>
    <x v="115"/>
    <x v="160"/>
    <x v="69"/>
    <x v="175"/>
    <x v="3"/>
    <x v="16"/>
  </r>
  <r>
    <x v="15"/>
    <x v="0"/>
    <x v="0"/>
    <x v="2"/>
    <x v="15"/>
    <x v="15"/>
    <x v="13"/>
    <x v="13"/>
    <x v="13"/>
    <x v="13"/>
    <x v="13"/>
    <x v="131"/>
    <x v="220"/>
    <x v="64"/>
    <x v="230"/>
    <x v="73"/>
    <x v="178"/>
    <x v="3"/>
    <x v="16"/>
  </r>
  <r>
    <x v="15"/>
    <x v="0"/>
    <x v="0"/>
    <x v="2"/>
    <x v="15"/>
    <x v="15"/>
    <x v="11"/>
    <x v="11"/>
    <x v="11"/>
    <x v="11"/>
    <x v="16"/>
    <x v="132"/>
    <x v="17"/>
    <x v="115"/>
    <x v="160"/>
    <x v="60"/>
    <x v="171"/>
    <x v="3"/>
    <x v="16"/>
  </r>
  <r>
    <x v="15"/>
    <x v="0"/>
    <x v="0"/>
    <x v="2"/>
    <x v="15"/>
    <x v="15"/>
    <x v="40"/>
    <x v="40"/>
    <x v="40"/>
    <x v="40"/>
    <x v="16"/>
    <x v="132"/>
    <x v="17"/>
    <x v="115"/>
    <x v="160"/>
    <x v="60"/>
    <x v="171"/>
    <x v="3"/>
    <x v="16"/>
  </r>
  <r>
    <x v="15"/>
    <x v="0"/>
    <x v="0"/>
    <x v="2"/>
    <x v="15"/>
    <x v="15"/>
    <x v="18"/>
    <x v="18"/>
    <x v="18"/>
    <x v="18"/>
    <x v="16"/>
    <x v="132"/>
    <x v="17"/>
    <x v="36"/>
    <x v="229"/>
    <x v="69"/>
    <x v="175"/>
    <x v="3"/>
    <x v="16"/>
  </r>
  <r>
    <x v="15"/>
    <x v="0"/>
    <x v="0"/>
    <x v="2"/>
    <x v="15"/>
    <x v="15"/>
    <x v="10"/>
    <x v="10"/>
    <x v="10"/>
    <x v="10"/>
    <x v="19"/>
    <x v="133"/>
    <x v="221"/>
    <x v="64"/>
    <x v="230"/>
    <x v="69"/>
    <x v="175"/>
    <x v="3"/>
    <x v="16"/>
  </r>
  <r>
    <x v="15"/>
    <x v="0"/>
    <x v="0"/>
    <x v="2"/>
    <x v="15"/>
    <x v="15"/>
    <x v="27"/>
    <x v="27"/>
    <x v="27"/>
    <x v="27"/>
    <x v="19"/>
    <x v="133"/>
    <x v="221"/>
    <x v="64"/>
    <x v="230"/>
    <x v="69"/>
    <x v="175"/>
    <x v="3"/>
    <x v="16"/>
  </r>
  <r>
    <x v="15"/>
    <x v="0"/>
    <x v="0"/>
    <x v="2"/>
    <x v="15"/>
    <x v="15"/>
    <x v="41"/>
    <x v="41"/>
    <x v="41"/>
    <x v="41"/>
    <x v="19"/>
    <x v="133"/>
    <x v="221"/>
    <x v="64"/>
    <x v="230"/>
    <x v="69"/>
    <x v="175"/>
    <x v="3"/>
    <x v="16"/>
  </r>
  <r>
    <x v="15"/>
    <x v="0"/>
    <x v="0"/>
    <x v="2"/>
    <x v="15"/>
    <x v="15"/>
    <x v="25"/>
    <x v="25"/>
    <x v="25"/>
    <x v="25"/>
    <x v="19"/>
    <x v="133"/>
    <x v="221"/>
    <x v="78"/>
    <x v="86"/>
    <x v="72"/>
    <x v="177"/>
    <x v="3"/>
    <x v="16"/>
  </r>
  <r>
    <x v="15"/>
    <x v="0"/>
    <x v="0"/>
    <x v="2"/>
    <x v="15"/>
    <x v="15"/>
    <x v="21"/>
    <x v="21"/>
    <x v="21"/>
    <x v="21"/>
    <x v="19"/>
    <x v="133"/>
    <x v="221"/>
    <x v="64"/>
    <x v="230"/>
    <x v="69"/>
    <x v="175"/>
    <x v="3"/>
    <x v="16"/>
  </r>
  <r>
    <x v="15"/>
    <x v="0"/>
    <x v="0"/>
    <x v="2"/>
    <x v="15"/>
    <x v="15"/>
    <x v="24"/>
    <x v="24"/>
    <x v="24"/>
    <x v="24"/>
    <x v="19"/>
    <x v="133"/>
    <x v="221"/>
    <x v="78"/>
    <x v="86"/>
    <x v="72"/>
    <x v="177"/>
    <x v="3"/>
    <x v="16"/>
  </r>
  <r>
    <x v="15"/>
    <x v="0"/>
    <x v="0"/>
    <x v="2"/>
    <x v="15"/>
    <x v="15"/>
    <x v="17"/>
    <x v="17"/>
    <x v="17"/>
    <x v="17"/>
    <x v="19"/>
    <x v="133"/>
    <x v="221"/>
    <x v="115"/>
    <x v="160"/>
    <x v="75"/>
    <x v="108"/>
    <x v="3"/>
    <x v="16"/>
  </r>
  <r>
    <x v="16"/>
    <x v="0"/>
    <x v="0"/>
    <x v="2"/>
    <x v="16"/>
    <x v="16"/>
    <x v="2"/>
    <x v="2"/>
    <x v="2"/>
    <x v="2"/>
    <x v="0"/>
    <x v="95"/>
    <x v="222"/>
    <x v="98"/>
    <x v="231"/>
    <x v="51"/>
    <x v="179"/>
    <x v="3"/>
    <x v="16"/>
  </r>
  <r>
    <x v="16"/>
    <x v="0"/>
    <x v="0"/>
    <x v="2"/>
    <x v="16"/>
    <x v="16"/>
    <x v="0"/>
    <x v="0"/>
    <x v="0"/>
    <x v="0"/>
    <x v="0"/>
    <x v="95"/>
    <x v="222"/>
    <x v="99"/>
    <x v="56"/>
    <x v="72"/>
    <x v="180"/>
    <x v="3"/>
    <x v="16"/>
  </r>
  <r>
    <x v="16"/>
    <x v="0"/>
    <x v="0"/>
    <x v="2"/>
    <x v="16"/>
    <x v="16"/>
    <x v="3"/>
    <x v="3"/>
    <x v="3"/>
    <x v="3"/>
    <x v="2"/>
    <x v="88"/>
    <x v="223"/>
    <x v="77"/>
    <x v="232"/>
    <x v="57"/>
    <x v="181"/>
    <x v="3"/>
    <x v="16"/>
  </r>
  <r>
    <x v="16"/>
    <x v="0"/>
    <x v="0"/>
    <x v="2"/>
    <x v="16"/>
    <x v="16"/>
    <x v="1"/>
    <x v="1"/>
    <x v="1"/>
    <x v="1"/>
    <x v="3"/>
    <x v="46"/>
    <x v="224"/>
    <x v="101"/>
    <x v="233"/>
    <x v="73"/>
    <x v="49"/>
    <x v="3"/>
    <x v="16"/>
  </r>
  <r>
    <x v="16"/>
    <x v="0"/>
    <x v="0"/>
    <x v="2"/>
    <x v="16"/>
    <x v="16"/>
    <x v="5"/>
    <x v="5"/>
    <x v="5"/>
    <x v="5"/>
    <x v="4"/>
    <x v="73"/>
    <x v="225"/>
    <x v="76"/>
    <x v="234"/>
    <x v="58"/>
    <x v="182"/>
    <x v="3"/>
    <x v="16"/>
  </r>
  <r>
    <x v="16"/>
    <x v="0"/>
    <x v="0"/>
    <x v="2"/>
    <x v="16"/>
    <x v="16"/>
    <x v="4"/>
    <x v="4"/>
    <x v="4"/>
    <x v="4"/>
    <x v="5"/>
    <x v="74"/>
    <x v="226"/>
    <x v="62"/>
    <x v="85"/>
    <x v="42"/>
    <x v="183"/>
    <x v="3"/>
    <x v="16"/>
  </r>
  <r>
    <x v="16"/>
    <x v="0"/>
    <x v="0"/>
    <x v="2"/>
    <x v="16"/>
    <x v="16"/>
    <x v="9"/>
    <x v="9"/>
    <x v="9"/>
    <x v="9"/>
    <x v="6"/>
    <x v="50"/>
    <x v="217"/>
    <x v="35"/>
    <x v="46"/>
    <x v="72"/>
    <x v="180"/>
    <x v="3"/>
    <x v="16"/>
  </r>
  <r>
    <x v="16"/>
    <x v="0"/>
    <x v="0"/>
    <x v="2"/>
    <x v="16"/>
    <x v="16"/>
    <x v="6"/>
    <x v="6"/>
    <x v="6"/>
    <x v="6"/>
    <x v="7"/>
    <x v="51"/>
    <x v="227"/>
    <x v="50"/>
    <x v="235"/>
    <x v="73"/>
    <x v="49"/>
    <x v="3"/>
    <x v="16"/>
  </r>
  <r>
    <x v="16"/>
    <x v="0"/>
    <x v="0"/>
    <x v="2"/>
    <x v="16"/>
    <x v="16"/>
    <x v="7"/>
    <x v="7"/>
    <x v="7"/>
    <x v="7"/>
    <x v="8"/>
    <x v="52"/>
    <x v="7"/>
    <x v="79"/>
    <x v="236"/>
    <x v="75"/>
    <x v="108"/>
    <x v="3"/>
    <x v="16"/>
  </r>
  <r>
    <x v="16"/>
    <x v="0"/>
    <x v="0"/>
    <x v="2"/>
    <x v="16"/>
    <x v="16"/>
    <x v="13"/>
    <x v="13"/>
    <x v="13"/>
    <x v="13"/>
    <x v="9"/>
    <x v="103"/>
    <x v="228"/>
    <x v="52"/>
    <x v="237"/>
    <x v="60"/>
    <x v="184"/>
    <x v="3"/>
    <x v="16"/>
  </r>
  <r>
    <x v="16"/>
    <x v="0"/>
    <x v="0"/>
    <x v="2"/>
    <x v="16"/>
    <x v="16"/>
    <x v="18"/>
    <x v="18"/>
    <x v="18"/>
    <x v="18"/>
    <x v="10"/>
    <x v="108"/>
    <x v="229"/>
    <x v="80"/>
    <x v="145"/>
    <x v="50"/>
    <x v="185"/>
    <x v="3"/>
    <x v="16"/>
  </r>
  <r>
    <x v="16"/>
    <x v="0"/>
    <x v="0"/>
    <x v="2"/>
    <x v="16"/>
    <x v="16"/>
    <x v="10"/>
    <x v="10"/>
    <x v="10"/>
    <x v="10"/>
    <x v="11"/>
    <x v="106"/>
    <x v="230"/>
    <x v="80"/>
    <x v="145"/>
    <x v="58"/>
    <x v="182"/>
    <x v="3"/>
    <x v="16"/>
  </r>
  <r>
    <x v="16"/>
    <x v="0"/>
    <x v="0"/>
    <x v="2"/>
    <x v="16"/>
    <x v="16"/>
    <x v="8"/>
    <x v="8"/>
    <x v="8"/>
    <x v="8"/>
    <x v="11"/>
    <x v="106"/>
    <x v="230"/>
    <x v="106"/>
    <x v="238"/>
    <x v="60"/>
    <x v="184"/>
    <x v="3"/>
    <x v="16"/>
  </r>
  <r>
    <x v="16"/>
    <x v="0"/>
    <x v="0"/>
    <x v="2"/>
    <x v="16"/>
    <x v="16"/>
    <x v="26"/>
    <x v="26"/>
    <x v="26"/>
    <x v="26"/>
    <x v="13"/>
    <x v="107"/>
    <x v="231"/>
    <x v="114"/>
    <x v="239"/>
    <x v="58"/>
    <x v="182"/>
    <x v="3"/>
    <x v="16"/>
  </r>
  <r>
    <x v="16"/>
    <x v="0"/>
    <x v="0"/>
    <x v="2"/>
    <x v="16"/>
    <x v="16"/>
    <x v="27"/>
    <x v="27"/>
    <x v="27"/>
    <x v="27"/>
    <x v="14"/>
    <x v="109"/>
    <x v="99"/>
    <x v="36"/>
    <x v="240"/>
    <x v="49"/>
    <x v="186"/>
    <x v="3"/>
    <x v="16"/>
  </r>
  <r>
    <x v="16"/>
    <x v="0"/>
    <x v="0"/>
    <x v="2"/>
    <x v="16"/>
    <x v="16"/>
    <x v="16"/>
    <x v="16"/>
    <x v="16"/>
    <x v="16"/>
    <x v="14"/>
    <x v="109"/>
    <x v="99"/>
    <x v="114"/>
    <x v="239"/>
    <x v="73"/>
    <x v="49"/>
    <x v="3"/>
    <x v="16"/>
  </r>
  <r>
    <x v="16"/>
    <x v="0"/>
    <x v="0"/>
    <x v="2"/>
    <x v="16"/>
    <x v="16"/>
    <x v="12"/>
    <x v="12"/>
    <x v="12"/>
    <x v="12"/>
    <x v="16"/>
    <x v="131"/>
    <x v="232"/>
    <x v="64"/>
    <x v="241"/>
    <x v="73"/>
    <x v="49"/>
    <x v="3"/>
    <x v="16"/>
  </r>
  <r>
    <x v="16"/>
    <x v="0"/>
    <x v="0"/>
    <x v="2"/>
    <x v="16"/>
    <x v="16"/>
    <x v="19"/>
    <x v="19"/>
    <x v="19"/>
    <x v="19"/>
    <x v="16"/>
    <x v="131"/>
    <x v="232"/>
    <x v="114"/>
    <x v="239"/>
    <x v="60"/>
    <x v="184"/>
    <x v="3"/>
    <x v="16"/>
  </r>
  <r>
    <x v="16"/>
    <x v="0"/>
    <x v="0"/>
    <x v="2"/>
    <x v="16"/>
    <x v="16"/>
    <x v="28"/>
    <x v="28"/>
    <x v="28"/>
    <x v="28"/>
    <x v="18"/>
    <x v="132"/>
    <x v="233"/>
    <x v="36"/>
    <x v="240"/>
    <x v="69"/>
    <x v="47"/>
    <x v="3"/>
    <x v="16"/>
  </r>
  <r>
    <x v="16"/>
    <x v="0"/>
    <x v="0"/>
    <x v="2"/>
    <x v="16"/>
    <x v="16"/>
    <x v="23"/>
    <x v="23"/>
    <x v="23"/>
    <x v="23"/>
    <x v="18"/>
    <x v="132"/>
    <x v="233"/>
    <x v="36"/>
    <x v="240"/>
    <x v="69"/>
    <x v="47"/>
    <x v="3"/>
    <x v="16"/>
  </r>
  <r>
    <x v="16"/>
    <x v="0"/>
    <x v="0"/>
    <x v="2"/>
    <x v="16"/>
    <x v="16"/>
    <x v="20"/>
    <x v="20"/>
    <x v="20"/>
    <x v="20"/>
    <x v="18"/>
    <x v="132"/>
    <x v="233"/>
    <x v="78"/>
    <x v="86"/>
    <x v="73"/>
    <x v="49"/>
    <x v="3"/>
    <x v="16"/>
  </r>
  <r>
    <x v="16"/>
    <x v="0"/>
    <x v="0"/>
    <x v="2"/>
    <x v="16"/>
    <x v="16"/>
    <x v="22"/>
    <x v="22"/>
    <x v="22"/>
    <x v="22"/>
    <x v="18"/>
    <x v="132"/>
    <x v="233"/>
    <x v="64"/>
    <x v="241"/>
    <x v="72"/>
    <x v="180"/>
    <x v="3"/>
    <x v="16"/>
  </r>
  <r>
    <x v="17"/>
    <x v="0"/>
    <x v="0"/>
    <x v="2"/>
    <x v="17"/>
    <x v="17"/>
    <x v="4"/>
    <x v="4"/>
    <x v="4"/>
    <x v="4"/>
    <x v="0"/>
    <x v="106"/>
    <x v="234"/>
    <x v="38"/>
    <x v="242"/>
    <x v="73"/>
    <x v="187"/>
    <x v="3"/>
    <x v="16"/>
  </r>
  <r>
    <x v="17"/>
    <x v="0"/>
    <x v="0"/>
    <x v="2"/>
    <x v="17"/>
    <x v="17"/>
    <x v="3"/>
    <x v="3"/>
    <x v="3"/>
    <x v="3"/>
    <x v="1"/>
    <x v="107"/>
    <x v="235"/>
    <x v="106"/>
    <x v="243"/>
    <x v="75"/>
    <x v="108"/>
    <x v="3"/>
    <x v="16"/>
  </r>
  <r>
    <x v="17"/>
    <x v="0"/>
    <x v="0"/>
    <x v="2"/>
    <x v="17"/>
    <x v="17"/>
    <x v="0"/>
    <x v="0"/>
    <x v="0"/>
    <x v="0"/>
    <x v="2"/>
    <x v="109"/>
    <x v="236"/>
    <x v="53"/>
    <x v="244"/>
    <x v="75"/>
    <x v="108"/>
    <x v="3"/>
    <x v="16"/>
  </r>
  <r>
    <x v="17"/>
    <x v="0"/>
    <x v="0"/>
    <x v="2"/>
    <x v="17"/>
    <x v="17"/>
    <x v="5"/>
    <x v="5"/>
    <x v="5"/>
    <x v="5"/>
    <x v="3"/>
    <x v="130"/>
    <x v="237"/>
    <x v="38"/>
    <x v="242"/>
    <x v="75"/>
    <x v="108"/>
    <x v="3"/>
    <x v="16"/>
  </r>
  <r>
    <x v="17"/>
    <x v="0"/>
    <x v="0"/>
    <x v="2"/>
    <x v="17"/>
    <x v="17"/>
    <x v="2"/>
    <x v="2"/>
    <x v="2"/>
    <x v="2"/>
    <x v="3"/>
    <x v="130"/>
    <x v="237"/>
    <x v="38"/>
    <x v="242"/>
    <x v="75"/>
    <x v="108"/>
    <x v="3"/>
    <x v="16"/>
  </r>
  <r>
    <x v="17"/>
    <x v="0"/>
    <x v="0"/>
    <x v="2"/>
    <x v="17"/>
    <x v="17"/>
    <x v="7"/>
    <x v="7"/>
    <x v="7"/>
    <x v="7"/>
    <x v="3"/>
    <x v="130"/>
    <x v="237"/>
    <x v="80"/>
    <x v="245"/>
    <x v="60"/>
    <x v="188"/>
    <x v="3"/>
    <x v="16"/>
  </r>
  <r>
    <x v="17"/>
    <x v="0"/>
    <x v="0"/>
    <x v="2"/>
    <x v="17"/>
    <x v="17"/>
    <x v="12"/>
    <x v="12"/>
    <x v="12"/>
    <x v="12"/>
    <x v="6"/>
    <x v="132"/>
    <x v="238"/>
    <x v="115"/>
    <x v="246"/>
    <x v="60"/>
    <x v="188"/>
    <x v="3"/>
    <x v="16"/>
  </r>
  <r>
    <x v="17"/>
    <x v="0"/>
    <x v="0"/>
    <x v="2"/>
    <x v="17"/>
    <x v="17"/>
    <x v="35"/>
    <x v="35"/>
    <x v="35"/>
    <x v="35"/>
    <x v="6"/>
    <x v="132"/>
    <x v="238"/>
    <x v="115"/>
    <x v="246"/>
    <x v="60"/>
    <x v="188"/>
    <x v="3"/>
    <x v="16"/>
  </r>
  <r>
    <x v="17"/>
    <x v="0"/>
    <x v="0"/>
    <x v="2"/>
    <x v="17"/>
    <x v="17"/>
    <x v="17"/>
    <x v="17"/>
    <x v="17"/>
    <x v="17"/>
    <x v="6"/>
    <x v="132"/>
    <x v="238"/>
    <x v="114"/>
    <x v="209"/>
    <x v="75"/>
    <x v="108"/>
    <x v="3"/>
    <x v="16"/>
  </r>
  <r>
    <x v="17"/>
    <x v="0"/>
    <x v="0"/>
    <x v="2"/>
    <x v="17"/>
    <x v="17"/>
    <x v="10"/>
    <x v="10"/>
    <x v="10"/>
    <x v="10"/>
    <x v="9"/>
    <x v="133"/>
    <x v="239"/>
    <x v="36"/>
    <x v="212"/>
    <x v="60"/>
    <x v="188"/>
    <x v="3"/>
    <x v="16"/>
  </r>
  <r>
    <x v="17"/>
    <x v="0"/>
    <x v="0"/>
    <x v="2"/>
    <x v="17"/>
    <x v="17"/>
    <x v="11"/>
    <x v="11"/>
    <x v="11"/>
    <x v="11"/>
    <x v="9"/>
    <x v="133"/>
    <x v="239"/>
    <x v="115"/>
    <x v="246"/>
    <x v="75"/>
    <x v="108"/>
    <x v="3"/>
    <x v="16"/>
  </r>
  <r>
    <x v="17"/>
    <x v="0"/>
    <x v="0"/>
    <x v="2"/>
    <x v="17"/>
    <x v="17"/>
    <x v="25"/>
    <x v="25"/>
    <x v="25"/>
    <x v="25"/>
    <x v="9"/>
    <x v="133"/>
    <x v="239"/>
    <x v="36"/>
    <x v="212"/>
    <x v="60"/>
    <x v="188"/>
    <x v="3"/>
    <x v="16"/>
  </r>
  <r>
    <x v="17"/>
    <x v="0"/>
    <x v="0"/>
    <x v="2"/>
    <x v="17"/>
    <x v="17"/>
    <x v="28"/>
    <x v="28"/>
    <x v="28"/>
    <x v="28"/>
    <x v="12"/>
    <x v="134"/>
    <x v="78"/>
    <x v="64"/>
    <x v="247"/>
    <x v="60"/>
    <x v="188"/>
    <x v="3"/>
    <x v="16"/>
  </r>
  <r>
    <x v="17"/>
    <x v="0"/>
    <x v="0"/>
    <x v="2"/>
    <x v="17"/>
    <x v="17"/>
    <x v="15"/>
    <x v="15"/>
    <x v="15"/>
    <x v="15"/>
    <x v="12"/>
    <x v="134"/>
    <x v="78"/>
    <x v="64"/>
    <x v="247"/>
    <x v="60"/>
    <x v="188"/>
    <x v="3"/>
    <x v="16"/>
  </r>
  <r>
    <x v="17"/>
    <x v="0"/>
    <x v="0"/>
    <x v="2"/>
    <x v="17"/>
    <x v="17"/>
    <x v="1"/>
    <x v="1"/>
    <x v="1"/>
    <x v="1"/>
    <x v="12"/>
    <x v="134"/>
    <x v="78"/>
    <x v="36"/>
    <x v="212"/>
    <x v="75"/>
    <x v="108"/>
    <x v="3"/>
    <x v="16"/>
  </r>
  <r>
    <x v="17"/>
    <x v="0"/>
    <x v="0"/>
    <x v="2"/>
    <x v="17"/>
    <x v="17"/>
    <x v="20"/>
    <x v="20"/>
    <x v="20"/>
    <x v="20"/>
    <x v="12"/>
    <x v="134"/>
    <x v="78"/>
    <x v="78"/>
    <x v="86"/>
    <x v="69"/>
    <x v="189"/>
    <x v="3"/>
    <x v="16"/>
  </r>
  <r>
    <x v="17"/>
    <x v="0"/>
    <x v="0"/>
    <x v="2"/>
    <x v="17"/>
    <x v="17"/>
    <x v="42"/>
    <x v="42"/>
    <x v="42"/>
    <x v="42"/>
    <x v="16"/>
    <x v="135"/>
    <x v="240"/>
    <x v="78"/>
    <x v="86"/>
    <x v="60"/>
    <x v="188"/>
    <x v="3"/>
    <x v="16"/>
  </r>
  <r>
    <x v="17"/>
    <x v="0"/>
    <x v="0"/>
    <x v="2"/>
    <x v="17"/>
    <x v="17"/>
    <x v="33"/>
    <x v="33"/>
    <x v="33"/>
    <x v="33"/>
    <x v="16"/>
    <x v="135"/>
    <x v="240"/>
    <x v="78"/>
    <x v="86"/>
    <x v="60"/>
    <x v="188"/>
    <x v="3"/>
    <x v="16"/>
  </r>
  <r>
    <x v="17"/>
    <x v="0"/>
    <x v="0"/>
    <x v="2"/>
    <x v="17"/>
    <x v="17"/>
    <x v="23"/>
    <x v="23"/>
    <x v="23"/>
    <x v="23"/>
    <x v="16"/>
    <x v="135"/>
    <x v="240"/>
    <x v="78"/>
    <x v="86"/>
    <x v="60"/>
    <x v="188"/>
    <x v="3"/>
    <x v="16"/>
  </r>
  <r>
    <x v="17"/>
    <x v="0"/>
    <x v="0"/>
    <x v="2"/>
    <x v="17"/>
    <x v="17"/>
    <x v="32"/>
    <x v="32"/>
    <x v="32"/>
    <x v="32"/>
    <x v="16"/>
    <x v="135"/>
    <x v="240"/>
    <x v="64"/>
    <x v="247"/>
    <x v="75"/>
    <x v="108"/>
    <x v="3"/>
    <x v="16"/>
  </r>
  <r>
    <x v="17"/>
    <x v="0"/>
    <x v="0"/>
    <x v="2"/>
    <x v="17"/>
    <x v="17"/>
    <x v="27"/>
    <x v="27"/>
    <x v="27"/>
    <x v="27"/>
    <x v="16"/>
    <x v="135"/>
    <x v="240"/>
    <x v="64"/>
    <x v="247"/>
    <x v="75"/>
    <x v="108"/>
    <x v="3"/>
    <x v="16"/>
  </r>
  <r>
    <x v="17"/>
    <x v="0"/>
    <x v="0"/>
    <x v="2"/>
    <x v="17"/>
    <x v="17"/>
    <x v="41"/>
    <x v="41"/>
    <x v="41"/>
    <x v="41"/>
    <x v="16"/>
    <x v="135"/>
    <x v="240"/>
    <x v="64"/>
    <x v="247"/>
    <x v="75"/>
    <x v="108"/>
    <x v="3"/>
    <x v="16"/>
  </r>
  <r>
    <x v="17"/>
    <x v="0"/>
    <x v="0"/>
    <x v="2"/>
    <x v="17"/>
    <x v="17"/>
    <x v="36"/>
    <x v="36"/>
    <x v="36"/>
    <x v="36"/>
    <x v="16"/>
    <x v="135"/>
    <x v="240"/>
    <x v="64"/>
    <x v="247"/>
    <x v="75"/>
    <x v="108"/>
    <x v="3"/>
    <x v="16"/>
  </r>
  <r>
    <x v="17"/>
    <x v="0"/>
    <x v="0"/>
    <x v="2"/>
    <x v="17"/>
    <x v="17"/>
    <x v="29"/>
    <x v="29"/>
    <x v="29"/>
    <x v="29"/>
    <x v="16"/>
    <x v="135"/>
    <x v="240"/>
    <x v="64"/>
    <x v="247"/>
    <x v="75"/>
    <x v="108"/>
    <x v="3"/>
    <x v="16"/>
  </r>
  <r>
    <x v="17"/>
    <x v="0"/>
    <x v="0"/>
    <x v="2"/>
    <x v="17"/>
    <x v="17"/>
    <x v="43"/>
    <x v="43"/>
    <x v="43"/>
    <x v="43"/>
    <x v="16"/>
    <x v="135"/>
    <x v="240"/>
    <x v="64"/>
    <x v="247"/>
    <x v="75"/>
    <x v="108"/>
    <x v="3"/>
    <x v="16"/>
  </r>
  <r>
    <x v="17"/>
    <x v="0"/>
    <x v="0"/>
    <x v="2"/>
    <x v="17"/>
    <x v="17"/>
    <x v="26"/>
    <x v="26"/>
    <x v="26"/>
    <x v="26"/>
    <x v="16"/>
    <x v="135"/>
    <x v="240"/>
    <x v="78"/>
    <x v="86"/>
    <x v="60"/>
    <x v="188"/>
    <x v="3"/>
    <x v="16"/>
  </r>
  <r>
    <x v="17"/>
    <x v="0"/>
    <x v="0"/>
    <x v="2"/>
    <x v="17"/>
    <x v="17"/>
    <x v="21"/>
    <x v="21"/>
    <x v="21"/>
    <x v="21"/>
    <x v="16"/>
    <x v="135"/>
    <x v="240"/>
    <x v="64"/>
    <x v="247"/>
    <x v="75"/>
    <x v="108"/>
    <x v="3"/>
    <x v="16"/>
  </r>
  <r>
    <x v="17"/>
    <x v="0"/>
    <x v="0"/>
    <x v="2"/>
    <x v="17"/>
    <x v="17"/>
    <x v="24"/>
    <x v="24"/>
    <x v="24"/>
    <x v="24"/>
    <x v="16"/>
    <x v="135"/>
    <x v="240"/>
    <x v="64"/>
    <x v="247"/>
    <x v="75"/>
    <x v="108"/>
    <x v="3"/>
    <x v="16"/>
  </r>
  <r>
    <x v="17"/>
    <x v="0"/>
    <x v="0"/>
    <x v="2"/>
    <x v="17"/>
    <x v="17"/>
    <x v="13"/>
    <x v="13"/>
    <x v="13"/>
    <x v="13"/>
    <x v="16"/>
    <x v="135"/>
    <x v="240"/>
    <x v="64"/>
    <x v="247"/>
    <x v="75"/>
    <x v="108"/>
    <x v="3"/>
    <x v="16"/>
  </r>
  <r>
    <x v="17"/>
    <x v="0"/>
    <x v="0"/>
    <x v="2"/>
    <x v="17"/>
    <x v="17"/>
    <x v="44"/>
    <x v="44"/>
    <x v="44"/>
    <x v="44"/>
    <x v="16"/>
    <x v="135"/>
    <x v="240"/>
    <x v="64"/>
    <x v="247"/>
    <x v="75"/>
    <x v="108"/>
    <x v="3"/>
    <x v="16"/>
  </r>
  <r>
    <x v="17"/>
    <x v="0"/>
    <x v="0"/>
    <x v="2"/>
    <x v="17"/>
    <x v="17"/>
    <x v="39"/>
    <x v="39"/>
    <x v="39"/>
    <x v="39"/>
    <x v="16"/>
    <x v="135"/>
    <x v="240"/>
    <x v="78"/>
    <x v="86"/>
    <x v="60"/>
    <x v="188"/>
    <x v="3"/>
    <x v="16"/>
  </r>
  <r>
    <x v="17"/>
    <x v="0"/>
    <x v="0"/>
    <x v="2"/>
    <x v="17"/>
    <x v="17"/>
    <x v="45"/>
    <x v="45"/>
    <x v="45"/>
    <x v="45"/>
    <x v="16"/>
    <x v="135"/>
    <x v="240"/>
    <x v="78"/>
    <x v="86"/>
    <x v="60"/>
    <x v="188"/>
    <x v="3"/>
    <x v="16"/>
  </r>
  <r>
    <x v="17"/>
    <x v="0"/>
    <x v="0"/>
    <x v="2"/>
    <x v="17"/>
    <x v="17"/>
    <x v="22"/>
    <x v="22"/>
    <x v="22"/>
    <x v="22"/>
    <x v="16"/>
    <x v="135"/>
    <x v="240"/>
    <x v="64"/>
    <x v="247"/>
    <x v="75"/>
    <x v="108"/>
    <x v="3"/>
    <x v="16"/>
  </r>
  <r>
    <x v="18"/>
    <x v="0"/>
    <x v="0"/>
    <x v="2"/>
    <x v="18"/>
    <x v="18"/>
    <x v="1"/>
    <x v="1"/>
    <x v="1"/>
    <x v="1"/>
    <x v="0"/>
    <x v="51"/>
    <x v="241"/>
    <x v="66"/>
    <x v="248"/>
    <x v="72"/>
    <x v="190"/>
    <x v="3"/>
    <x v="16"/>
  </r>
  <r>
    <x v="18"/>
    <x v="0"/>
    <x v="0"/>
    <x v="2"/>
    <x v="18"/>
    <x v="18"/>
    <x v="0"/>
    <x v="0"/>
    <x v="0"/>
    <x v="0"/>
    <x v="1"/>
    <x v="76"/>
    <x v="242"/>
    <x v="66"/>
    <x v="248"/>
    <x v="69"/>
    <x v="178"/>
    <x v="3"/>
    <x v="16"/>
  </r>
  <r>
    <x v="18"/>
    <x v="0"/>
    <x v="0"/>
    <x v="2"/>
    <x v="18"/>
    <x v="18"/>
    <x v="4"/>
    <x v="4"/>
    <x v="4"/>
    <x v="4"/>
    <x v="2"/>
    <x v="102"/>
    <x v="243"/>
    <x v="51"/>
    <x v="249"/>
    <x v="73"/>
    <x v="176"/>
    <x v="3"/>
    <x v="16"/>
  </r>
  <r>
    <x v="18"/>
    <x v="0"/>
    <x v="0"/>
    <x v="2"/>
    <x v="18"/>
    <x v="18"/>
    <x v="29"/>
    <x v="29"/>
    <x v="29"/>
    <x v="29"/>
    <x v="3"/>
    <x v="108"/>
    <x v="244"/>
    <x v="65"/>
    <x v="250"/>
    <x v="60"/>
    <x v="175"/>
    <x v="3"/>
    <x v="16"/>
  </r>
  <r>
    <x v="18"/>
    <x v="0"/>
    <x v="0"/>
    <x v="2"/>
    <x v="18"/>
    <x v="18"/>
    <x v="5"/>
    <x v="5"/>
    <x v="5"/>
    <x v="5"/>
    <x v="3"/>
    <x v="108"/>
    <x v="244"/>
    <x v="65"/>
    <x v="250"/>
    <x v="60"/>
    <x v="175"/>
    <x v="3"/>
    <x v="16"/>
  </r>
  <r>
    <x v="18"/>
    <x v="0"/>
    <x v="0"/>
    <x v="2"/>
    <x v="18"/>
    <x v="18"/>
    <x v="2"/>
    <x v="2"/>
    <x v="2"/>
    <x v="2"/>
    <x v="5"/>
    <x v="106"/>
    <x v="245"/>
    <x v="106"/>
    <x v="251"/>
    <x v="60"/>
    <x v="175"/>
    <x v="3"/>
    <x v="16"/>
  </r>
  <r>
    <x v="18"/>
    <x v="0"/>
    <x v="0"/>
    <x v="2"/>
    <x v="18"/>
    <x v="18"/>
    <x v="10"/>
    <x v="10"/>
    <x v="10"/>
    <x v="10"/>
    <x v="6"/>
    <x v="130"/>
    <x v="189"/>
    <x v="80"/>
    <x v="131"/>
    <x v="60"/>
    <x v="175"/>
    <x v="3"/>
    <x v="16"/>
  </r>
  <r>
    <x v="18"/>
    <x v="0"/>
    <x v="0"/>
    <x v="2"/>
    <x v="18"/>
    <x v="18"/>
    <x v="12"/>
    <x v="12"/>
    <x v="12"/>
    <x v="12"/>
    <x v="6"/>
    <x v="130"/>
    <x v="189"/>
    <x v="80"/>
    <x v="131"/>
    <x v="60"/>
    <x v="175"/>
    <x v="3"/>
    <x v="16"/>
  </r>
  <r>
    <x v="18"/>
    <x v="0"/>
    <x v="0"/>
    <x v="2"/>
    <x v="18"/>
    <x v="18"/>
    <x v="11"/>
    <x v="11"/>
    <x v="11"/>
    <x v="11"/>
    <x v="6"/>
    <x v="130"/>
    <x v="189"/>
    <x v="80"/>
    <x v="131"/>
    <x v="60"/>
    <x v="175"/>
    <x v="3"/>
    <x v="16"/>
  </r>
  <r>
    <x v="18"/>
    <x v="0"/>
    <x v="0"/>
    <x v="2"/>
    <x v="18"/>
    <x v="18"/>
    <x v="27"/>
    <x v="27"/>
    <x v="27"/>
    <x v="27"/>
    <x v="9"/>
    <x v="131"/>
    <x v="246"/>
    <x v="64"/>
    <x v="252"/>
    <x v="73"/>
    <x v="176"/>
    <x v="3"/>
    <x v="16"/>
  </r>
  <r>
    <x v="18"/>
    <x v="0"/>
    <x v="0"/>
    <x v="2"/>
    <x v="18"/>
    <x v="18"/>
    <x v="3"/>
    <x v="3"/>
    <x v="3"/>
    <x v="3"/>
    <x v="9"/>
    <x v="131"/>
    <x v="246"/>
    <x v="114"/>
    <x v="253"/>
    <x v="60"/>
    <x v="175"/>
    <x v="3"/>
    <x v="16"/>
  </r>
  <r>
    <x v="18"/>
    <x v="0"/>
    <x v="0"/>
    <x v="2"/>
    <x v="18"/>
    <x v="18"/>
    <x v="19"/>
    <x v="19"/>
    <x v="19"/>
    <x v="19"/>
    <x v="11"/>
    <x v="132"/>
    <x v="247"/>
    <x v="115"/>
    <x v="254"/>
    <x v="60"/>
    <x v="175"/>
    <x v="3"/>
    <x v="16"/>
  </r>
  <r>
    <x v="18"/>
    <x v="0"/>
    <x v="0"/>
    <x v="2"/>
    <x v="18"/>
    <x v="18"/>
    <x v="6"/>
    <x v="6"/>
    <x v="6"/>
    <x v="6"/>
    <x v="11"/>
    <x v="132"/>
    <x v="247"/>
    <x v="36"/>
    <x v="255"/>
    <x v="69"/>
    <x v="178"/>
    <x v="3"/>
    <x v="16"/>
  </r>
  <r>
    <x v="18"/>
    <x v="0"/>
    <x v="0"/>
    <x v="2"/>
    <x v="18"/>
    <x v="18"/>
    <x v="7"/>
    <x v="7"/>
    <x v="7"/>
    <x v="7"/>
    <x v="11"/>
    <x v="132"/>
    <x v="247"/>
    <x v="115"/>
    <x v="254"/>
    <x v="60"/>
    <x v="175"/>
    <x v="3"/>
    <x v="16"/>
  </r>
  <r>
    <x v="18"/>
    <x v="0"/>
    <x v="0"/>
    <x v="2"/>
    <x v="18"/>
    <x v="18"/>
    <x v="17"/>
    <x v="17"/>
    <x v="17"/>
    <x v="17"/>
    <x v="11"/>
    <x v="132"/>
    <x v="247"/>
    <x v="114"/>
    <x v="253"/>
    <x v="75"/>
    <x v="108"/>
    <x v="3"/>
    <x v="16"/>
  </r>
  <r>
    <x v="18"/>
    <x v="0"/>
    <x v="0"/>
    <x v="2"/>
    <x v="18"/>
    <x v="18"/>
    <x v="26"/>
    <x v="26"/>
    <x v="26"/>
    <x v="26"/>
    <x v="15"/>
    <x v="133"/>
    <x v="248"/>
    <x v="78"/>
    <x v="86"/>
    <x v="72"/>
    <x v="190"/>
    <x v="3"/>
    <x v="16"/>
  </r>
  <r>
    <x v="18"/>
    <x v="0"/>
    <x v="0"/>
    <x v="2"/>
    <x v="18"/>
    <x v="18"/>
    <x v="8"/>
    <x v="8"/>
    <x v="8"/>
    <x v="8"/>
    <x v="15"/>
    <x v="133"/>
    <x v="248"/>
    <x v="115"/>
    <x v="254"/>
    <x v="75"/>
    <x v="108"/>
    <x v="3"/>
    <x v="16"/>
  </r>
  <r>
    <x v="18"/>
    <x v="0"/>
    <x v="0"/>
    <x v="2"/>
    <x v="18"/>
    <x v="18"/>
    <x v="18"/>
    <x v="18"/>
    <x v="18"/>
    <x v="18"/>
    <x v="15"/>
    <x v="133"/>
    <x v="248"/>
    <x v="64"/>
    <x v="252"/>
    <x v="69"/>
    <x v="178"/>
    <x v="3"/>
    <x v="16"/>
  </r>
  <r>
    <x v="18"/>
    <x v="0"/>
    <x v="0"/>
    <x v="2"/>
    <x v="18"/>
    <x v="18"/>
    <x v="13"/>
    <x v="13"/>
    <x v="13"/>
    <x v="13"/>
    <x v="15"/>
    <x v="133"/>
    <x v="248"/>
    <x v="36"/>
    <x v="255"/>
    <x v="60"/>
    <x v="175"/>
    <x v="3"/>
    <x v="16"/>
  </r>
  <r>
    <x v="18"/>
    <x v="0"/>
    <x v="0"/>
    <x v="2"/>
    <x v="18"/>
    <x v="18"/>
    <x v="15"/>
    <x v="15"/>
    <x v="15"/>
    <x v="15"/>
    <x v="15"/>
    <x v="133"/>
    <x v="248"/>
    <x v="36"/>
    <x v="255"/>
    <x v="60"/>
    <x v="175"/>
    <x v="3"/>
    <x v="16"/>
  </r>
  <r>
    <x v="18"/>
    <x v="0"/>
    <x v="0"/>
    <x v="2"/>
    <x v="18"/>
    <x v="18"/>
    <x v="39"/>
    <x v="39"/>
    <x v="39"/>
    <x v="39"/>
    <x v="15"/>
    <x v="133"/>
    <x v="248"/>
    <x v="115"/>
    <x v="254"/>
    <x v="75"/>
    <x v="108"/>
    <x v="3"/>
    <x v="16"/>
  </r>
  <r>
    <x v="18"/>
    <x v="0"/>
    <x v="0"/>
    <x v="2"/>
    <x v="18"/>
    <x v="18"/>
    <x v="22"/>
    <x v="22"/>
    <x v="22"/>
    <x v="22"/>
    <x v="15"/>
    <x v="133"/>
    <x v="248"/>
    <x v="64"/>
    <x v="252"/>
    <x v="69"/>
    <x v="178"/>
    <x v="3"/>
    <x v="16"/>
  </r>
  <r>
    <x v="19"/>
    <x v="0"/>
    <x v="0"/>
    <x v="2"/>
    <x v="19"/>
    <x v="19"/>
    <x v="29"/>
    <x v="29"/>
    <x v="29"/>
    <x v="29"/>
    <x v="0"/>
    <x v="122"/>
    <x v="249"/>
    <x v="62"/>
    <x v="256"/>
    <x v="73"/>
    <x v="191"/>
    <x v="3"/>
    <x v="16"/>
  </r>
  <r>
    <x v="19"/>
    <x v="0"/>
    <x v="0"/>
    <x v="2"/>
    <x v="19"/>
    <x v="19"/>
    <x v="3"/>
    <x v="3"/>
    <x v="3"/>
    <x v="3"/>
    <x v="1"/>
    <x v="104"/>
    <x v="250"/>
    <x v="51"/>
    <x v="257"/>
    <x v="60"/>
    <x v="192"/>
    <x v="3"/>
    <x v="16"/>
  </r>
  <r>
    <x v="19"/>
    <x v="0"/>
    <x v="0"/>
    <x v="2"/>
    <x v="19"/>
    <x v="19"/>
    <x v="2"/>
    <x v="2"/>
    <x v="2"/>
    <x v="2"/>
    <x v="2"/>
    <x v="105"/>
    <x v="251"/>
    <x v="65"/>
    <x v="258"/>
    <x v="75"/>
    <x v="108"/>
    <x v="3"/>
    <x v="16"/>
  </r>
  <r>
    <x v="19"/>
    <x v="0"/>
    <x v="0"/>
    <x v="2"/>
    <x v="19"/>
    <x v="19"/>
    <x v="4"/>
    <x v="4"/>
    <x v="4"/>
    <x v="4"/>
    <x v="3"/>
    <x v="107"/>
    <x v="252"/>
    <x v="115"/>
    <x v="259"/>
    <x v="49"/>
    <x v="193"/>
    <x v="3"/>
    <x v="16"/>
  </r>
  <r>
    <x v="19"/>
    <x v="0"/>
    <x v="0"/>
    <x v="2"/>
    <x v="19"/>
    <x v="19"/>
    <x v="0"/>
    <x v="0"/>
    <x v="0"/>
    <x v="0"/>
    <x v="3"/>
    <x v="107"/>
    <x v="252"/>
    <x v="106"/>
    <x v="260"/>
    <x v="75"/>
    <x v="108"/>
    <x v="3"/>
    <x v="16"/>
  </r>
  <r>
    <x v="19"/>
    <x v="0"/>
    <x v="0"/>
    <x v="2"/>
    <x v="19"/>
    <x v="19"/>
    <x v="11"/>
    <x v="11"/>
    <x v="11"/>
    <x v="11"/>
    <x v="5"/>
    <x v="109"/>
    <x v="253"/>
    <x v="37"/>
    <x v="261"/>
    <x v="60"/>
    <x v="192"/>
    <x v="3"/>
    <x v="16"/>
  </r>
  <r>
    <x v="19"/>
    <x v="0"/>
    <x v="0"/>
    <x v="2"/>
    <x v="19"/>
    <x v="19"/>
    <x v="5"/>
    <x v="5"/>
    <x v="5"/>
    <x v="5"/>
    <x v="5"/>
    <x v="109"/>
    <x v="253"/>
    <x v="53"/>
    <x v="262"/>
    <x v="75"/>
    <x v="108"/>
    <x v="3"/>
    <x v="16"/>
  </r>
  <r>
    <x v="19"/>
    <x v="0"/>
    <x v="0"/>
    <x v="2"/>
    <x v="19"/>
    <x v="19"/>
    <x v="12"/>
    <x v="12"/>
    <x v="12"/>
    <x v="12"/>
    <x v="7"/>
    <x v="129"/>
    <x v="254"/>
    <x v="37"/>
    <x v="261"/>
    <x v="75"/>
    <x v="108"/>
    <x v="3"/>
    <x v="16"/>
  </r>
  <r>
    <x v="19"/>
    <x v="0"/>
    <x v="0"/>
    <x v="2"/>
    <x v="19"/>
    <x v="19"/>
    <x v="35"/>
    <x v="35"/>
    <x v="35"/>
    <x v="35"/>
    <x v="7"/>
    <x v="129"/>
    <x v="254"/>
    <x v="38"/>
    <x v="263"/>
    <x v="60"/>
    <x v="192"/>
    <x v="3"/>
    <x v="16"/>
  </r>
  <r>
    <x v="19"/>
    <x v="0"/>
    <x v="0"/>
    <x v="2"/>
    <x v="19"/>
    <x v="19"/>
    <x v="23"/>
    <x v="23"/>
    <x v="23"/>
    <x v="23"/>
    <x v="9"/>
    <x v="130"/>
    <x v="255"/>
    <x v="38"/>
    <x v="263"/>
    <x v="75"/>
    <x v="108"/>
    <x v="3"/>
    <x v="16"/>
  </r>
  <r>
    <x v="19"/>
    <x v="0"/>
    <x v="0"/>
    <x v="2"/>
    <x v="19"/>
    <x v="19"/>
    <x v="16"/>
    <x v="16"/>
    <x v="16"/>
    <x v="16"/>
    <x v="10"/>
    <x v="131"/>
    <x v="256"/>
    <x v="36"/>
    <x v="157"/>
    <x v="72"/>
    <x v="194"/>
    <x v="3"/>
    <x v="16"/>
  </r>
  <r>
    <x v="19"/>
    <x v="0"/>
    <x v="0"/>
    <x v="2"/>
    <x v="19"/>
    <x v="19"/>
    <x v="1"/>
    <x v="1"/>
    <x v="1"/>
    <x v="1"/>
    <x v="11"/>
    <x v="132"/>
    <x v="257"/>
    <x v="114"/>
    <x v="264"/>
    <x v="75"/>
    <x v="108"/>
    <x v="3"/>
    <x v="16"/>
  </r>
  <r>
    <x v="19"/>
    <x v="0"/>
    <x v="0"/>
    <x v="2"/>
    <x v="19"/>
    <x v="19"/>
    <x v="6"/>
    <x v="6"/>
    <x v="6"/>
    <x v="6"/>
    <x v="11"/>
    <x v="132"/>
    <x v="257"/>
    <x v="114"/>
    <x v="264"/>
    <x v="75"/>
    <x v="108"/>
    <x v="3"/>
    <x v="16"/>
  </r>
  <r>
    <x v="19"/>
    <x v="0"/>
    <x v="0"/>
    <x v="2"/>
    <x v="19"/>
    <x v="19"/>
    <x v="7"/>
    <x v="7"/>
    <x v="7"/>
    <x v="7"/>
    <x v="11"/>
    <x v="132"/>
    <x v="257"/>
    <x v="114"/>
    <x v="264"/>
    <x v="75"/>
    <x v="108"/>
    <x v="3"/>
    <x v="16"/>
  </r>
  <r>
    <x v="19"/>
    <x v="0"/>
    <x v="0"/>
    <x v="2"/>
    <x v="19"/>
    <x v="19"/>
    <x v="10"/>
    <x v="10"/>
    <x v="10"/>
    <x v="10"/>
    <x v="14"/>
    <x v="133"/>
    <x v="258"/>
    <x v="36"/>
    <x v="157"/>
    <x v="60"/>
    <x v="192"/>
    <x v="3"/>
    <x v="16"/>
  </r>
  <r>
    <x v="19"/>
    <x v="0"/>
    <x v="0"/>
    <x v="2"/>
    <x v="19"/>
    <x v="19"/>
    <x v="21"/>
    <x v="21"/>
    <x v="21"/>
    <x v="21"/>
    <x v="14"/>
    <x v="133"/>
    <x v="258"/>
    <x v="115"/>
    <x v="259"/>
    <x v="75"/>
    <x v="108"/>
    <x v="3"/>
    <x v="16"/>
  </r>
  <r>
    <x v="19"/>
    <x v="0"/>
    <x v="0"/>
    <x v="2"/>
    <x v="19"/>
    <x v="19"/>
    <x v="32"/>
    <x v="32"/>
    <x v="32"/>
    <x v="32"/>
    <x v="16"/>
    <x v="134"/>
    <x v="259"/>
    <x v="64"/>
    <x v="203"/>
    <x v="60"/>
    <x v="192"/>
    <x v="3"/>
    <x v="16"/>
  </r>
  <r>
    <x v="19"/>
    <x v="0"/>
    <x v="0"/>
    <x v="2"/>
    <x v="19"/>
    <x v="19"/>
    <x v="34"/>
    <x v="34"/>
    <x v="34"/>
    <x v="34"/>
    <x v="16"/>
    <x v="134"/>
    <x v="259"/>
    <x v="78"/>
    <x v="86"/>
    <x v="69"/>
    <x v="195"/>
    <x v="3"/>
    <x v="16"/>
  </r>
  <r>
    <x v="19"/>
    <x v="0"/>
    <x v="0"/>
    <x v="2"/>
    <x v="19"/>
    <x v="19"/>
    <x v="27"/>
    <x v="27"/>
    <x v="27"/>
    <x v="27"/>
    <x v="16"/>
    <x v="134"/>
    <x v="259"/>
    <x v="36"/>
    <x v="157"/>
    <x v="75"/>
    <x v="108"/>
    <x v="3"/>
    <x v="16"/>
  </r>
  <r>
    <x v="19"/>
    <x v="0"/>
    <x v="0"/>
    <x v="2"/>
    <x v="19"/>
    <x v="19"/>
    <x v="41"/>
    <x v="41"/>
    <x v="41"/>
    <x v="41"/>
    <x v="16"/>
    <x v="134"/>
    <x v="259"/>
    <x v="64"/>
    <x v="203"/>
    <x v="60"/>
    <x v="192"/>
    <x v="3"/>
    <x v="16"/>
  </r>
  <r>
    <x v="19"/>
    <x v="0"/>
    <x v="0"/>
    <x v="2"/>
    <x v="19"/>
    <x v="19"/>
    <x v="46"/>
    <x v="46"/>
    <x v="46"/>
    <x v="46"/>
    <x v="16"/>
    <x v="134"/>
    <x v="259"/>
    <x v="78"/>
    <x v="86"/>
    <x v="69"/>
    <x v="195"/>
    <x v="3"/>
    <x v="16"/>
  </r>
  <r>
    <x v="19"/>
    <x v="0"/>
    <x v="0"/>
    <x v="2"/>
    <x v="19"/>
    <x v="19"/>
    <x v="17"/>
    <x v="17"/>
    <x v="17"/>
    <x v="17"/>
    <x v="16"/>
    <x v="134"/>
    <x v="259"/>
    <x v="36"/>
    <x v="157"/>
    <x v="75"/>
    <x v="108"/>
    <x v="3"/>
    <x v="16"/>
  </r>
  <r>
    <x v="20"/>
    <x v="0"/>
    <x v="0"/>
    <x v="2"/>
    <x v="20"/>
    <x v="20"/>
    <x v="2"/>
    <x v="2"/>
    <x v="2"/>
    <x v="2"/>
    <x v="0"/>
    <x v="36"/>
    <x v="260"/>
    <x v="99"/>
    <x v="265"/>
    <x v="67"/>
    <x v="196"/>
    <x v="3"/>
    <x v="16"/>
  </r>
  <r>
    <x v="20"/>
    <x v="0"/>
    <x v="0"/>
    <x v="2"/>
    <x v="20"/>
    <x v="20"/>
    <x v="0"/>
    <x v="0"/>
    <x v="0"/>
    <x v="0"/>
    <x v="1"/>
    <x v="124"/>
    <x v="261"/>
    <x v="88"/>
    <x v="76"/>
    <x v="58"/>
    <x v="197"/>
    <x v="3"/>
    <x v="16"/>
  </r>
  <r>
    <x v="20"/>
    <x v="0"/>
    <x v="0"/>
    <x v="2"/>
    <x v="20"/>
    <x v="20"/>
    <x v="1"/>
    <x v="1"/>
    <x v="1"/>
    <x v="1"/>
    <x v="2"/>
    <x v="96"/>
    <x v="262"/>
    <x v="104"/>
    <x v="266"/>
    <x v="49"/>
    <x v="198"/>
    <x v="3"/>
    <x v="16"/>
  </r>
  <r>
    <x v="20"/>
    <x v="0"/>
    <x v="0"/>
    <x v="2"/>
    <x v="20"/>
    <x v="20"/>
    <x v="4"/>
    <x v="4"/>
    <x v="4"/>
    <x v="4"/>
    <x v="3"/>
    <x v="97"/>
    <x v="263"/>
    <x v="91"/>
    <x v="267"/>
    <x v="39"/>
    <x v="199"/>
    <x v="3"/>
    <x v="16"/>
  </r>
  <r>
    <x v="20"/>
    <x v="0"/>
    <x v="0"/>
    <x v="2"/>
    <x v="20"/>
    <x v="20"/>
    <x v="9"/>
    <x v="9"/>
    <x v="9"/>
    <x v="9"/>
    <x v="4"/>
    <x v="118"/>
    <x v="264"/>
    <x v="49"/>
    <x v="268"/>
    <x v="56"/>
    <x v="200"/>
    <x v="3"/>
    <x v="16"/>
  </r>
  <r>
    <x v="20"/>
    <x v="0"/>
    <x v="0"/>
    <x v="2"/>
    <x v="20"/>
    <x v="20"/>
    <x v="23"/>
    <x v="23"/>
    <x v="23"/>
    <x v="23"/>
    <x v="5"/>
    <x v="121"/>
    <x v="265"/>
    <x v="47"/>
    <x v="269"/>
    <x v="73"/>
    <x v="201"/>
    <x v="3"/>
    <x v="16"/>
  </r>
  <r>
    <x v="20"/>
    <x v="0"/>
    <x v="0"/>
    <x v="2"/>
    <x v="20"/>
    <x v="20"/>
    <x v="10"/>
    <x v="10"/>
    <x v="10"/>
    <x v="10"/>
    <x v="6"/>
    <x v="74"/>
    <x v="266"/>
    <x v="113"/>
    <x v="63"/>
    <x v="49"/>
    <x v="198"/>
    <x v="3"/>
    <x v="16"/>
  </r>
  <r>
    <x v="20"/>
    <x v="0"/>
    <x v="0"/>
    <x v="2"/>
    <x v="20"/>
    <x v="20"/>
    <x v="5"/>
    <x v="5"/>
    <x v="5"/>
    <x v="5"/>
    <x v="6"/>
    <x v="74"/>
    <x v="266"/>
    <x v="47"/>
    <x v="269"/>
    <x v="72"/>
    <x v="202"/>
    <x v="3"/>
    <x v="16"/>
  </r>
  <r>
    <x v="20"/>
    <x v="0"/>
    <x v="0"/>
    <x v="2"/>
    <x v="20"/>
    <x v="20"/>
    <x v="3"/>
    <x v="3"/>
    <x v="3"/>
    <x v="3"/>
    <x v="8"/>
    <x v="65"/>
    <x v="267"/>
    <x v="65"/>
    <x v="270"/>
    <x v="57"/>
    <x v="203"/>
    <x v="3"/>
    <x v="16"/>
  </r>
  <r>
    <x v="20"/>
    <x v="0"/>
    <x v="0"/>
    <x v="2"/>
    <x v="20"/>
    <x v="20"/>
    <x v="11"/>
    <x v="11"/>
    <x v="11"/>
    <x v="11"/>
    <x v="9"/>
    <x v="49"/>
    <x v="268"/>
    <x v="79"/>
    <x v="271"/>
    <x v="58"/>
    <x v="197"/>
    <x v="3"/>
    <x v="16"/>
  </r>
  <r>
    <x v="20"/>
    <x v="0"/>
    <x v="0"/>
    <x v="2"/>
    <x v="20"/>
    <x v="20"/>
    <x v="8"/>
    <x v="8"/>
    <x v="8"/>
    <x v="8"/>
    <x v="10"/>
    <x v="50"/>
    <x v="269"/>
    <x v="79"/>
    <x v="271"/>
    <x v="73"/>
    <x v="201"/>
    <x v="3"/>
    <x v="16"/>
  </r>
  <r>
    <x v="20"/>
    <x v="0"/>
    <x v="0"/>
    <x v="2"/>
    <x v="20"/>
    <x v="20"/>
    <x v="19"/>
    <x v="19"/>
    <x v="19"/>
    <x v="19"/>
    <x v="11"/>
    <x v="66"/>
    <x v="270"/>
    <x v="52"/>
    <x v="272"/>
    <x v="49"/>
    <x v="198"/>
    <x v="3"/>
    <x v="16"/>
  </r>
  <r>
    <x v="20"/>
    <x v="0"/>
    <x v="0"/>
    <x v="2"/>
    <x v="20"/>
    <x v="20"/>
    <x v="7"/>
    <x v="7"/>
    <x v="7"/>
    <x v="7"/>
    <x v="12"/>
    <x v="51"/>
    <x v="271"/>
    <x v="79"/>
    <x v="271"/>
    <x v="69"/>
    <x v="204"/>
    <x v="3"/>
    <x v="16"/>
  </r>
  <r>
    <x v="20"/>
    <x v="0"/>
    <x v="0"/>
    <x v="2"/>
    <x v="20"/>
    <x v="20"/>
    <x v="17"/>
    <x v="17"/>
    <x v="17"/>
    <x v="17"/>
    <x v="13"/>
    <x v="102"/>
    <x v="76"/>
    <x v="50"/>
    <x v="273"/>
    <x v="60"/>
    <x v="205"/>
    <x v="3"/>
    <x v="16"/>
  </r>
  <r>
    <x v="20"/>
    <x v="0"/>
    <x v="0"/>
    <x v="2"/>
    <x v="20"/>
    <x v="20"/>
    <x v="12"/>
    <x v="12"/>
    <x v="12"/>
    <x v="12"/>
    <x v="14"/>
    <x v="103"/>
    <x v="272"/>
    <x v="37"/>
    <x v="107"/>
    <x v="45"/>
    <x v="206"/>
    <x v="3"/>
    <x v="16"/>
  </r>
  <r>
    <x v="20"/>
    <x v="0"/>
    <x v="0"/>
    <x v="2"/>
    <x v="20"/>
    <x v="20"/>
    <x v="26"/>
    <x v="26"/>
    <x v="26"/>
    <x v="26"/>
    <x v="15"/>
    <x v="122"/>
    <x v="273"/>
    <x v="38"/>
    <x v="274"/>
    <x v="45"/>
    <x v="206"/>
    <x v="3"/>
    <x v="16"/>
  </r>
  <r>
    <x v="20"/>
    <x v="0"/>
    <x v="0"/>
    <x v="2"/>
    <x v="20"/>
    <x v="20"/>
    <x v="13"/>
    <x v="13"/>
    <x v="13"/>
    <x v="13"/>
    <x v="16"/>
    <x v="104"/>
    <x v="192"/>
    <x v="51"/>
    <x v="47"/>
    <x v="60"/>
    <x v="205"/>
    <x v="3"/>
    <x v="16"/>
  </r>
  <r>
    <x v="20"/>
    <x v="0"/>
    <x v="0"/>
    <x v="2"/>
    <x v="20"/>
    <x v="20"/>
    <x v="27"/>
    <x v="27"/>
    <x v="27"/>
    <x v="27"/>
    <x v="17"/>
    <x v="106"/>
    <x v="33"/>
    <x v="38"/>
    <x v="274"/>
    <x v="73"/>
    <x v="201"/>
    <x v="3"/>
    <x v="16"/>
  </r>
  <r>
    <x v="20"/>
    <x v="0"/>
    <x v="0"/>
    <x v="2"/>
    <x v="20"/>
    <x v="20"/>
    <x v="16"/>
    <x v="16"/>
    <x v="16"/>
    <x v="16"/>
    <x v="17"/>
    <x v="106"/>
    <x v="33"/>
    <x v="115"/>
    <x v="88"/>
    <x v="50"/>
    <x v="207"/>
    <x v="3"/>
    <x v="16"/>
  </r>
  <r>
    <x v="20"/>
    <x v="0"/>
    <x v="0"/>
    <x v="2"/>
    <x v="20"/>
    <x v="20"/>
    <x v="20"/>
    <x v="20"/>
    <x v="20"/>
    <x v="20"/>
    <x v="17"/>
    <x v="106"/>
    <x v="33"/>
    <x v="78"/>
    <x v="86"/>
    <x v="48"/>
    <x v="208"/>
    <x v="3"/>
    <x v="16"/>
  </r>
  <r>
    <x v="21"/>
    <x v="0"/>
    <x v="0"/>
    <x v="2"/>
    <x v="21"/>
    <x v="21"/>
    <x v="4"/>
    <x v="4"/>
    <x v="4"/>
    <x v="4"/>
    <x v="0"/>
    <x v="52"/>
    <x v="274"/>
    <x v="67"/>
    <x v="275"/>
    <x v="73"/>
    <x v="193"/>
    <x v="3"/>
    <x v="3"/>
  </r>
  <r>
    <x v="21"/>
    <x v="0"/>
    <x v="0"/>
    <x v="2"/>
    <x v="21"/>
    <x v="21"/>
    <x v="2"/>
    <x v="2"/>
    <x v="2"/>
    <x v="2"/>
    <x v="1"/>
    <x v="107"/>
    <x v="275"/>
    <x v="38"/>
    <x v="260"/>
    <x v="72"/>
    <x v="209"/>
    <x v="3"/>
    <x v="3"/>
  </r>
  <r>
    <x v="21"/>
    <x v="0"/>
    <x v="0"/>
    <x v="2"/>
    <x v="21"/>
    <x v="21"/>
    <x v="5"/>
    <x v="5"/>
    <x v="5"/>
    <x v="5"/>
    <x v="2"/>
    <x v="109"/>
    <x v="276"/>
    <x v="53"/>
    <x v="257"/>
    <x v="75"/>
    <x v="108"/>
    <x v="3"/>
    <x v="3"/>
  </r>
  <r>
    <x v="21"/>
    <x v="0"/>
    <x v="0"/>
    <x v="2"/>
    <x v="21"/>
    <x v="21"/>
    <x v="10"/>
    <x v="10"/>
    <x v="10"/>
    <x v="10"/>
    <x v="3"/>
    <x v="129"/>
    <x v="277"/>
    <x v="37"/>
    <x v="232"/>
    <x v="75"/>
    <x v="108"/>
    <x v="3"/>
    <x v="3"/>
  </r>
  <r>
    <x v="21"/>
    <x v="0"/>
    <x v="0"/>
    <x v="2"/>
    <x v="21"/>
    <x v="21"/>
    <x v="28"/>
    <x v="28"/>
    <x v="28"/>
    <x v="28"/>
    <x v="3"/>
    <x v="129"/>
    <x v="277"/>
    <x v="36"/>
    <x v="259"/>
    <x v="69"/>
    <x v="194"/>
    <x v="0"/>
    <x v="10"/>
  </r>
  <r>
    <x v="21"/>
    <x v="0"/>
    <x v="0"/>
    <x v="2"/>
    <x v="21"/>
    <x v="21"/>
    <x v="0"/>
    <x v="0"/>
    <x v="0"/>
    <x v="0"/>
    <x v="5"/>
    <x v="130"/>
    <x v="278"/>
    <x v="38"/>
    <x v="260"/>
    <x v="75"/>
    <x v="108"/>
    <x v="3"/>
    <x v="3"/>
  </r>
  <r>
    <x v="21"/>
    <x v="0"/>
    <x v="0"/>
    <x v="2"/>
    <x v="21"/>
    <x v="21"/>
    <x v="14"/>
    <x v="14"/>
    <x v="14"/>
    <x v="14"/>
    <x v="6"/>
    <x v="131"/>
    <x v="279"/>
    <x v="114"/>
    <x v="263"/>
    <x v="60"/>
    <x v="210"/>
    <x v="3"/>
    <x v="3"/>
  </r>
  <r>
    <x v="21"/>
    <x v="0"/>
    <x v="0"/>
    <x v="2"/>
    <x v="21"/>
    <x v="21"/>
    <x v="9"/>
    <x v="9"/>
    <x v="9"/>
    <x v="9"/>
    <x v="6"/>
    <x v="131"/>
    <x v="279"/>
    <x v="114"/>
    <x v="263"/>
    <x v="60"/>
    <x v="210"/>
    <x v="3"/>
    <x v="3"/>
  </r>
  <r>
    <x v="21"/>
    <x v="0"/>
    <x v="0"/>
    <x v="2"/>
    <x v="21"/>
    <x v="21"/>
    <x v="12"/>
    <x v="12"/>
    <x v="12"/>
    <x v="12"/>
    <x v="8"/>
    <x v="132"/>
    <x v="280"/>
    <x v="115"/>
    <x v="276"/>
    <x v="60"/>
    <x v="210"/>
    <x v="3"/>
    <x v="3"/>
  </r>
  <r>
    <x v="21"/>
    <x v="0"/>
    <x v="0"/>
    <x v="2"/>
    <x v="21"/>
    <x v="21"/>
    <x v="31"/>
    <x v="31"/>
    <x v="31"/>
    <x v="31"/>
    <x v="8"/>
    <x v="132"/>
    <x v="280"/>
    <x v="114"/>
    <x v="263"/>
    <x v="75"/>
    <x v="108"/>
    <x v="3"/>
    <x v="3"/>
  </r>
  <r>
    <x v="21"/>
    <x v="0"/>
    <x v="0"/>
    <x v="2"/>
    <x v="21"/>
    <x v="21"/>
    <x v="1"/>
    <x v="1"/>
    <x v="1"/>
    <x v="1"/>
    <x v="8"/>
    <x v="132"/>
    <x v="280"/>
    <x v="114"/>
    <x v="263"/>
    <x v="75"/>
    <x v="108"/>
    <x v="3"/>
    <x v="3"/>
  </r>
  <r>
    <x v="21"/>
    <x v="0"/>
    <x v="0"/>
    <x v="2"/>
    <x v="21"/>
    <x v="21"/>
    <x v="11"/>
    <x v="11"/>
    <x v="11"/>
    <x v="11"/>
    <x v="11"/>
    <x v="133"/>
    <x v="281"/>
    <x v="115"/>
    <x v="276"/>
    <x v="75"/>
    <x v="108"/>
    <x v="3"/>
    <x v="3"/>
  </r>
  <r>
    <x v="21"/>
    <x v="0"/>
    <x v="0"/>
    <x v="2"/>
    <x v="21"/>
    <x v="21"/>
    <x v="23"/>
    <x v="23"/>
    <x v="23"/>
    <x v="23"/>
    <x v="12"/>
    <x v="134"/>
    <x v="165"/>
    <x v="78"/>
    <x v="86"/>
    <x v="69"/>
    <x v="194"/>
    <x v="3"/>
    <x v="3"/>
  </r>
  <r>
    <x v="21"/>
    <x v="0"/>
    <x v="0"/>
    <x v="2"/>
    <x v="21"/>
    <x v="21"/>
    <x v="26"/>
    <x v="26"/>
    <x v="26"/>
    <x v="26"/>
    <x v="12"/>
    <x v="134"/>
    <x v="165"/>
    <x v="36"/>
    <x v="259"/>
    <x v="75"/>
    <x v="108"/>
    <x v="3"/>
    <x v="3"/>
  </r>
  <r>
    <x v="21"/>
    <x v="0"/>
    <x v="0"/>
    <x v="2"/>
    <x v="21"/>
    <x v="21"/>
    <x v="17"/>
    <x v="17"/>
    <x v="17"/>
    <x v="17"/>
    <x v="12"/>
    <x v="134"/>
    <x v="165"/>
    <x v="36"/>
    <x v="259"/>
    <x v="75"/>
    <x v="108"/>
    <x v="3"/>
    <x v="3"/>
  </r>
  <r>
    <x v="21"/>
    <x v="0"/>
    <x v="0"/>
    <x v="2"/>
    <x v="21"/>
    <x v="21"/>
    <x v="37"/>
    <x v="37"/>
    <x v="37"/>
    <x v="37"/>
    <x v="15"/>
    <x v="135"/>
    <x v="282"/>
    <x v="78"/>
    <x v="86"/>
    <x v="60"/>
    <x v="210"/>
    <x v="3"/>
    <x v="3"/>
  </r>
  <r>
    <x v="21"/>
    <x v="0"/>
    <x v="0"/>
    <x v="2"/>
    <x v="21"/>
    <x v="21"/>
    <x v="30"/>
    <x v="30"/>
    <x v="30"/>
    <x v="30"/>
    <x v="15"/>
    <x v="135"/>
    <x v="282"/>
    <x v="64"/>
    <x v="274"/>
    <x v="75"/>
    <x v="108"/>
    <x v="3"/>
    <x v="3"/>
  </r>
  <r>
    <x v="21"/>
    <x v="0"/>
    <x v="0"/>
    <x v="2"/>
    <x v="21"/>
    <x v="21"/>
    <x v="47"/>
    <x v="47"/>
    <x v="47"/>
    <x v="47"/>
    <x v="15"/>
    <x v="135"/>
    <x v="282"/>
    <x v="78"/>
    <x v="86"/>
    <x v="60"/>
    <x v="210"/>
    <x v="3"/>
    <x v="3"/>
  </r>
  <r>
    <x v="21"/>
    <x v="0"/>
    <x v="0"/>
    <x v="2"/>
    <x v="21"/>
    <x v="21"/>
    <x v="48"/>
    <x v="48"/>
    <x v="48"/>
    <x v="48"/>
    <x v="15"/>
    <x v="135"/>
    <x v="282"/>
    <x v="64"/>
    <x v="274"/>
    <x v="75"/>
    <x v="108"/>
    <x v="3"/>
    <x v="3"/>
  </r>
  <r>
    <x v="21"/>
    <x v="0"/>
    <x v="0"/>
    <x v="2"/>
    <x v="21"/>
    <x v="21"/>
    <x v="29"/>
    <x v="29"/>
    <x v="29"/>
    <x v="29"/>
    <x v="15"/>
    <x v="135"/>
    <x v="282"/>
    <x v="64"/>
    <x v="274"/>
    <x v="75"/>
    <x v="108"/>
    <x v="3"/>
    <x v="3"/>
  </r>
  <r>
    <x v="21"/>
    <x v="0"/>
    <x v="0"/>
    <x v="2"/>
    <x v="21"/>
    <x v="21"/>
    <x v="49"/>
    <x v="49"/>
    <x v="49"/>
    <x v="49"/>
    <x v="15"/>
    <x v="135"/>
    <x v="282"/>
    <x v="64"/>
    <x v="274"/>
    <x v="75"/>
    <x v="108"/>
    <x v="3"/>
    <x v="3"/>
  </r>
  <r>
    <x v="21"/>
    <x v="0"/>
    <x v="0"/>
    <x v="2"/>
    <x v="21"/>
    <x v="21"/>
    <x v="46"/>
    <x v="46"/>
    <x v="46"/>
    <x v="46"/>
    <x v="15"/>
    <x v="135"/>
    <x v="282"/>
    <x v="78"/>
    <x v="86"/>
    <x v="60"/>
    <x v="210"/>
    <x v="3"/>
    <x v="3"/>
  </r>
  <r>
    <x v="21"/>
    <x v="0"/>
    <x v="0"/>
    <x v="2"/>
    <x v="21"/>
    <x v="21"/>
    <x v="24"/>
    <x v="24"/>
    <x v="24"/>
    <x v="24"/>
    <x v="15"/>
    <x v="135"/>
    <x v="282"/>
    <x v="64"/>
    <x v="274"/>
    <x v="75"/>
    <x v="108"/>
    <x v="3"/>
    <x v="3"/>
  </r>
  <r>
    <x v="21"/>
    <x v="0"/>
    <x v="0"/>
    <x v="2"/>
    <x v="21"/>
    <x v="21"/>
    <x v="13"/>
    <x v="13"/>
    <x v="13"/>
    <x v="13"/>
    <x v="15"/>
    <x v="135"/>
    <x v="282"/>
    <x v="64"/>
    <x v="274"/>
    <x v="75"/>
    <x v="108"/>
    <x v="3"/>
    <x v="3"/>
  </r>
  <r>
    <x v="21"/>
    <x v="0"/>
    <x v="0"/>
    <x v="2"/>
    <x v="21"/>
    <x v="21"/>
    <x v="19"/>
    <x v="19"/>
    <x v="19"/>
    <x v="19"/>
    <x v="15"/>
    <x v="135"/>
    <x v="282"/>
    <x v="64"/>
    <x v="274"/>
    <x v="75"/>
    <x v="108"/>
    <x v="3"/>
    <x v="3"/>
  </r>
  <r>
    <x v="21"/>
    <x v="0"/>
    <x v="0"/>
    <x v="2"/>
    <x v="21"/>
    <x v="21"/>
    <x v="6"/>
    <x v="6"/>
    <x v="6"/>
    <x v="6"/>
    <x v="15"/>
    <x v="135"/>
    <x v="282"/>
    <x v="64"/>
    <x v="274"/>
    <x v="75"/>
    <x v="108"/>
    <x v="3"/>
    <x v="3"/>
  </r>
  <r>
    <x v="21"/>
    <x v="0"/>
    <x v="0"/>
    <x v="2"/>
    <x v="21"/>
    <x v="21"/>
    <x v="7"/>
    <x v="7"/>
    <x v="7"/>
    <x v="7"/>
    <x v="15"/>
    <x v="135"/>
    <x v="282"/>
    <x v="78"/>
    <x v="86"/>
    <x v="60"/>
    <x v="210"/>
    <x v="3"/>
    <x v="3"/>
  </r>
  <r>
    <x v="22"/>
    <x v="0"/>
    <x v="0"/>
    <x v="2"/>
    <x v="22"/>
    <x v="22"/>
    <x v="5"/>
    <x v="5"/>
    <x v="5"/>
    <x v="5"/>
    <x v="0"/>
    <x v="104"/>
    <x v="283"/>
    <x v="67"/>
    <x v="277"/>
    <x v="75"/>
    <x v="108"/>
    <x v="3"/>
    <x v="16"/>
  </r>
  <r>
    <x v="22"/>
    <x v="0"/>
    <x v="0"/>
    <x v="2"/>
    <x v="22"/>
    <x v="22"/>
    <x v="4"/>
    <x v="4"/>
    <x v="4"/>
    <x v="4"/>
    <x v="1"/>
    <x v="105"/>
    <x v="284"/>
    <x v="37"/>
    <x v="278"/>
    <x v="73"/>
    <x v="211"/>
    <x v="3"/>
    <x v="16"/>
  </r>
  <r>
    <x v="22"/>
    <x v="0"/>
    <x v="0"/>
    <x v="2"/>
    <x v="22"/>
    <x v="22"/>
    <x v="10"/>
    <x v="10"/>
    <x v="10"/>
    <x v="10"/>
    <x v="2"/>
    <x v="107"/>
    <x v="0"/>
    <x v="106"/>
    <x v="279"/>
    <x v="75"/>
    <x v="108"/>
    <x v="3"/>
    <x v="16"/>
  </r>
  <r>
    <x v="22"/>
    <x v="0"/>
    <x v="0"/>
    <x v="2"/>
    <x v="22"/>
    <x v="22"/>
    <x v="2"/>
    <x v="2"/>
    <x v="2"/>
    <x v="2"/>
    <x v="3"/>
    <x v="109"/>
    <x v="285"/>
    <x v="37"/>
    <x v="278"/>
    <x v="60"/>
    <x v="212"/>
    <x v="3"/>
    <x v="16"/>
  </r>
  <r>
    <x v="22"/>
    <x v="0"/>
    <x v="0"/>
    <x v="2"/>
    <x v="22"/>
    <x v="22"/>
    <x v="14"/>
    <x v="14"/>
    <x v="14"/>
    <x v="14"/>
    <x v="4"/>
    <x v="130"/>
    <x v="286"/>
    <x v="38"/>
    <x v="280"/>
    <x v="75"/>
    <x v="108"/>
    <x v="3"/>
    <x v="16"/>
  </r>
  <r>
    <x v="22"/>
    <x v="0"/>
    <x v="0"/>
    <x v="2"/>
    <x v="22"/>
    <x v="22"/>
    <x v="1"/>
    <x v="1"/>
    <x v="1"/>
    <x v="1"/>
    <x v="4"/>
    <x v="130"/>
    <x v="286"/>
    <x v="80"/>
    <x v="281"/>
    <x v="60"/>
    <x v="212"/>
    <x v="3"/>
    <x v="16"/>
  </r>
  <r>
    <x v="22"/>
    <x v="0"/>
    <x v="0"/>
    <x v="2"/>
    <x v="22"/>
    <x v="22"/>
    <x v="0"/>
    <x v="0"/>
    <x v="0"/>
    <x v="0"/>
    <x v="4"/>
    <x v="130"/>
    <x v="286"/>
    <x v="38"/>
    <x v="280"/>
    <x v="75"/>
    <x v="108"/>
    <x v="3"/>
    <x v="16"/>
  </r>
  <r>
    <x v="22"/>
    <x v="0"/>
    <x v="0"/>
    <x v="2"/>
    <x v="22"/>
    <x v="22"/>
    <x v="12"/>
    <x v="12"/>
    <x v="12"/>
    <x v="12"/>
    <x v="7"/>
    <x v="131"/>
    <x v="287"/>
    <x v="80"/>
    <x v="281"/>
    <x v="75"/>
    <x v="108"/>
    <x v="3"/>
    <x v="16"/>
  </r>
  <r>
    <x v="22"/>
    <x v="0"/>
    <x v="0"/>
    <x v="2"/>
    <x v="22"/>
    <x v="22"/>
    <x v="11"/>
    <x v="11"/>
    <x v="11"/>
    <x v="11"/>
    <x v="8"/>
    <x v="132"/>
    <x v="288"/>
    <x v="114"/>
    <x v="282"/>
    <x v="75"/>
    <x v="108"/>
    <x v="3"/>
    <x v="16"/>
  </r>
  <r>
    <x v="22"/>
    <x v="0"/>
    <x v="0"/>
    <x v="2"/>
    <x v="22"/>
    <x v="22"/>
    <x v="38"/>
    <x v="38"/>
    <x v="38"/>
    <x v="38"/>
    <x v="9"/>
    <x v="133"/>
    <x v="289"/>
    <x v="36"/>
    <x v="283"/>
    <x v="60"/>
    <x v="212"/>
    <x v="3"/>
    <x v="16"/>
  </r>
  <r>
    <x v="22"/>
    <x v="0"/>
    <x v="0"/>
    <x v="2"/>
    <x v="22"/>
    <x v="22"/>
    <x v="28"/>
    <x v="28"/>
    <x v="28"/>
    <x v="28"/>
    <x v="10"/>
    <x v="134"/>
    <x v="290"/>
    <x v="36"/>
    <x v="283"/>
    <x v="75"/>
    <x v="108"/>
    <x v="3"/>
    <x v="16"/>
  </r>
  <r>
    <x v="22"/>
    <x v="0"/>
    <x v="0"/>
    <x v="2"/>
    <x v="22"/>
    <x v="22"/>
    <x v="29"/>
    <x v="29"/>
    <x v="29"/>
    <x v="29"/>
    <x v="10"/>
    <x v="134"/>
    <x v="290"/>
    <x v="78"/>
    <x v="86"/>
    <x v="69"/>
    <x v="213"/>
    <x v="3"/>
    <x v="16"/>
  </r>
  <r>
    <x v="22"/>
    <x v="0"/>
    <x v="0"/>
    <x v="2"/>
    <x v="22"/>
    <x v="22"/>
    <x v="8"/>
    <x v="8"/>
    <x v="8"/>
    <x v="8"/>
    <x v="10"/>
    <x v="134"/>
    <x v="290"/>
    <x v="36"/>
    <x v="283"/>
    <x v="75"/>
    <x v="108"/>
    <x v="3"/>
    <x v="16"/>
  </r>
  <r>
    <x v="22"/>
    <x v="0"/>
    <x v="0"/>
    <x v="2"/>
    <x v="22"/>
    <x v="22"/>
    <x v="9"/>
    <x v="9"/>
    <x v="9"/>
    <x v="9"/>
    <x v="10"/>
    <x v="134"/>
    <x v="290"/>
    <x v="36"/>
    <x v="283"/>
    <x v="75"/>
    <x v="108"/>
    <x v="3"/>
    <x v="16"/>
  </r>
  <r>
    <x v="22"/>
    <x v="0"/>
    <x v="0"/>
    <x v="2"/>
    <x v="22"/>
    <x v="22"/>
    <x v="31"/>
    <x v="31"/>
    <x v="31"/>
    <x v="31"/>
    <x v="10"/>
    <x v="134"/>
    <x v="290"/>
    <x v="36"/>
    <x v="283"/>
    <x v="75"/>
    <x v="108"/>
    <x v="3"/>
    <x v="16"/>
  </r>
  <r>
    <x v="22"/>
    <x v="0"/>
    <x v="0"/>
    <x v="2"/>
    <x v="22"/>
    <x v="22"/>
    <x v="22"/>
    <x v="22"/>
    <x v="22"/>
    <x v="22"/>
    <x v="10"/>
    <x v="134"/>
    <x v="290"/>
    <x v="36"/>
    <x v="283"/>
    <x v="75"/>
    <x v="108"/>
    <x v="3"/>
    <x v="16"/>
  </r>
  <r>
    <x v="22"/>
    <x v="0"/>
    <x v="0"/>
    <x v="2"/>
    <x v="22"/>
    <x v="22"/>
    <x v="34"/>
    <x v="34"/>
    <x v="34"/>
    <x v="34"/>
    <x v="16"/>
    <x v="135"/>
    <x v="291"/>
    <x v="64"/>
    <x v="52"/>
    <x v="75"/>
    <x v="108"/>
    <x v="3"/>
    <x v="16"/>
  </r>
  <r>
    <x v="22"/>
    <x v="0"/>
    <x v="0"/>
    <x v="2"/>
    <x v="22"/>
    <x v="22"/>
    <x v="47"/>
    <x v="47"/>
    <x v="47"/>
    <x v="47"/>
    <x v="16"/>
    <x v="135"/>
    <x v="291"/>
    <x v="64"/>
    <x v="52"/>
    <x v="75"/>
    <x v="108"/>
    <x v="3"/>
    <x v="16"/>
  </r>
  <r>
    <x v="22"/>
    <x v="0"/>
    <x v="0"/>
    <x v="2"/>
    <x v="22"/>
    <x v="22"/>
    <x v="27"/>
    <x v="27"/>
    <x v="27"/>
    <x v="27"/>
    <x v="16"/>
    <x v="135"/>
    <x v="291"/>
    <x v="64"/>
    <x v="52"/>
    <x v="75"/>
    <x v="108"/>
    <x v="3"/>
    <x v="16"/>
  </r>
  <r>
    <x v="22"/>
    <x v="0"/>
    <x v="0"/>
    <x v="2"/>
    <x v="22"/>
    <x v="22"/>
    <x v="46"/>
    <x v="46"/>
    <x v="46"/>
    <x v="46"/>
    <x v="16"/>
    <x v="135"/>
    <x v="291"/>
    <x v="64"/>
    <x v="52"/>
    <x v="75"/>
    <x v="108"/>
    <x v="3"/>
    <x v="16"/>
  </r>
  <r>
    <x v="22"/>
    <x v="0"/>
    <x v="0"/>
    <x v="2"/>
    <x v="22"/>
    <x v="22"/>
    <x v="25"/>
    <x v="25"/>
    <x v="25"/>
    <x v="25"/>
    <x v="16"/>
    <x v="135"/>
    <x v="291"/>
    <x v="64"/>
    <x v="52"/>
    <x v="75"/>
    <x v="108"/>
    <x v="3"/>
    <x v="16"/>
  </r>
  <r>
    <x v="22"/>
    <x v="0"/>
    <x v="0"/>
    <x v="2"/>
    <x v="22"/>
    <x v="22"/>
    <x v="21"/>
    <x v="21"/>
    <x v="21"/>
    <x v="21"/>
    <x v="16"/>
    <x v="135"/>
    <x v="291"/>
    <x v="78"/>
    <x v="86"/>
    <x v="60"/>
    <x v="212"/>
    <x v="3"/>
    <x v="16"/>
  </r>
  <r>
    <x v="22"/>
    <x v="0"/>
    <x v="0"/>
    <x v="2"/>
    <x v="22"/>
    <x v="22"/>
    <x v="7"/>
    <x v="7"/>
    <x v="7"/>
    <x v="7"/>
    <x v="16"/>
    <x v="135"/>
    <x v="291"/>
    <x v="64"/>
    <x v="52"/>
    <x v="75"/>
    <x v="108"/>
    <x v="3"/>
    <x v="16"/>
  </r>
  <r>
    <x v="22"/>
    <x v="0"/>
    <x v="0"/>
    <x v="2"/>
    <x v="22"/>
    <x v="22"/>
    <x v="20"/>
    <x v="20"/>
    <x v="20"/>
    <x v="20"/>
    <x v="16"/>
    <x v="135"/>
    <x v="291"/>
    <x v="78"/>
    <x v="86"/>
    <x v="60"/>
    <x v="212"/>
    <x v="3"/>
    <x v="16"/>
  </r>
  <r>
    <x v="22"/>
    <x v="0"/>
    <x v="0"/>
    <x v="2"/>
    <x v="22"/>
    <x v="22"/>
    <x v="50"/>
    <x v="50"/>
    <x v="50"/>
    <x v="50"/>
    <x v="16"/>
    <x v="135"/>
    <x v="291"/>
    <x v="64"/>
    <x v="52"/>
    <x v="75"/>
    <x v="108"/>
    <x v="3"/>
    <x v="16"/>
  </r>
  <r>
    <x v="22"/>
    <x v="0"/>
    <x v="0"/>
    <x v="2"/>
    <x v="22"/>
    <x v="22"/>
    <x v="17"/>
    <x v="17"/>
    <x v="17"/>
    <x v="17"/>
    <x v="16"/>
    <x v="135"/>
    <x v="291"/>
    <x v="64"/>
    <x v="52"/>
    <x v="75"/>
    <x v="108"/>
    <x v="3"/>
    <x v="16"/>
  </r>
  <r>
    <x v="23"/>
    <x v="0"/>
    <x v="0"/>
    <x v="2"/>
    <x v="23"/>
    <x v="23"/>
    <x v="4"/>
    <x v="4"/>
    <x v="4"/>
    <x v="4"/>
    <x v="0"/>
    <x v="119"/>
    <x v="153"/>
    <x v="35"/>
    <x v="284"/>
    <x v="50"/>
    <x v="214"/>
    <x v="3"/>
    <x v="3"/>
  </r>
  <r>
    <x v="23"/>
    <x v="0"/>
    <x v="0"/>
    <x v="2"/>
    <x v="23"/>
    <x v="23"/>
    <x v="2"/>
    <x v="2"/>
    <x v="2"/>
    <x v="2"/>
    <x v="1"/>
    <x v="76"/>
    <x v="292"/>
    <x v="50"/>
    <x v="285"/>
    <x v="72"/>
    <x v="167"/>
    <x v="3"/>
    <x v="3"/>
  </r>
  <r>
    <x v="23"/>
    <x v="0"/>
    <x v="0"/>
    <x v="2"/>
    <x v="23"/>
    <x v="23"/>
    <x v="10"/>
    <x v="10"/>
    <x v="10"/>
    <x v="10"/>
    <x v="2"/>
    <x v="102"/>
    <x v="119"/>
    <x v="67"/>
    <x v="286"/>
    <x v="72"/>
    <x v="167"/>
    <x v="3"/>
    <x v="3"/>
  </r>
  <r>
    <x v="23"/>
    <x v="0"/>
    <x v="0"/>
    <x v="2"/>
    <x v="23"/>
    <x v="23"/>
    <x v="0"/>
    <x v="0"/>
    <x v="0"/>
    <x v="0"/>
    <x v="2"/>
    <x v="102"/>
    <x v="119"/>
    <x v="50"/>
    <x v="285"/>
    <x v="60"/>
    <x v="83"/>
    <x v="3"/>
    <x v="3"/>
  </r>
  <r>
    <x v="23"/>
    <x v="0"/>
    <x v="0"/>
    <x v="2"/>
    <x v="23"/>
    <x v="23"/>
    <x v="16"/>
    <x v="16"/>
    <x v="16"/>
    <x v="16"/>
    <x v="4"/>
    <x v="122"/>
    <x v="103"/>
    <x v="53"/>
    <x v="287"/>
    <x v="49"/>
    <x v="215"/>
    <x v="3"/>
    <x v="3"/>
  </r>
  <r>
    <x v="23"/>
    <x v="0"/>
    <x v="0"/>
    <x v="2"/>
    <x v="23"/>
    <x v="23"/>
    <x v="5"/>
    <x v="5"/>
    <x v="5"/>
    <x v="5"/>
    <x v="5"/>
    <x v="105"/>
    <x v="293"/>
    <x v="65"/>
    <x v="288"/>
    <x v="75"/>
    <x v="108"/>
    <x v="3"/>
    <x v="3"/>
  </r>
  <r>
    <x v="23"/>
    <x v="0"/>
    <x v="0"/>
    <x v="2"/>
    <x v="23"/>
    <x v="23"/>
    <x v="9"/>
    <x v="9"/>
    <x v="9"/>
    <x v="9"/>
    <x v="6"/>
    <x v="109"/>
    <x v="294"/>
    <x v="53"/>
    <x v="287"/>
    <x v="75"/>
    <x v="108"/>
    <x v="3"/>
    <x v="3"/>
  </r>
  <r>
    <x v="23"/>
    <x v="0"/>
    <x v="0"/>
    <x v="2"/>
    <x v="23"/>
    <x v="23"/>
    <x v="24"/>
    <x v="24"/>
    <x v="24"/>
    <x v="24"/>
    <x v="7"/>
    <x v="129"/>
    <x v="295"/>
    <x v="38"/>
    <x v="289"/>
    <x v="60"/>
    <x v="83"/>
    <x v="3"/>
    <x v="3"/>
  </r>
  <r>
    <x v="23"/>
    <x v="0"/>
    <x v="0"/>
    <x v="2"/>
    <x v="23"/>
    <x v="23"/>
    <x v="12"/>
    <x v="12"/>
    <x v="12"/>
    <x v="12"/>
    <x v="8"/>
    <x v="130"/>
    <x v="296"/>
    <x v="38"/>
    <x v="289"/>
    <x v="75"/>
    <x v="108"/>
    <x v="3"/>
    <x v="3"/>
  </r>
  <r>
    <x v="23"/>
    <x v="0"/>
    <x v="0"/>
    <x v="2"/>
    <x v="23"/>
    <x v="23"/>
    <x v="11"/>
    <x v="11"/>
    <x v="11"/>
    <x v="11"/>
    <x v="8"/>
    <x v="130"/>
    <x v="296"/>
    <x v="80"/>
    <x v="290"/>
    <x v="60"/>
    <x v="83"/>
    <x v="3"/>
    <x v="3"/>
  </r>
  <r>
    <x v="23"/>
    <x v="0"/>
    <x v="0"/>
    <x v="2"/>
    <x v="23"/>
    <x v="23"/>
    <x v="3"/>
    <x v="3"/>
    <x v="3"/>
    <x v="3"/>
    <x v="8"/>
    <x v="130"/>
    <x v="296"/>
    <x v="114"/>
    <x v="121"/>
    <x v="69"/>
    <x v="166"/>
    <x v="3"/>
    <x v="3"/>
  </r>
  <r>
    <x v="23"/>
    <x v="0"/>
    <x v="0"/>
    <x v="2"/>
    <x v="23"/>
    <x v="23"/>
    <x v="1"/>
    <x v="1"/>
    <x v="1"/>
    <x v="1"/>
    <x v="8"/>
    <x v="130"/>
    <x v="296"/>
    <x v="38"/>
    <x v="289"/>
    <x v="75"/>
    <x v="108"/>
    <x v="3"/>
    <x v="3"/>
  </r>
  <r>
    <x v="23"/>
    <x v="0"/>
    <x v="0"/>
    <x v="2"/>
    <x v="23"/>
    <x v="23"/>
    <x v="7"/>
    <x v="7"/>
    <x v="7"/>
    <x v="7"/>
    <x v="8"/>
    <x v="130"/>
    <x v="296"/>
    <x v="80"/>
    <x v="290"/>
    <x v="60"/>
    <x v="83"/>
    <x v="3"/>
    <x v="3"/>
  </r>
  <r>
    <x v="23"/>
    <x v="0"/>
    <x v="0"/>
    <x v="2"/>
    <x v="23"/>
    <x v="23"/>
    <x v="8"/>
    <x v="8"/>
    <x v="8"/>
    <x v="8"/>
    <x v="13"/>
    <x v="131"/>
    <x v="297"/>
    <x v="80"/>
    <x v="290"/>
    <x v="75"/>
    <x v="108"/>
    <x v="3"/>
    <x v="3"/>
  </r>
  <r>
    <x v="23"/>
    <x v="0"/>
    <x v="0"/>
    <x v="2"/>
    <x v="23"/>
    <x v="23"/>
    <x v="27"/>
    <x v="27"/>
    <x v="27"/>
    <x v="27"/>
    <x v="14"/>
    <x v="132"/>
    <x v="179"/>
    <x v="64"/>
    <x v="291"/>
    <x v="72"/>
    <x v="167"/>
    <x v="3"/>
    <x v="3"/>
  </r>
  <r>
    <x v="23"/>
    <x v="0"/>
    <x v="0"/>
    <x v="2"/>
    <x v="23"/>
    <x v="23"/>
    <x v="13"/>
    <x v="13"/>
    <x v="13"/>
    <x v="13"/>
    <x v="14"/>
    <x v="132"/>
    <x v="179"/>
    <x v="115"/>
    <x v="292"/>
    <x v="75"/>
    <x v="108"/>
    <x v="1"/>
    <x v="10"/>
  </r>
  <r>
    <x v="23"/>
    <x v="0"/>
    <x v="0"/>
    <x v="2"/>
    <x v="23"/>
    <x v="23"/>
    <x v="20"/>
    <x v="20"/>
    <x v="20"/>
    <x v="20"/>
    <x v="14"/>
    <x v="132"/>
    <x v="179"/>
    <x v="78"/>
    <x v="86"/>
    <x v="73"/>
    <x v="168"/>
    <x v="3"/>
    <x v="3"/>
  </r>
  <r>
    <x v="23"/>
    <x v="0"/>
    <x v="0"/>
    <x v="2"/>
    <x v="23"/>
    <x v="23"/>
    <x v="50"/>
    <x v="50"/>
    <x v="50"/>
    <x v="50"/>
    <x v="14"/>
    <x v="132"/>
    <x v="179"/>
    <x v="115"/>
    <x v="292"/>
    <x v="60"/>
    <x v="83"/>
    <x v="3"/>
    <x v="3"/>
  </r>
  <r>
    <x v="23"/>
    <x v="0"/>
    <x v="0"/>
    <x v="2"/>
    <x v="23"/>
    <x v="23"/>
    <x v="42"/>
    <x v="42"/>
    <x v="42"/>
    <x v="42"/>
    <x v="18"/>
    <x v="133"/>
    <x v="298"/>
    <x v="36"/>
    <x v="293"/>
    <x v="60"/>
    <x v="83"/>
    <x v="3"/>
    <x v="3"/>
  </r>
  <r>
    <x v="23"/>
    <x v="0"/>
    <x v="0"/>
    <x v="2"/>
    <x v="23"/>
    <x v="23"/>
    <x v="51"/>
    <x v="51"/>
    <x v="51"/>
    <x v="51"/>
    <x v="18"/>
    <x v="133"/>
    <x v="298"/>
    <x v="78"/>
    <x v="86"/>
    <x v="72"/>
    <x v="167"/>
    <x v="3"/>
    <x v="3"/>
  </r>
  <r>
    <x v="23"/>
    <x v="0"/>
    <x v="0"/>
    <x v="2"/>
    <x v="23"/>
    <x v="23"/>
    <x v="15"/>
    <x v="15"/>
    <x v="15"/>
    <x v="15"/>
    <x v="18"/>
    <x v="133"/>
    <x v="298"/>
    <x v="36"/>
    <x v="293"/>
    <x v="60"/>
    <x v="83"/>
    <x v="3"/>
    <x v="3"/>
  </r>
  <r>
    <x v="24"/>
    <x v="0"/>
    <x v="0"/>
    <x v="2"/>
    <x v="24"/>
    <x v="24"/>
    <x v="4"/>
    <x v="4"/>
    <x v="4"/>
    <x v="4"/>
    <x v="0"/>
    <x v="75"/>
    <x v="299"/>
    <x v="51"/>
    <x v="294"/>
    <x v="56"/>
    <x v="216"/>
    <x v="3"/>
    <x v="3"/>
  </r>
  <r>
    <x v="24"/>
    <x v="0"/>
    <x v="0"/>
    <x v="2"/>
    <x v="24"/>
    <x v="24"/>
    <x v="24"/>
    <x v="24"/>
    <x v="24"/>
    <x v="24"/>
    <x v="1"/>
    <x v="52"/>
    <x v="300"/>
    <x v="66"/>
    <x v="295"/>
    <x v="60"/>
    <x v="38"/>
    <x v="3"/>
    <x v="3"/>
  </r>
  <r>
    <x v="24"/>
    <x v="0"/>
    <x v="0"/>
    <x v="2"/>
    <x v="24"/>
    <x v="24"/>
    <x v="1"/>
    <x v="1"/>
    <x v="1"/>
    <x v="1"/>
    <x v="2"/>
    <x v="102"/>
    <x v="197"/>
    <x v="67"/>
    <x v="296"/>
    <x v="72"/>
    <x v="112"/>
    <x v="3"/>
    <x v="3"/>
  </r>
  <r>
    <x v="24"/>
    <x v="0"/>
    <x v="0"/>
    <x v="2"/>
    <x v="24"/>
    <x v="24"/>
    <x v="2"/>
    <x v="2"/>
    <x v="2"/>
    <x v="2"/>
    <x v="3"/>
    <x v="108"/>
    <x v="301"/>
    <x v="106"/>
    <x v="297"/>
    <x v="72"/>
    <x v="112"/>
    <x v="3"/>
    <x v="3"/>
  </r>
  <r>
    <x v="24"/>
    <x v="0"/>
    <x v="0"/>
    <x v="2"/>
    <x v="24"/>
    <x v="24"/>
    <x v="10"/>
    <x v="10"/>
    <x v="10"/>
    <x v="10"/>
    <x v="4"/>
    <x v="105"/>
    <x v="302"/>
    <x v="106"/>
    <x v="297"/>
    <x v="69"/>
    <x v="118"/>
    <x v="3"/>
    <x v="3"/>
  </r>
  <r>
    <x v="24"/>
    <x v="0"/>
    <x v="0"/>
    <x v="2"/>
    <x v="24"/>
    <x v="24"/>
    <x v="5"/>
    <x v="5"/>
    <x v="5"/>
    <x v="5"/>
    <x v="4"/>
    <x v="105"/>
    <x v="302"/>
    <x v="53"/>
    <x v="46"/>
    <x v="72"/>
    <x v="112"/>
    <x v="3"/>
    <x v="3"/>
  </r>
  <r>
    <x v="24"/>
    <x v="0"/>
    <x v="0"/>
    <x v="2"/>
    <x v="24"/>
    <x v="24"/>
    <x v="31"/>
    <x v="31"/>
    <x v="31"/>
    <x v="31"/>
    <x v="6"/>
    <x v="106"/>
    <x v="303"/>
    <x v="106"/>
    <x v="297"/>
    <x v="60"/>
    <x v="38"/>
    <x v="3"/>
    <x v="3"/>
  </r>
  <r>
    <x v="24"/>
    <x v="0"/>
    <x v="0"/>
    <x v="2"/>
    <x v="24"/>
    <x v="24"/>
    <x v="3"/>
    <x v="3"/>
    <x v="3"/>
    <x v="3"/>
    <x v="7"/>
    <x v="107"/>
    <x v="304"/>
    <x v="53"/>
    <x v="46"/>
    <x v="60"/>
    <x v="38"/>
    <x v="3"/>
    <x v="3"/>
  </r>
  <r>
    <x v="24"/>
    <x v="0"/>
    <x v="0"/>
    <x v="2"/>
    <x v="24"/>
    <x v="24"/>
    <x v="0"/>
    <x v="0"/>
    <x v="0"/>
    <x v="0"/>
    <x v="8"/>
    <x v="129"/>
    <x v="305"/>
    <x v="37"/>
    <x v="298"/>
    <x v="75"/>
    <x v="108"/>
    <x v="3"/>
    <x v="3"/>
  </r>
  <r>
    <x v="24"/>
    <x v="0"/>
    <x v="0"/>
    <x v="2"/>
    <x v="24"/>
    <x v="24"/>
    <x v="12"/>
    <x v="12"/>
    <x v="12"/>
    <x v="12"/>
    <x v="9"/>
    <x v="130"/>
    <x v="306"/>
    <x v="80"/>
    <x v="299"/>
    <x v="60"/>
    <x v="38"/>
    <x v="3"/>
    <x v="3"/>
  </r>
  <r>
    <x v="24"/>
    <x v="0"/>
    <x v="0"/>
    <x v="2"/>
    <x v="24"/>
    <x v="24"/>
    <x v="28"/>
    <x v="28"/>
    <x v="28"/>
    <x v="28"/>
    <x v="9"/>
    <x v="130"/>
    <x v="306"/>
    <x v="36"/>
    <x v="53"/>
    <x v="73"/>
    <x v="217"/>
    <x v="3"/>
    <x v="3"/>
  </r>
  <r>
    <x v="24"/>
    <x v="0"/>
    <x v="0"/>
    <x v="2"/>
    <x v="24"/>
    <x v="24"/>
    <x v="11"/>
    <x v="11"/>
    <x v="11"/>
    <x v="11"/>
    <x v="9"/>
    <x v="130"/>
    <x v="306"/>
    <x v="115"/>
    <x v="14"/>
    <x v="72"/>
    <x v="112"/>
    <x v="3"/>
    <x v="3"/>
  </r>
  <r>
    <x v="24"/>
    <x v="0"/>
    <x v="0"/>
    <x v="2"/>
    <x v="24"/>
    <x v="24"/>
    <x v="17"/>
    <x v="17"/>
    <x v="17"/>
    <x v="17"/>
    <x v="9"/>
    <x v="130"/>
    <x v="306"/>
    <x v="80"/>
    <x v="299"/>
    <x v="60"/>
    <x v="38"/>
    <x v="3"/>
    <x v="3"/>
  </r>
  <r>
    <x v="24"/>
    <x v="0"/>
    <x v="0"/>
    <x v="2"/>
    <x v="24"/>
    <x v="24"/>
    <x v="8"/>
    <x v="8"/>
    <x v="8"/>
    <x v="8"/>
    <x v="13"/>
    <x v="132"/>
    <x v="13"/>
    <x v="114"/>
    <x v="238"/>
    <x v="75"/>
    <x v="108"/>
    <x v="3"/>
    <x v="3"/>
  </r>
  <r>
    <x v="24"/>
    <x v="0"/>
    <x v="0"/>
    <x v="2"/>
    <x v="24"/>
    <x v="24"/>
    <x v="9"/>
    <x v="9"/>
    <x v="9"/>
    <x v="9"/>
    <x v="13"/>
    <x v="132"/>
    <x v="13"/>
    <x v="115"/>
    <x v="14"/>
    <x v="60"/>
    <x v="38"/>
    <x v="3"/>
    <x v="3"/>
  </r>
  <r>
    <x v="24"/>
    <x v="0"/>
    <x v="0"/>
    <x v="2"/>
    <x v="24"/>
    <x v="24"/>
    <x v="27"/>
    <x v="27"/>
    <x v="27"/>
    <x v="27"/>
    <x v="15"/>
    <x v="133"/>
    <x v="49"/>
    <x v="115"/>
    <x v="14"/>
    <x v="75"/>
    <x v="108"/>
    <x v="3"/>
    <x v="3"/>
  </r>
  <r>
    <x v="24"/>
    <x v="0"/>
    <x v="0"/>
    <x v="2"/>
    <x v="24"/>
    <x v="24"/>
    <x v="16"/>
    <x v="16"/>
    <x v="16"/>
    <x v="16"/>
    <x v="15"/>
    <x v="133"/>
    <x v="49"/>
    <x v="115"/>
    <x v="14"/>
    <x v="75"/>
    <x v="108"/>
    <x v="3"/>
    <x v="3"/>
  </r>
  <r>
    <x v="24"/>
    <x v="0"/>
    <x v="0"/>
    <x v="2"/>
    <x v="24"/>
    <x v="24"/>
    <x v="6"/>
    <x v="6"/>
    <x v="6"/>
    <x v="6"/>
    <x v="15"/>
    <x v="133"/>
    <x v="49"/>
    <x v="64"/>
    <x v="54"/>
    <x v="60"/>
    <x v="38"/>
    <x v="1"/>
    <x v="12"/>
  </r>
  <r>
    <x v="24"/>
    <x v="0"/>
    <x v="0"/>
    <x v="2"/>
    <x v="24"/>
    <x v="24"/>
    <x v="7"/>
    <x v="7"/>
    <x v="7"/>
    <x v="7"/>
    <x v="15"/>
    <x v="133"/>
    <x v="49"/>
    <x v="115"/>
    <x v="14"/>
    <x v="75"/>
    <x v="108"/>
    <x v="3"/>
    <x v="3"/>
  </r>
  <r>
    <x v="24"/>
    <x v="0"/>
    <x v="0"/>
    <x v="2"/>
    <x v="24"/>
    <x v="24"/>
    <x v="14"/>
    <x v="14"/>
    <x v="14"/>
    <x v="14"/>
    <x v="19"/>
    <x v="134"/>
    <x v="307"/>
    <x v="36"/>
    <x v="53"/>
    <x v="75"/>
    <x v="108"/>
    <x v="3"/>
    <x v="3"/>
  </r>
  <r>
    <x v="24"/>
    <x v="0"/>
    <x v="0"/>
    <x v="2"/>
    <x v="24"/>
    <x v="24"/>
    <x v="23"/>
    <x v="23"/>
    <x v="23"/>
    <x v="23"/>
    <x v="19"/>
    <x v="134"/>
    <x v="307"/>
    <x v="36"/>
    <x v="53"/>
    <x v="75"/>
    <x v="108"/>
    <x v="3"/>
    <x v="3"/>
  </r>
  <r>
    <x v="24"/>
    <x v="0"/>
    <x v="0"/>
    <x v="2"/>
    <x v="24"/>
    <x v="24"/>
    <x v="29"/>
    <x v="29"/>
    <x v="29"/>
    <x v="29"/>
    <x v="19"/>
    <x v="134"/>
    <x v="307"/>
    <x v="36"/>
    <x v="53"/>
    <x v="75"/>
    <x v="108"/>
    <x v="3"/>
    <x v="3"/>
  </r>
  <r>
    <x v="24"/>
    <x v="0"/>
    <x v="0"/>
    <x v="2"/>
    <x v="24"/>
    <x v="24"/>
    <x v="52"/>
    <x v="52"/>
    <x v="52"/>
    <x v="52"/>
    <x v="19"/>
    <x v="134"/>
    <x v="307"/>
    <x v="78"/>
    <x v="86"/>
    <x v="60"/>
    <x v="38"/>
    <x v="1"/>
    <x v="12"/>
  </r>
  <r>
    <x v="24"/>
    <x v="0"/>
    <x v="0"/>
    <x v="2"/>
    <x v="24"/>
    <x v="24"/>
    <x v="53"/>
    <x v="53"/>
    <x v="53"/>
    <x v="53"/>
    <x v="19"/>
    <x v="134"/>
    <x v="307"/>
    <x v="36"/>
    <x v="53"/>
    <x v="75"/>
    <x v="108"/>
    <x v="3"/>
    <x v="3"/>
  </r>
  <r>
    <x v="24"/>
    <x v="0"/>
    <x v="0"/>
    <x v="2"/>
    <x v="24"/>
    <x v="24"/>
    <x v="13"/>
    <x v="13"/>
    <x v="13"/>
    <x v="13"/>
    <x v="19"/>
    <x v="134"/>
    <x v="307"/>
    <x v="36"/>
    <x v="53"/>
    <x v="75"/>
    <x v="108"/>
    <x v="3"/>
    <x v="3"/>
  </r>
  <r>
    <x v="24"/>
    <x v="0"/>
    <x v="0"/>
    <x v="2"/>
    <x v="24"/>
    <x v="24"/>
    <x v="19"/>
    <x v="19"/>
    <x v="19"/>
    <x v="19"/>
    <x v="19"/>
    <x v="134"/>
    <x v="307"/>
    <x v="78"/>
    <x v="86"/>
    <x v="69"/>
    <x v="118"/>
    <x v="3"/>
    <x v="3"/>
  </r>
  <r>
    <x v="24"/>
    <x v="0"/>
    <x v="0"/>
    <x v="2"/>
    <x v="24"/>
    <x v="24"/>
    <x v="38"/>
    <x v="38"/>
    <x v="38"/>
    <x v="38"/>
    <x v="19"/>
    <x v="134"/>
    <x v="307"/>
    <x v="78"/>
    <x v="86"/>
    <x v="69"/>
    <x v="118"/>
    <x v="3"/>
    <x v="3"/>
  </r>
  <r>
    <x v="25"/>
    <x v="0"/>
    <x v="0"/>
    <x v="2"/>
    <x v="25"/>
    <x v="25"/>
    <x v="0"/>
    <x v="0"/>
    <x v="0"/>
    <x v="0"/>
    <x v="0"/>
    <x v="136"/>
    <x v="308"/>
    <x v="32"/>
    <x v="300"/>
    <x v="50"/>
    <x v="218"/>
    <x v="3"/>
    <x v="16"/>
  </r>
  <r>
    <x v="25"/>
    <x v="0"/>
    <x v="0"/>
    <x v="2"/>
    <x v="25"/>
    <x v="25"/>
    <x v="1"/>
    <x v="1"/>
    <x v="1"/>
    <x v="1"/>
    <x v="1"/>
    <x v="65"/>
    <x v="115"/>
    <x v="47"/>
    <x v="301"/>
    <x v="69"/>
    <x v="219"/>
    <x v="3"/>
    <x v="16"/>
  </r>
  <r>
    <x v="25"/>
    <x v="0"/>
    <x v="0"/>
    <x v="2"/>
    <x v="25"/>
    <x v="25"/>
    <x v="8"/>
    <x v="8"/>
    <x v="8"/>
    <x v="8"/>
    <x v="2"/>
    <x v="50"/>
    <x v="309"/>
    <x v="67"/>
    <x v="302"/>
    <x v="45"/>
    <x v="220"/>
    <x v="3"/>
    <x v="16"/>
  </r>
  <r>
    <x v="25"/>
    <x v="0"/>
    <x v="0"/>
    <x v="2"/>
    <x v="25"/>
    <x v="25"/>
    <x v="6"/>
    <x v="6"/>
    <x v="6"/>
    <x v="6"/>
    <x v="3"/>
    <x v="66"/>
    <x v="310"/>
    <x v="66"/>
    <x v="303"/>
    <x v="73"/>
    <x v="221"/>
    <x v="3"/>
    <x v="16"/>
  </r>
  <r>
    <x v="25"/>
    <x v="0"/>
    <x v="0"/>
    <x v="2"/>
    <x v="25"/>
    <x v="25"/>
    <x v="2"/>
    <x v="2"/>
    <x v="2"/>
    <x v="2"/>
    <x v="4"/>
    <x v="52"/>
    <x v="301"/>
    <x v="106"/>
    <x v="304"/>
    <x v="45"/>
    <x v="220"/>
    <x v="3"/>
    <x v="16"/>
  </r>
  <r>
    <x v="25"/>
    <x v="0"/>
    <x v="0"/>
    <x v="2"/>
    <x v="25"/>
    <x v="25"/>
    <x v="4"/>
    <x v="4"/>
    <x v="4"/>
    <x v="4"/>
    <x v="5"/>
    <x v="103"/>
    <x v="311"/>
    <x v="38"/>
    <x v="305"/>
    <x v="41"/>
    <x v="222"/>
    <x v="3"/>
    <x v="16"/>
  </r>
  <r>
    <x v="25"/>
    <x v="0"/>
    <x v="0"/>
    <x v="2"/>
    <x v="25"/>
    <x v="25"/>
    <x v="12"/>
    <x v="12"/>
    <x v="12"/>
    <x v="12"/>
    <x v="6"/>
    <x v="108"/>
    <x v="312"/>
    <x v="53"/>
    <x v="306"/>
    <x v="73"/>
    <x v="221"/>
    <x v="3"/>
    <x v="16"/>
  </r>
  <r>
    <x v="25"/>
    <x v="0"/>
    <x v="0"/>
    <x v="2"/>
    <x v="25"/>
    <x v="25"/>
    <x v="10"/>
    <x v="10"/>
    <x v="10"/>
    <x v="10"/>
    <x v="7"/>
    <x v="105"/>
    <x v="313"/>
    <x v="53"/>
    <x v="306"/>
    <x v="72"/>
    <x v="116"/>
    <x v="3"/>
    <x v="16"/>
  </r>
  <r>
    <x v="25"/>
    <x v="0"/>
    <x v="0"/>
    <x v="2"/>
    <x v="25"/>
    <x v="25"/>
    <x v="19"/>
    <x v="19"/>
    <x v="19"/>
    <x v="19"/>
    <x v="8"/>
    <x v="107"/>
    <x v="93"/>
    <x v="114"/>
    <x v="200"/>
    <x v="58"/>
    <x v="210"/>
    <x v="3"/>
    <x v="16"/>
  </r>
  <r>
    <x v="25"/>
    <x v="0"/>
    <x v="0"/>
    <x v="2"/>
    <x v="25"/>
    <x v="25"/>
    <x v="32"/>
    <x v="32"/>
    <x v="32"/>
    <x v="32"/>
    <x v="9"/>
    <x v="109"/>
    <x v="314"/>
    <x v="37"/>
    <x v="131"/>
    <x v="60"/>
    <x v="223"/>
    <x v="3"/>
    <x v="16"/>
  </r>
  <r>
    <x v="25"/>
    <x v="0"/>
    <x v="0"/>
    <x v="2"/>
    <x v="25"/>
    <x v="25"/>
    <x v="5"/>
    <x v="5"/>
    <x v="5"/>
    <x v="5"/>
    <x v="9"/>
    <x v="109"/>
    <x v="314"/>
    <x v="114"/>
    <x v="200"/>
    <x v="73"/>
    <x v="221"/>
    <x v="3"/>
    <x v="16"/>
  </r>
  <r>
    <x v="25"/>
    <x v="0"/>
    <x v="0"/>
    <x v="2"/>
    <x v="25"/>
    <x v="25"/>
    <x v="7"/>
    <x v="7"/>
    <x v="7"/>
    <x v="7"/>
    <x v="9"/>
    <x v="109"/>
    <x v="314"/>
    <x v="37"/>
    <x v="131"/>
    <x v="60"/>
    <x v="223"/>
    <x v="3"/>
    <x v="16"/>
  </r>
  <r>
    <x v="25"/>
    <x v="0"/>
    <x v="0"/>
    <x v="2"/>
    <x v="25"/>
    <x v="25"/>
    <x v="54"/>
    <x v="54"/>
    <x v="54"/>
    <x v="54"/>
    <x v="12"/>
    <x v="129"/>
    <x v="315"/>
    <x v="80"/>
    <x v="50"/>
    <x v="69"/>
    <x v="219"/>
    <x v="3"/>
    <x v="16"/>
  </r>
  <r>
    <x v="25"/>
    <x v="0"/>
    <x v="0"/>
    <x v="2"/>
    <x v="25"/>
    <x v="25"/>
    <x v="3"/>
    <x v="3"/>
    <x v="3"/>
    <x v="3"/>
    <x v="13"/>
    <x v="130"/>
    <x v="61"/>
    <x v="115"/>
    <x v="307"/>
    <x v="72"/>
    <x v="116"/>
    <x v="3"/>
    <x v="16"/>
  </r>
  <r>
    <x v="25"/>
    <x v="0"/>
    <x v="0"/>
    <x v="2"/>
    <x v="25"/>
    <x v="25"/>
    <x v="9"/>
    <x v="9"/>
    <x v="9"/>
    <x v="9"/>
    <x v="14"/>
    <x v="131"/>
    <x v="316"/>
    <x v="114"/>
    <x v="200"/>
    <x v="60"/>
    <x v="223"/>
    <x v="3"/>
    <x v="16"/>
  </r>
  <r>
    <x v="25"/>
    <x v="0"/>
    <x v="0"/>
    <x v="2"/>
    <x v="25"/>
    <x v="25"/>
    <x v="13"/>
    <x v="13"/>
    <x v="13"/>
    <x v="13"/>
    <x v="14"/>
    <x v="131"/>
    <x v="316"/>
    <x v="36"/>
    <x v="308"/>
    <x v="72"/>
    <x v="116"/>
    <x v="3"/>
    <x v="16"/>
  </r>
  <r>
    <x v="25"/>
    <x v="0"/>
    <x v="0"/>
    <x v="2"/>
    <x v="25"/>
    <x v="25"/>
    <x v="15"/>
    <x v="15"/>
    <x v="15"/>
    <x v="15"/>
    <x v="14"/>
    <x v="131"/>
    <x v="316"/>
    <x v="115"/>
    <x v="307"/>
    <x v="69"/>
    <x v="219"/>
    <x v="3"/>
    <x v="16"/>
  </r>
  <r>
    <x v="25"/>
    <x v="0"/>
    <x v="0"/>
    <x v="2"/>
    <x v="25"/>
    <x v="25"/>
    <x v="16"/>
    <x v="16"/>
    <x v="16"/>
    <x v="16"/>
    <x v="17"/>
    <x v="132"/>
    <x v="317"/>
    <x v="78"/>
    <x v="86"/>
    <x v="73"/>
    <x v="221"/>
    <x v="3"/>
    <x v="16"/>
  </r>
  <r>
    <x v="25"/>
    <x v="0"/>
    <x v="0"/>
    <x v="2"/>
    <x v="25"/>
    <x v="25"/>
    <x v="11"/>
    <x v="11"/>
    <x v="11"/>
    <x v="11"/>
    <x v="18"/>
    <x v="133"/>
    <x v="240"/>
    <x v="36"/>
    <x v="308"/>
    <x v="60"/>
    <x v="223"/>
    <x v="3"/>
    <x v="16"/>
  </r>
  <r>
    <x v="25"/>
    <x v="0"/>
    <x v="0"/>
    <x v="2"/>
    <x v="25"/>
    <x v="25"/>
    <x v="29"/>
    <x v="29"/>
    <x v="29"/>
    <x v="29"/>
    <x v="18"/>
    <x v="133"/>
    <x v="240"/>
    <x v="115"/>
    <x v="307"/>
    <x v="75"/>
    <x v="108"/>
    <x v="3"/>
    <x v="16"/>
  </r>
  <r>
    <x v="25"/>
    <x v="0"/>
    <x v="0"/>
    <x v="2"/>
    <x v="25"/>
    <x v="25"/>
    <x v="24"/>
    <x v="24"/>
    <x v="24"/>
    <x v="24"/>
    <x v="18"/>
    <x v="133"/>
    <x v="240"/>
    <x v="36"/>
    <x v="308"/>
    <x v="60"/>
    <x v="223"/>
    <x v="3"/>
    <x v="16"/>
  </r>
  <r>
    <x v="25"/>
    <x v="0"/>
    <x v="0"/>
    <x v="2"/>
    <x v="25"/>
    <x v="25"/>
    <x v="40"/>
    <x v="40"/>
    <x v="40"/>
    <x v="40"/>
    <x v="18"/>
    <x v="133"/>
    <x v="240"/>
    <x v="78"/>
    <x v="86"/>
    <x v="72"/>
    <x v="116"/>
    <x v="3"/>
    <x v="16"/>
  </r>
  <r>
    <x v="25"/>
    <x v="0"/>
    <x v="0"/>
    <x v="2"/>
    <x v="25"/>
    <x v="25"/>
    <x v="18"/>
    <x v="18"/>
    <x v="18"/>
    <x v="18"/>
    <x v="18"/>
    <x v="133"/>
    <x v="240"/>
    <x v="64"/>
    <x v="92"/>
    <x v="69"/>
    <x v="219"/>
    <x v="3"/>
    <x v="16"/>
  </r>
  <r>
    <x v="25"/>
    <x v="0"/>
    <x v="0"/>
    <x v="2"/>
    <x v="25"/>
    <x v="25"/>
    <x v="17"/>
    <x v="17"/>
    <x v="17"/>
    <x v="17"/>
    <x v="18"/>
    <x v="133"/>
    <x v="240"/>
    <x v="115"/>
    <x v="307"/>
    <x v="75"/>
    <x v="108"/>
    <x v="3"/>
    <x v="16"/>
  </r>
  <r>
    <x v="26"/>
    <x v="0"/>
    <x v="0"/>
    <x v="2"/>
    <x v="26"/>
    <x v="26"/>
    <x v="3"/>
    <x v="3"/>
    <x v="3"/>
    <x v="3"/>
    <x v="0"/>
    <x v="42"/>
    <x v="318"/>
    <x v="107"/>
    <x v="309"/>
    <x v="17"/>
    <x v="224"/>
    <x v="3"/>
    <x v="3"/>
  </r>
  <r>
    <x v="26"/>
    <x v="0"/>
    <x v="0"/>
    <x v="2"/>
    <x v="26"/>
    <x v="26"/>
    <x v="1"/>
    <x v="1"/>
    <x v="1"/>
    <x v="1"/>
    <x v="1"/>
    <x v="61"/>
    <x v="319"/>
    <x v="34"/>
    <x v="310"/>
    <x v="72"/>
    <x v="225"/>
    <x v="3"/>
    <x v="3"/>
  </r>
  <r>
    <x v="26"/>
    <x v="0"/>
    <x v="0"/>
    <x v="2"/>
    <x v="26"/>
    <x v="26"/>
    <x v="0"/>
    <x v="0"/>
    <x v="0"/>
    <x v="0"/>
    <x v="2"/>
    <x v="87"/>
    <x v="320"/>
    <x v="44"/>
    <x v="311"/>
    <x v="48"/>
    <x v="188"/>
    <x v="3"/>
    <x v="3"/>
  </r>
  <r>
    <x v="26"/>
    <x v="0"/>
    <x v="0"/>
    <x v="2"/>
    <x v="26"/>
    <x v="26"/>
    <x v="2"/>
    <x v="2"/>
    <x v="2"/>
    <x v="2"/>
    <x v="3"/>
    <x v="117"/>
    <x v="321"/>
    <x v="74"/>
    <x v="312"/>
    <x v="62"/>
    <x v="226"/>
    <x v="3"/>
    <x v="3"/>
  </r>
  <r>
    <x v="26"/>
    <x v="0"/>
    <x v="0"/>
    <x v="2"/>
    <x v="26"/>
    <x v="26"/>
    <x v="6"/>
    <x v="6"/>
    <x v="6"/>
    <x v="6"/>
    <x v="4"/>
    <x v="121"/>
    <x v="88"/>
    <x v="52"/>
    <x v="313"/>
    <x v="82"/>
    <x v="227"/>
    <x v="1"/>
    <x v="10"/>
  </r>
  <r>
    <x v="26"/>
    <x v="0"/>
    <x v="0"/>
    <x v="2"/>
    <x v="26"/>
    <x v="26"/>
    <x v="5"/>
    <x v="5"/>
    <x v="5"/>
    <x v="5"/>
    <x v="5"/>
    <x v="48"/>
    <x v="322"/>
    <x v="79"/>
    <x v="209"/>
    <x v="50"/>
    <x v="27"/>
    <x v="3"/>
    <x v="3"/>
  </r>
  <r>
    <x v="26"/>
    <x v="0"/>
    <x v="0"/>
    <x v="2"/>
    <x v="26"/>
    <x v="26"/>
    <x v="13"/>
    <x v="13"/>
    <x v="13"/>
    <x v="13"/>
    <x v="6"/>
    <x v="75"/>
    <x v="323"/>
    <x v="35"/>
    <x v="113"/>
    <x v="58"/>
    <x v="228"/>
    <x v="3"/>
    <x v="3"/>
  </r>
  <r>
    <x v="26"/>
    <x v="0"/>
    <x v="0"/>
    <x v="2"/>
    <x v="26"/>
    <x v="26"/>
    <x v="4"/>
    <x v="4"/>
    <x v="4"/>
    <x v="4"/>
    <x v="7"/>
    <x v="66"/>
    <x v="324"/>
    <x v="80"/>
    <x v="135"/>
    <x v="57"/>
    <x v="45"/>
    <x v="3"/>
    <x v="3"/>
  </r>
  <r>
    <x v="26"/>
    <x v="0"/>
    <x v="0"/>
    <x v="2"/>
    <x v="26"/>
    <x v="26"/>
    <x v="7"/>
    <x v="7"/>
    <x v="7"/>
    <x v="7"/>
    <x v="8"/>
    <x v="103"/>
    <x v="325"/>
    <x v="65"/>
    <x v="314"/>
    <x v="73"/>
    <x v="37"/>
    <x v="3"/>
    <x v="3"/>
  </r>
  <r>
    <x v="26"/>
    <x v="0"/>
    <x v="0"/>
    <x v="2"/>
    <x v="26"/>
    <x v="26"/>
    <x v="15"/>
    <x v="15"/>
    <x v="15"/>
    <x v="15"/>
    <x v="9"/>
    <x v="122"/>
    <x v="219"/>
    <x v="37"/>
    <x v="315"/>
    <x v="50"/>
    <x v="27"/>
    <x v="3"/>
    <x v="3"/>
  </r>
  <r>
    <x v="26"/>
    <x v="0"/>
    <x v="0"/>
    <x v="2"/>
    <x v="26"/>
    <x v="26"/>
    <x v="8"/>
    <x v="8"/>
    <x v="8"/>
    <x v="8"/>
    <x v="10"/>
    <x v="104"/>
    <x v="47"/>
    <x v="62"/>
    <x v="156"/>
    <x v="72"/>
    <x v="225"/>
    <x v="3"/>
    <x v="3"/>
  </r>
  <r>
    <x v="26"/>
    <x v="0"/>
    <x v="0"/>
    <x v="2"/>
    <x v="26"/>
    <x v="26"/>
    <x v="9"/>
    <x v="9"/>
    <x v="9"/>
    <x v="9"/>
    <x v="10"/>
    <x v="104"/>
    <x v="47"/>
    <x v="37"/>
    <x v="315"/>
    <x v="49"/>
    <x v="229"/>
    <x v="3"/>
    <x v="3"/>
  </r>
  <r>
    <x v="26"/>
    <x v="0"/>
    <x v="0"/>
    <x v="2"/>
    <x v="26"/>
    <x v="26"/>
    <x v="12"/>
    <x v="12"/>
    <x v="12"/>
    <x v="12"/>
    <x v="12"/>
    <x v="108"/>
    <x v="11"/>
    <x v="114"/>
    <x v="90"/>
    <x v="45"/>
    <x v="230"/>
    <x v="3"/>
    <x v="3"/>
  </r>
  <r>
    <x v="26"/>
    <x v="0"/>
    <x v="0"/>
    <x v="2"/>
    <x v="26"/>
    <x v="26"/>
    <x v="16"/>
    <x v="16"/>
    <x v="16"/>
    <x v="16"/>
    <x v="13"/>
    <x v="109"/>
    <x v="181"/>
    <x v="36"/>
    <x v="18"/>
    <x v="49"/>
    <x v="229"/>
    <x v="3"/>
    <x v="3"/>
  </r>
  <r>
    <x v="26"/>
    <x v="0"/>
    <x v="0"/>
    <x v="2"/>
    <x v="26"/>
    <x v="26"/>
    <x v="18"/>
    <x v="18"/>
    <x v="18"/>
    <x v="18"/>
    <x v="14"/>
    <x v="129"/>
    <x v="17"/>
    <x v="64"/>
    <x v="316"/>
    <x v="49"/>
    <x v="229"/>
    <x v="3"/>
    <x v="3"/>
  </r>
  <r>
    <x v="26"/>
    <x v="0"/>
    <x v="0"/>
    <x v="2"/>
    <x v="26"/>
    <x v="26"/>
    <x v="21"/>
    <x v="21"/>
    <x v="21"/>
    <x v="21"/>
    <x v="15"/>
    <x v="130"/>
    <x v="211"/>
    <x v="36"/>
    <x v="18"/>
    <x v="73"/>
    <x v="37"/>
    <x v="3"/>
    <x v="3"/>
  </r>
  <r>
    <x v="26"/>
    <x v="0"/>
    <x v="0"/>
    <x v="2"/>
    <x v="26"/>
    <x v="26"/>
    <x v="20"/>
    <x v="20"/>
    <x v="20"/>
    <x v="20"/>
    <x v="15"/>
    <x v="130"/>
    <x v="211"/>
    <x v="78"/>
    <x v="86"/>
    <x v="49"/>
    <x v="229"/>
    <x v="3"/>
    <x v="3"/>
  </r>
  <r>
    <x v="26"/>
    <x v="0"/>
    <x v="0"/>
    <x v="2"/>
    <x v="26"/>
    <x v="26"/>
    <x v="10"/>
    <x v="10"/>
    <x v="10"/>
    <x v="10"/>
    <x v="17"/>
    <x v="131"/>
    <x v="326"/>
    <x v="115"/>
    <x v="317"/>
    <x v="69"/>
    <x v="231"/>
    <x v="3"/>
    <x v="3"/>
  </r>
  <r>
    <x v="26"/>
    <x v="0"/>
    <x v="0"/>
    <x v="2"/>
    <x v="26"/>
    <x v="26"/>
    <x v="19"/>
    <x v="19"/>
    <x v="19"/>
    <x v="19"/>
    <x v="17"/>
    <x v="131"/>
    <x v="326"/>
    <x v="115"/>
    <x v="317"/>
    <x v="69"/>
    <x v="231"/>
    <x v="3"/>
    <x v="3"/>
  </r>
  <r>
    <x v="26"/>
    <x v="0"/>
    <x v="0"/>
    <x v="2"/>
    <x v="26"/>
    <x v="26"/>
    <x v="11"/>
    <x v="11"/>
    <x v="11"/>
    <x v="11"/>
    <x v="19"/>
    <x v="132"/>
    <x v="327"/>
    <x v="115"/>
    <x v="317"/>
    <x v="60"/>
    <x v="232"/>
    <x v="3"/>
    <x v="3"/>
  </r>
  <r>
    <x v="26"/>
    <x v="0"/>
    <x v="0"/>
    <x v="2"/>
    <x v="26"/>
    <x v="26"/>
    <x v="27"/>
    <x v="27"/>
    <x v="27"/>
    <x v="27"/>
    <x v="19"/>
    <x v="132"/>
    <x v="327"/>
    <x v="115"/>
    <x v="317"/>
    <x v="60"/>
    <x v="232"/>
    <x v="3"/>
    <x v="3"/>
  </r>
  <r>
    <x v="26"/>
    <x v="0"/>
    <x v="0"/>
    <x v="2"/>
    <x v="26"/>
    <x v="26"/>
    <x v="54"/>
    <x v="54"/>
    <x v="54"/>
    <x v="54"/>
    <x v="19"/>
    <x v="132"/>
    <x v="327"/>
    <x v="36"/>
    <x v="18"/>
    <x v="69"/>
    <x v="231"/>
    <x v="3"/>
    <x v="3"/>
  </r>
  <r>
    <x v="26"/>
    <x v="0"/>
    <x v="0"/>
    <x v="2"/>
    <x v="26"/>
    <x v="26"/>
    <x v="17"/>
    <x v="17"/>
    <x v="17"/>
    <x v="17"/>
    <x v="19"/>
    <x v="132"/>
    <x v="327"/>
    <x v="115"/>
    <x v="317"/>
    <x v="60"/>
    <x v="232"/>
    <x v="3"/>
    <x v="3"/>
  </r>
  <r>
    <x v="27"/>
    <x v="0"/>
    <x v="0"/>
    <x v="2"/>
    <x v="27"/>
    <x v="27"/>
    <x v="11"/>
    <x v="11"/>
    <x v="11"/>
    <x v="11"/>
    <x v="0"/>
    <x v="137"/>
    <x v="328"/>
    <x v="117"/>
    <x v="318"/>
    <x v="67"/>
    <x v="233"/>
    <x v="3"/>
    <x v="16"/>
  </r>
  <r>
    <x v="27"/>
    <x v="0"/>
    <x v="0"/>
    <x v="2"/>
    <x v="27"/>
    <x v="27"/>
    <x v="0"/>
    <x v="0"/>
    <x v="0"/>
    <x v="0"/>
    <x v="1"/>
    <x v="87"/>
    <x v="40"/>
    <x v="97"/>
    <x v="319"/>
    <x v="69"/>
    <x v="234"/>
    <x v="3"/>
    <x v="16"/>
  </r>
  <r>
    <x v="27"/>
    <x v="0"/>
    <x v="0"/>
    <x v="2"/>
    <x v="27"/>
    <x v="27"/>
    <x v="1"/>
    <x v="1"/>
    <x v="1"/>
    <x v="1"/>
    <x v="2"/>
    <x v="45"/>
    <x v="70"/>
    <x v="118"/>
    <x v="320"/>
    <x v="73"/>
    <x v="96"/>
    <x v="3"/>
    <x v="16"/>
  </r>
  <r>
    <x v="27"/>
    <x v="0"/>
    <x v="0"/>
    <x v="2"/>
    <x v="27"/>
    <x v="27"/>
    <x v="2"/>
    <x v="2"/>
    <x v="2"/>
    <x v="2"/>
    <x v="3"/>
    <x v="136"/>
    <x v="329"/>
    <x v="102"/>
    <x v="321"/>
    <x v="48"/>
    <x v="100"/>
    <x v="3"/>
    <x v="16"/>
  </r>
  <r>
    <x v="27"/>
    <x v="0"/>
    <x v="0"/>
    <x v="2"/>
    <x v="27"/>
    <x v="27"/>
    <x v="5"/>
    <x v="5"/>
    <x v="5"/>
    <x v="5"/>
    <x v="4"/>
    <x v="138"/>
    <x v="157"/>
    <x v="102"/>
    <x v="321"/>
    <x v="41"/>
    <x v="94"/>
    <x v="3"/>
    <x v="16"/>
  </r>
  <r>
    <x v="27"/>
    <x v="0"/>
    <x v="0"/>
    <x v="2"/>
    <x v="27"/>
    <x v="27"/>
    <x v="4"/>
    <x v="4"/>
    <x v="4"/>
    <x v="4"/>
    <x v="5"/>
    <x v="98"/>
    <x v="330"/>
    <x v="50"/>
    <x v="322"/>
    <x v="62"/>
    <x v="235"/>
    <x v="3"/>
    <x v="16"/>
  </r>
  <r>
    <x v="27"/>
    <x v="0"/>
    <x v="0"/>
    <x v="2"/>
    <x v="27"/>
    <x v="27"/>
    <x v="10"/>
    <x v="10"/>
    <x v="10"/>
    <x v="10"/>
    <x v="6"/>
    <x v="63"/>
    <x v="331"/>
    <x v="108"/>
    <x v="323"/>
    <x v="48"/>
    <x v="100"/>
    <x v="3"/>
    <x v="16"/>
  </r>
  <r>
    <x v="27"/>
    <x v="0"/>
    <x v="0"/>
    <x v="2"/>
    <x v="27"/>
    <x v="27"/>
    <x v="12"/>
    <x v="12"/>
    <x v="12"/>
    <x v="12"/>
    <x v="7"/>
    <x v="49"/>
    <x v="239"/>
    <x v="52"/>
    <x v="158"/>
    <x v="45"/>
    <x v="57"/>
    <x v="3"/>
    <x v="16"/>
  </r>
  <r>
    <x v="27"/>
    <x v="0"/>
    <x v="0"/>
    <x v="2"/>
    <x v="27"/>
    <x v="27"/>
    <x v="23"/>
    <x v="23"/>
    <x v="23"/>
    <x v="23"/>
    <x v="7"/>
    <x v="49"/>
    <x v="239"/>
    <x v="50"/>
    <x v="322"/>
    <x v="50"/>
    <x v="236"/>
    <x v="3"/>
    <x v="16"/>
  </r>
  <r>
    <x v="27"/>
    <x v="0"/>
    <x v="0"/>
    <x v="2"/>
    <x v="27"/>
    <x v="27"/>
    <x v="8"/>
    <x v="8"/>
    <x v="8"/>
    <x v="8"/>
    <x v="7"/>
    <x v="49"/>
    <x v="239"/>
    <x v="50"/>
    <x v="322"/>
    <x v="50"/>
    <x v="236"/>
    <x v="3"/>
    <x v="16"/>
  </r>
  <r>
    <x v="27"/>
    <x v="0"/>
    <x v="0"/>
    <x v="2"/>
    <x v="27"/>
    <x v="27"/>
    <x v="9"/>
    <x v="9"/>
    <x v="9"/>
    <x v="9"/>
    <x v="10"/>
    <x v="76"/>
    <x v="138"/>
    <x v="50"/>
    <x v="322"/>
    <x v="72"/>
    <x v="99"/>
    <x v="3"/>
    <x v="16"/>
  </r>
  <r>
    <x v="27"/>
    <x v="0"/>
    <x v="0"/>
    <x v="2"/>
    <x v="27"/>
    <x v="27"/>
    <x v="7"/>
    <x v="7"/>
    <x v="7"/>
    <x v="7"/>
    <x v="10"/>
    <x v="76"/>
    <x v="138"/>
    <x v="35"/>
    <x v="324"/>
    <x v="75"/>
    <x v="108"/>
    <x v="3"/>
    <x v="16"/>
  </r>
  <r>
    <x v="27"/>
    <x v="0"/>
    <x v="0"/>
    <x v="2"/>
    <x v="27"/>
    <x v="27"/>
    <x v="3"/>
    <x v="3"/>
    <x v="3"/>
    <x v="3"/>
    <x v="12"/>
    <x v="52"/>
    <x v="297"/>
    <x v="62"/>
    <x v="325"/>
    <x v="50"/>
    <x v="236"/>
    <x v="3"/>
    <x v="16"/>
  </r>
  <r>
    <x v="27"/>
    <x v="0"/>
    <x v="0"/>
    <x v="2"/>
    <x v="27"/>
    <x v="27"/>
    <x v="6"/>
    <x v="6"/>
    <x v="6"/>
    <x v="6"/>
    <x v="12"/>
    <x v="52"/>
    <x v="297"/>
    <x v="67"/>
    <x v="326"/>
    <x v="73"/>
    <x v="96"/>
    <x v="3"/>
    <x v="16"/>
  </r>
  <r>
    <x v="27"/>
    <x v="0"/>
    <x v="0"/>
    <x v="2"/>
    <x v="27"/>
    <x v="27"/>
    <x v="15"/>
    <x v="15"/>
    <x v="15"/>
    <x v="15"/>
    <x v="14"/>
    <x v="104"/>
    <x v="332"/>
    <x v="62"/>
    <x v="325"/>
    <x v="72"/>
    <x v="99"/>
    <x v="3"/>
    <x v="16"/>
  </r>
  <r>
    <x v="27"/>
    <x v="0"/>
    <x v="0"/>
    <x v="2"/>
    <x v="27"/>
    <x v="27"/>
    <x v="16"/>
    <x v="16"/>
    <x v="16"/>
    <x v="16"/>
    <x v="15"/>
    <x v="105"/>
    <x v="333"/>
    <x v="78"/>
    <x v="86"/>
    <x v="56"/>
    <x v="237"/>
    <x v="3"/>
    <x v="16"/>
  </r>
  <r>
    <x v="27"/>
    <x v="0"/>
    <x v="0"/>
    <x v="2"/>
    <x v="27"/>
    <x v="27"/>
    <x v="29"/>
    <x v="29"/>
    <x v="29"/>
    <x v="29"/>
    <x v="16"/>
    <x v="106"/>
    <x v="193"/>
    <x v="106"/>
    <x v="327"/>
    <x v="60"/>
    <x v="232"/>
    <x v="3"/>
    <x v="16"/>
  </r>
  <r>
    <x v="27"/>
    <x v="0"/>
    <x v="0"/>
    <x v="2"/>
    <x v="27"/>
    <x v="27"/>
    <x v="18"/>
    <x v="18"/>
    <x v="18"/>
    <x v="18"/>
    <x v="16"/>
    <x v="106"/>
    <x v="193"/>
    <x v="114"/>
    <x v="328"/>
    <x v="49"/>
    <x v="97"/>
    <x v="3"/>
    <x v="16"/>
  </r>
  <r>
    <x v="27"/>
    <x v="0"/>
    <x v="0"/>
    <x v="2"/>
    <x v="27"/>
    <x v="27"/>
    <x v="13"/>
    <x v="13"/>
    <x v="13"/>
    <x v="13"/>
    <x v="16"/>
    <x v="106"/>
    <x v="193"/>
    <x v="106"/>
    <x v="327"/>
    <x v="60"/>
    <x v="232"/>
    <x v="3"/>
    <x v="16"/>
  </r>
  <r>
    <x v="27"/>
    <x v="0"/>
    <x v="0"/>
    <x v="2"/>
    <x v="27"/>
    <x v="27"/>
    <x v="17"/>
    <x v="17"/>
    <x v="17"/>
    <x v="17"/>
    <x v="16"/>
    <x v="106"/>
    <x v="193"/>
    <x v="62"/>
    <x v="325"/>
    <x v="75"/>
    <x v="108"/>
    <x v="3"/>
    <x v="16"/>
  </r>
  <r>
    <x v="28"/>
    <x v="0"/>
    <x v="0"/>
    <x v="2"/>
    <x v="28"/>
    <x v="28"/>
    <x v="0"/>
    <x v="0"/>
    <x v="0"/>
    <x v="0"/>
    <x v="0"/>
    <x v="119"/>
    <x v="334"/>
    <x v="113"/>
    <x v="329"/>
    <x v="73"/>
    <x v="178"/>
    <x v="3"/>
    <x v="16"/>
  </r>
  <r>
    <x v="28"/>
    <x v="0"/>
    <x v="0"/>
    <x v="2"/>
    <x v="28"/>
    <x v="28"/>
    <x v="2"/>
    <x v="2"/>
    <x v="2"/>
    <x v="2"/>
    <x v="1"/>
    <x v="51"/>
    <x v="335"/>
    <x v="67"/>
    <x v="330"/>
    <x v="49"/>
    <x v="190"/>
    <x v="3"/>
    <x v="16"/>
  </r>
  <r>
    <x v="28"/>
    <x v="0"/>
    <x v="0"/>
    <x v="2"/>
    <x v="28"/>
    <x v="28"/>
    <x v="1"/>
    <x v="1"/>
    <x v="1"/>
    <x v="1"/>
    <x v="2"/>
    <x v="52"/>
    <x v="336"/>
    <x v="79"/>
    <x v="331"/>
    <x v="75"/>
    <x v="108"/>
    <x v="3"/>
    <x v="16"/>
  </r>
  <r>
    <x v="28"/>
    <x v="0"/>
    <x v="0"/>
    <x v="2"/>
    <x v="28"/>
    <x v="28"/>
    <x v="7"/>
    <x v="7"/>
    <x v="7"/>
    <x v="7"/>
    <x v="3"/>
    <x v="102"/>
    <x v="337"/>
    <x v="50"/>
    <x v="332"/>
    <x v="60"/>
    <x v="171"/>
    <x v="3"/>
    <x v="16"/>
  </r>
  <r>
    <x v="28"/>
    <x v="0"/>
    <x v="0"/>
    <x v="2"/>
    <x v="28"/>
    <x v="28"/>
    <x v="4"/>
    <x v="4"/>
    <x v="4"/>
    <x v="4"/>
    <x v="4"/>
    <x v="122"/>
    <x v="338"/>
    <x v="38"/>
    <x v="246"/>
    <x v="45"/>
    <x v="176"/>
    <x v="3"/>
    <x v="16"/>
  </r>
  <r>
    <x v="28"/>
    <x v="0"/>
    <x v="0"/>
    <x v="2"/>
    <x v="28"/>
    <x v="28"/>
    <x v="5"/>
    <x v="5"/>
    <x v="5"/>
    <x v="5"/>
    <x v="5"/>
    <x v="104"/>
    <x v="339"/>
    <x v="65"/>
    <x v="333"/>
    <x v="69"/>
    <x v="175"/>
    <x v="3"/>
    <x v="16"/>
  </r>
  <r>
    <x v="28"/>
    <x v="0"/>
    <x v="0"/>
    <x v="2"/>
    <x v="28"/>
    <x v="28"/>
    <x v="3"/>
    <x v="3"/>
    <x v="3"/>
    <x v="3"/>
    <x v="6"/>
    <x v="105"/>
    <x v="340"/>
    <x v="36"/>
    <x v="247"/>
    <x v="41"/>
    <x v="238"/>
    <x v="3"/>
    <x v="16"/>
  </r>
  <r>
    <x v="28"/>
    <x v="0"/>
    <x v="0"/>
    <x v="2"/>
    <x v="28"/>
    <x v="28"/>
    <x v="8"/>
    <x v="8"/>
    <x v="8"/>
    <x v="8"/>
    <x v="7"/>
    <x v="106"/>
    <x v="341"/>
    <x v="37"/>
    <x v="170"/>
    <x v="72"/>
    <x v="177"/>
    <x v="3"/>
    <x v="16"/>
  </r>
  <r>
    <x v="28"/>
    <x v="0"/>
    <x v="0"/>
    <x v="2"/>
    <x v="28"/>
    <x v="28"/>
    <x v="6"/>
    <x v="6"/>
    <x v="6"/>
    <x v="6"/>
    <x v="7"/>
    <x v="106"/>
    <x v="341"/>
    <x v="37"/>
    <x v="170"/>
    <x v="72"/>
    <x v="177"/>
    <x v="3"/>
    <x v="16"/>
  </r>
  <r>
    <x v="28"/>
    <x v="0"/>
    <x v="0"/>
    <x v="2"/>
    <x v="28"/>
    <x v="28"/>
    <x v="29"/>
    <x v="29"/>
    <x v="29"/>
    <x v="29"/>
    <x v="9"/>
    <x v="107"/>
    <x v="342"/>
    <x v="38"/>
    <x v="246"/>
    <x v="72"/>
    <x v="177"/>
    <x v="3"/>
    <x v="16"/>
  </r>
  <r>
    <x v="28"/>
    <x v="0"/>
    <x v="0"/>
    <x v="2"/>
    <x v="28"/>
    <x v="28"/>
    <x v="9"/>
    <x v="9"/>
    <x v="9"/>
    <x v="9"/>
    <x v="9"/>
    <x v="107"/>
    <x v="342"/>
    <x v="38"/>
    <x v="246"/>
    <x v="72"/>
    <x v="177"/>
    <x v="3"/>
    <x v="16"/>
  </r>
  <r>
    <x v="28"/>
    <x v="0"/>
    <x v="0"/>
    <x v="2"/>
    <x v="28"/>
    <x v="28"/>
    <x v="10"/>
    <x v="10"/>
    <x v="10"/>
    <x v="10"/>
    <x v="11"/>
    <x v="131"/>
    <x v="343"/>
    <x v="114"/>
    <x v="212"/>
    <x v="60"/>
    <x v="171"/>
    <x v="3"/>
    <x v="16"/>
  </r>
  <r>
    <x v="28"/>
    <x v="0"/>
    <x v="0"/>
    <x v="2"/>
    <x v="28"/>
    <x v="28"/>
    <x v="28"/>
    <x v="28"/>
    <x v="28"/>
    <x v="28"/>
    <x v="11"/>
    <x v="131"/>
    <x v="343"/>
    <x v="78"/>
    <x v="86"/>
    <x v="58"/>
    <x v="173"/>
    <x v="3"/>
    <x v="16"/>
  </r>
  <r>
    <x v="28"/>
    <x v="0"/>
    <x v="0"/>
    <x v="2"/>
    <x v="28"/>
    <x v="28"/>
    <x v="11"/>
    <x v="11"/>
    <x v="11"/>
    <x v="11"/>
    <x v="11"/>
    <x v="131"/>
    <x v="343"/>
    <x v="114"/>
    <x v="212"/>
    <x v="60"/>
    <x v="171"/>
    <x v="3"/>
    <x v="16"/>
  </r>
  <r>
    <x v="28"/>
    <x v="0"/>
    <x v="0"/>
    <x v="2"/>
    <x v="28"/>
    <x v="28"/>
    <x v="23"/>
    <x v="23"/>
    <x v="23"/>
    <x v="23"/>
    <x v="11"/>
    <x v="131"/>
    <x v="343"/>
    <x v="114"/>
    <x v="212"/>
    <x v="60"/>
    <x v="171"/>
    <x v="3"/>
    <x v="16"/>
  </r>
  <r>
    <x v="28"/>
    <x v="0"/>
    <x v="0"/>
    <x v="2"/>
    <x v="28"/>
    <x v="28"/>
    <x v="18"/>
    <x v="18"/>
    <x v="18"/>
    <x v="18"/>
    <x v="11"/>
    <x v="131"/>
    <x v="343"/>
    <x v="36"/>
    <x v="247"/>
    <x v="72"/>
    <x v="177"/>
    <x v="3"/>
    <x v="16"/>
  </r>
  <r>
    <x v="28"/>
    <x v="0"/>
    <x v="0"/>
    <x v="2"/>
    <x v="28"/>
    <x v="28"/>
    <x v="19"/>
    <x v="19"/>
    <x v="19"/>
    <x v="19"/>
    <x v="11"/>
    <x v="131"/>
    <x v="343"/>
    <x v="114"/>
    <x v="212"/>
    <x v="60"/>
    <x v="171"/>
    <x v="3"/>
    <x v="16"/>
  </r>
  <r>
    <x v="28"/>
    <x v="0"/>
    <x v="0"/>
    <x v="2"/>
    <x v="28"/>
    <x v="28"/>
    <x v="55"/>
    <x v="55"/>
    <x v="55"/>
    <x v="55"/>
    <x v="17"/>
    <x v="132"/>
    <x v="99"/>
    <x v="78"/>
    <x v="86"/>
    <x v="73"/>
    <x v="178"/>
    <x v="3"/>
    <x v="16"/>
  </r>
  <r>
    <x v="28"/>
    <x v="0"/>
    <x v="0"/>
    <x v="2"/>
    <x v="28"/>
    <x v="28"/>
    <x v="24"/>
    <x v="24"/>
    <x v="24"/>
    <x v="24"/>
    <x v="17"/>
    <x v="132"/>
    <x v="99"/>
    <x v="78"/>
    <x v="86"/>
    <x v="73"/>
    <x v="178"/>
    <x v="3"/>
    <x v="16"/>
  </r>
  <r>
    <x v="28"/>
    <x v="0"/>
    <x v="0"/>
    <x v="2"/>
    <x v="28"/>
    <x v="28"/>
    <x v="44"/>
    <x v="44"/>
    <x v="44"/>
    <x v="44"/>
    <x v="17"/>
    <x v="132"/>
    <x v="99"/>
    <x v="36"/>
    <x v="247"/>
    <x v="69"/>
    <x v="175"/>
    <x v="3"/>
    <x v="16"/>
  </r>
  <r>
    <x v="29"/>
    <x v="0"/>
    <x v="0"/>
    <x v="2"/>
    <x v="29"/>
    <x v="29"/>
    <x v="14"/>
    <x v="14"/>
    <x v="14"/>
    <x v="14"/>
    <x v="0"/>
    <x v="139"/>
    <x v="344"/>
    <x v="71"/>
    <x v="334"/>
    <x v="47"/>
    <x v="239"/>
    <x v="3"/>
    <x v="16"/>
  </r>
  <r>
    <x v="29"/>
    <x v="0"/>
    <x v="0"/>
    <x v="2"/>
    <x v="29"/>
    <x v="29"/>
    <x v="2"/>
    <x v="2"/>
    <x v="2"/>
    <x v="2"/>
    <x v="1"/>
    <x v="140"/>
    <x v="345"/>
    <x v="34"/>
    <x v="335"/>
    <x v="45"/>
    <x v="240"/>
    <x v="3"/>
    <x v="16"/>
  </r>
  <r>
    <x v="29"/>
    <x v="0"/>
    <x v="0"/>
    <x v="2"/>
    <x v="29"/>
    <x v="29"/>
    <x v="5"/>
    <x v="5"/>
    <x v="5"/>
    <x v="5"/>
    <x v="2"/>
    <x v="125"/>
    <x v="52"/>
    <x v="97"/>
    <x v="336"/>
    <x v="49"/>
    <x v="212"/>
    <x v="3"/>
    <x v="16"/>
  </r>
  <r>
    <x v="29"/>
    <x v="0"/>
    <x v="0"/>
    <x v="2"/>
    <x v="29"/>
    <x v="29"/>
    <x v="4"/>
    <x v="4"/>
    <x v="4"/>
    <x v="4"/>
    <x v="3"/>
    <x v="62"/>
    <x v="346"/>
    <x v="46"/>
    <x v="337"/>
    <x v="45"/>
    <x v="240"/>
    <x v="3"/>
    <x v="16"/>
  </r>
  <r>
    <x v="29"/>
    <x v="0"/>
    <x v="0"/>
    <x v="2"/>
    <x v="29"/>
    <x v="29"/>
    <x v="1"/>
    <x v="1"/>
    <x v="1"/>
    <x v="1"/>
    <x v="3"/>
    <x v="62"/>
    <x v="346"/>
    <x v="119"/>
    <x v="338"/>
    <x v="60"/>
    <x v="241"/>
    <x v="3"/>
    <x v="16"/>
  </r>
  <r>
    <x v="29"/>
    <x v="0"/>
    <x v="0"/>
    <x v="2"/>
    <x v="29"/>
    <x v="29"/>
    <x v="0"/>
    <x v="0"/>
    <x v="0"/>
    <x v="0"/>
    <x v="3"/>
    <x v="62"/>
    <x v="346"/>
    <x v="32"/>
    <x v="339"/>
    <x v="75"/>
    <x v="108"/>
    <x v="3"/>
    <x v="16"/>
  </r>
  <r>
    <x v="29"/>
    <x v="0"/>
    <x v="0"/>
    <x v="2"/>
    <x v="29"/>
    <x v="29"/>
    <x v="10"/>
    <x v="10"/>
    <x v="10"/>
    <x v="10"/>
    <x v="6"/>
    <x v="65"/>
    <x v="347"/>
    <x v="76"/>
    <x v="46"/>
    <x v="60"/>
    <x v="241"/>
    <x v="3"/>
    <x v="16"/>
  </r>
  <r>
    <x v="29"/>
    <x v="0"/>
    <x v="0"/>
    <x v="2"/>
    <x v="29"/>
    <x v="29"/>
    <x v="30"/>
    <x v="30"/>
    <x v="30"/>
    <x v="30"/>
    <x v="7"/>
    <x v="51"/>
    <x v="348"/>
    <x v="50"/>
    <x v="340"/>
    <x v="73"/>
    <x v="242"/>
    <x v="3"/>
    <x v="16"/>
  </r>
  <r>
    <x v="29"/>
    <x v="0"/>
    <x v="0"/>
    <x v="2"/>
    <x v="29"/>
    <x v="29"/>
    <x v="3"/>
    <x v="3"/>
    <x v="3"/>
    <x v="3"/>
    <x v="8"/>
    <x v="122"/>
    <x v="202"/>
    <x v="67"/>
    <x v="341"/>
    <x v="60"/>
    <x v="241"/>
    <x v="3"/>
    <x v="16"/>
  </r>
  <r>
    <x v="29"/>
    <x v="0"/>
    <x v="0"/>
    <x v="2"/>
    <x v="29"/>
    <x v="29"/>
    <x v="12"/>
    <x v="12"/>
    <x v="12"/>
    <x v="12"/>
    <x v="9"/>
    <x v="104"/>
    <x v="349"/>
    <x v="67"/>
    <x v="341"/>
    <x v="75"/>
    <x v="108"/>
    <x v="3"/>
    <x v="16"/>
  </r>
  <r>
    <x v="29"/>
    <x v="0"/>
    <x v="0"/>
    <x v="2"/>
    <x v="29"/>
    <x v="29"/>
    <x v="15"/>
    <x v="15"/>
    <x v="15"/>
    <x v="15"/>
    <x v="10"/>
    <x v="106"/>
    <x v="79"/>
    <x v="37"/>
    <x v="342"/>
    <x v="72"/>
    <x v="243"/>
    <x v="3"/>
    <x v="16"/>
  </r>
  <r>
    <x v="29"/>
    <x v="0"/>
    <x v="0"/>
    <x v="2"/>
    <x v="29"/>
    <x v="29"/>
    <x v="23"/>
    <x v="23"/>
    <x v="23"/>
    <x v="23"/>
    <x v="11"/>
    <x v="107"/>
    <x v="350"/>
    <x v="53"/>
    <x v="343"/>
    <x v="60"/>
    <x v="241"/>
    <x v="3"/>
    <x v="16"/>
  </r>
  <r>
    <x v="29"/>
    <x v="0"/>
    <x v="0"/>
    <x v="2"/>
    <x v="29"/>
    <x v="29"/>
    <x v="7"/>
    <x v="7"/>
    <x v="7"/>
    <x v="7"/>
    <x v="11"/>
    <x v="107"/>
    <x v="350"/>
    <x v="106"/>
    <x v="344"/>
    <x v="75"/>
    <x v="108"/>
    <x v="3"/>
    <x v="16"/>
  </r>
  <r>
    <x v="29"/>
    <x v="0"/>
    <x v="0"/>
    <x v="2"/>
    <x v="29"/>
    <x v="29"/>
    <x v="9"/>
    <x v="9"/>
    <x v="9"/>
    <x v="9"/>
    <x v="13"/>
    <x v="109"/>
    <x v="150"/>
    <x v="53"/>
    <x v="343"/>
    <x v="75"/>
    <x v="108"/>
    <x v="3"/>
    <x v="16"/>
  </r>
  <r>
    <x v="29"/>
    <x v="0"/>
    <x v="0"/>
    <x v="2"/>
    <x v="29"/>
    <x v="29"/>
    <x v="42"/>
    <x v="42"/>
    <x v="42"/>
    <x v="42"/>
    <x v="14"/>
    <x v="130"/>
    <x v="351"/>
    <x v="38"/>
    <x v="345"/>
    <x v="75"/>
    <x v="108"/>
    <x v="3"/>
    <x v="16"/>
  </r>
  <r>
    <x v="29"/>
    <x v="0"/>
    <x v="0"/>
    <x v="2"/>
    <x v="29"/>
    <x v="29"/>
    <x v="8"/>
    <x v="8"/>
    <x v="8"/>
    <x v="8"/>
    <x v="14"/>
    <x v="130"/>
    <x v="351"/>
    <x v="38"/>
    <x v="345"/>
    <x v="75"/>
    <x v="108"/>
    <x v="3"/>
    <x v="16"/>
  </r>
  <r>
    <x v="29"/>
    <x v="0"/>
    <x v="0"/>
    <x v="2"/>
    <x v="29"/>
    <x v="29"/>
    <x v="31"/>
    <x v="31"/>
    <x v="31"/>
    <x v="31"/>
    <x v="14"/>
    <x v="130"/>
    <x v="351"/>
    <x v="80"/>
    <x v="346"/>
    <x v="60"/>
    <x v="241"/>
    <x v="3"/>
    <x v="16"/>
  </r>
  <r>
    <x v="29"/>
    <x v="0"/>
    <x v="0"/>
    <x v="2"/>
    <x v="29"/>
    <x v="29"/>
    <x v="24"/>
    <x v="24"/>
    <x v="24"/>
    <x v="24"/>
    <x v="17"/>
    <x v="131"/>
    <x v="36"/>
    <x v="80"/>
    <x v="346"/>
    <x v="75"/>
    <x v="108"/>
    <x v="3"/>
    <x v="16"/>
  </r>
  <r>
    <x v="29"/>
    <x v="0"/>
    <x v="0"/>
    <x v="2"/>
    <x v="29"/>
    <x v="29"/>
    <x v="16"/>
    <x v="16"/>
    <x v="16"/>
    <x v="16"/>
    <x v="18"/>
    <x v="132"/>
    <x v="352"/>
    <x v="36"/>
    <x v="347"/>
    <x v="69"/>
    <x v="244"/>
    <x v="3"/>
    <x v="16"/>
  </r>
  <r>
    <x v="29"/>
    <x v="0"/>
    <x v="0"/>
    <x v="2"/>
    <x v="29"/>
    <x v="29"/>
    <x v="19"/>
    <x v="19"/>
    <x v="19"/>
    <x v="19"/>
    <x v="18"/>
    <x v="132"/>
    <x v="352"/>
    <x v="115"/>
    <x v="348"/>
    <x v="60"/>
    <x v="241"/>
    <x v="3"/>
    <x v="16"/>
  </r>
  <r>
    <x v="29"/>
    <x v="0"/>
    <x v="0"/>
    <x v="2"/>
    <x v="29"/>
    <x v="29"/>
    <x v="17"/>
    <x v="17"/>
    <x v="17"/>
    <x v="17"/>
    <x v="18"/>
    <x v="132"/>
    <x v="352"/>
    <x v="115"/>
    <x v="348"/>
    <x v="60"/>
    <x v="241"/>
    <x v="3"/>
    <x v="16"/>
  </r>
  <r>
    <x v="30"/>
    <x v="0"/>
    <x v="0"/>
    <x v="2"/>
    <x v="30"/>
    <x v="30"/>
    <x v="2"/>
    <x v="2"/>
    <x v="2"/>
    <x v="2"/>
    <x v="0"/>
    <x v="125"/>
    <x v="353"/>
    <x v="104"/>
    <x v="349"/>
    <x v="41"/>
    <x v="122"/>
    <x v="3"/>
    <x v="3"/>
  </r>
  <r>
    <x v="30"/>
    <x v="0"/>
    <x v="0"/>
    <x v="2"/>
    <x v="30"/>
    <x v="30"/>
    <x v="0"/>
    <x v="0"/>
    <x v="0"/>
    <x v="0"/>
    <x v="1"/>
    <x v="96"/>
    <x v="354"/>
    <x v="107"/>
    <x v="350"/>
    <x v="69"/>
    <x v="245"/>
    <x v="3"/>
    <x v="3"/>
  </r>
  <r>
    <x v="30"/>
    <x v="0"/>
    <x v="0"/>
    <x v="2"/>
    <x v="30"/>
    <x v="30"/>
    <x v="1"/>
    <x v="1"/>
    <x v="1"/>
    <x v="1"/>
    <x v="2"/>
    <x v="88"/>
    <x v="355"/>
    <x v="75"/>
    <x v="351"/>
    <x v="69"/>
    <x v="245"/>
    <x v="3"/>
    <x v="3"/>
  </r>
  <r>
    <x v="30"/>
    <x v="0"/>
    <x v="0"/>
    <x v="2"/>
    <x v="30"/>
    <x v="30"/>
    <x v="14"/>
    <x v="14"/>
    <x v="14"/>
    <x v="14"/>
    <x v="3"/>
    <x v="47"/>
    <x v="356"/>
    <x v="108"/>
    <x v="352"/>
    <x v="43"/>
    <x v="246"/>
    <x v="3"/>
    <x v="3"/>
  </r>
  <r>
    <x v="30"/>
    <x v="0"/>
    <x v="0"/>
    <x v="2"/>
    <x v="30"/>
    <x v="30"/>
    <x v="4"/>
    <x v="4"/>
    <x v="4"/>
    <x v="4"/>
    <x v="4"/>
    <x v="90"/>
    <x v="286"/>
    <x v="52"/>
    <x v="353"/>
    <x v="47"/>
    <x v="247"/>
    <x v="3"/>
    <x v="3"/>
  </r>
  <r>
    <x v="30"/>
    <x v="0"/>
    <x v="0"/>
    <x v="2"/>
    <x v="30"/>
    <x v="30"/>
    <x v="5"/>
    <x v="5"/>
    <x v="5"/>
    <x v="5"/>
    <x v="4"/>
    <x v="90"/>
    <x v="286"/>
    <x v="90"/>
    <x v="354"/>
    <x v="60"/>
    <x v="248"/>
    <x v="1"/>
    <x v="10"/>
  </r>
  <r>
    <x v="30"/>
    <x v="0"/>
    <x v="0"/>
    <x v="2"/>
    <x v="30"/>
    <x v="30"/>
    <x v="50"/>
    <x v="50"/>
    <x v="50"/>
    <x v="50"/>
    <x v="6"/>
    <x v="76"/>
    <x v="357"/>
    <x v="106"/>
    <x v="48"/>
    <x v="41"/>
    <x v="122"/>
    <x v="3"/>
    <x v="3"/>
  </r>
  <r>
    <x v="30"/>
    <x v="0"/>
    <x v="0"/>
    <x v="2"/>
    <x v="30"/>
    <x v="30"/>
    <x v="10"/>
    <x v="10"/>
    <x v="10"/>
    <x v="10"/>
    <x v="7"/>
    <x v="103"/>
    <x v="325"/>
    <x v="51"/>
    <x v="156"/>
    <x v="72"/>
    <x v="249"/>
    <x v="3"/>
    <x v="3"/>
  </r>
  <r>
    <x v="30"/>
    <x v="0"/>
    <x v="0"/>
    <x v="2"/>
    <x v="30"/>
    <x v="30"/>
    <x v="8"/>
    <x v="8"/>
    <x v="8"/>
    <x v="8"/>
    <x v="7"/>
    <x v="103"/>
    <x v="325"/>
    <x v="52"/>
    <x v="353"/>
    <x v="60"/>
    <x v="248"/>
    <x v="3"/>
    <x v="3"/>
  </r>
  <r>
    <x v="30"/>
    <x v="0"/>
    <x v="0"/>
    <x v="2"/>
    <x v="30"/>
    <x v="30"/>
    <x v="9"/>
    <x v="9"/>
    <x v="9"/>
    <x v="9"/>
    <x v="9"/>
    <x v="122"/>
    <x v="219"/>
    <x v="62"/>
    <x v="355"/>
    <x v="73"/>
    <x v="250"/>
    <x v="3"/>
    <x v="3"/>
  </r>
  <r>
    <x v="30"/>
    <x v="0"/>
    <x v="0"/>
    <x v="2"/>
    <x v="30"/>
    <x v="30"/>
    <x v="7"/>
    <x v="7"/>
    <x v="7"/>
    <x v="7"/>
    <x v="9"/>
    <x v="122"/>
    <x v="219"/>
    <x v="52"/>
    <x v="353"/>
    <x v="75"/>
    <x v="108"/>
    <x v="3"/>
    <x v="3"/>
  </r>
  <r>
    <x v="30"/>
    <x v="0"/>
    <x v="0"/>
    <x v="2"/>
    <x v="30"/>
    <x v="30"/>
    <x v="3"/>
    <x v="3"/>
    <x v="3"/>
    <x v="3"/>
    <x v="11"/>
    <x v="104"/>
    <x v="47"/>
    <x v="106"/>
    <x v="48"/>
    <x v="73"/>
    <x v="250"/>
    <x v="3"/>
    <x v="3"/>
  </r>
  <r>
    <x v="30"/>
    <x v="0"/>
    <x v="0"/>
    <x v="2"/>
    <x v="30"/>
    <x v="30"/>
    <x v="19"/>
    <x v="19"/>
    <x v="19"/>
    <x v="19"/>
    <x v="11"/>
    <x v="104"/>
    <x v="47"/>
    <x v="62"/>
    <x v="355"/>
    <x v="72"/>
    <x v="249"/>
    <x v="3"/>
    <x v="3"/>
  </r>
  <r>
    <x v="30"/>
    <x v="0"/>
    <x v="0"/>
    <x v="2"/>
    <x v="30"/>
    <x v="30"/>
    <x v="12"/>
    <x v="12"/>
    <x v="12"/>
    <x v="12"/>
    <x v="13"/>
    <x v="108"/>
    <x v="76"/>
    <x v="37"/>
    <x v="17"/>
    <x v="58"/>
    <x v="251"/>
    <x v="3"/>
    <x v="3"/>
  </r>
  <r>
    <x v="30"/>
    <x v="0"/>
    <x v="0"/>
    <x v="2"/>
    <x v="30"/>
    <x v="30"/>
    <x v="6"/>
    <x v="6"/>
    <x v="6"/>
    <x v="6"/>
    <x v="14"/>
    <x v="106"/>
    <x v="139"/>
    <x v="62"/>
    <x v="355"/>
    <x v="75"/>
    <x v="108"/>
    <x v="3"/>
    <x v="3"/>
  </r>
  <r>
    <x v="30"/>
    <x v="0"/>
    <x v="0"/>
    <x v="2"/>
    <x v="30"/>
    <x v="30"/>
    <x v="17"/>
    <x v="17"/>
    <x v="17"/>
    <x v="17"/>
    <x v="15"/>
    <x v="107"/>
    <x v="358"/>
    <x v="37"/>
    <x v="17"/>
    <x v="69"/>
    <x v="245"/>
    <x v="3"/>
    <x v="3"/>
  </r>
  <r>
    <x v="30"/>
    <x v="0"/>
    <x v="0"/>
    <x v="2"/>
    <x v="30"/>
    <x v="30"/>
    <x v="30"/>
    <x v="30"/>
    <x v="30"/>
    <x v="30"/>
    <x v="16"/>
    <x v="109"/>
    <x v="181"/>
    <x v="37"/>
    <x v="17"/>
    <x v="60"/>
    <x v="248"/>
    <x v="3"/>
    <x v="3"/>
  </r>
  <r>
    <x v="30"/>
    <x v="0"/>
    <x v="0"/>
    <x v="2"/>
    <x v="30"/>
    <x v="30"/>
    <x v="16"/>
    <x v="16"/>
    <x v="16"/>
    <x v="16"/>
    <x v="16"/>
    <x v="109"/>
    <x v="181"/>
    <x v="114"/>
    <x v="356"/>
    <x v="73"/>
    <x v="250"/>
    <x v="3"/>
    <x v="3"/>
  </r>
  <r>
    <x v="30"/>
    <x v="0"/>
    <x v="0"/>
    <x v="2"/>
    <x v="30"/>
    <x v="30"/>
    <x v="46"/>
    <x v="46"/>
    <x v="46"/>
    <x v="46"/>
    <x v="18"/>
    <x v="129"/>
    <x v="17"/>
    <x v="78"/>
    <x v="86"/>
    <x v="50"/>
    <x v="252"/>
    <x v="3"/>
    <x v="3"/>
  </r>
  <r>
    <x v="30"/>
    <x v="0"/>
    <x v="0"/>
    <x v="2"/>
    <x v="30"/>
    <x v="30"/>
    <x v="25"/>
    <x v="25"/>
    <x v="25"/>
    <x v="25"/>
    <x v="18"/>
    <x v="129"/>
    <x v="17"/>
    <x v="115"/>
    <x v="55"/>
    <x v="73"/>
    <x v="250"/>
    <x v="3"/>
    <x v="3"/>
  </r>
  <r>
    <x v="31"/>
    <x v="0"/>
    <x v="0"/>
    <x v="2"/>
    <x v="31"/>
    <x v="31"/>
    <x v="14"/>
    <x v="14"/>
    <x v="14"/>
    <x v="14"/>
    <x v="0"/>
    <x v="48"/>
    <x v="359"/>
    <x v="91"/>
    <x v="357"/>
    <x v="73"/>
    <x v="194"/>
    <x v="3"/>
    <x v="16"/>
  </r>
  <r>
    <x v="31"/>
    <x v="0"/>
    <x v="0"/>
    <x v="2"/>
    <x v="31"/>
    <x v="31"/>
    <x v="2"/>
    <x v="2"/>
    <x v="2"/>
    <x v="2"/>
    <x v="1"/>
    <x v="66"/>
    <x v="360"/>
    <x v="35"/>
    <x v="358"/>
    <x v="69"/>
    <x v="210"/>
    <x v="3"/>
    <x v="16"/>
  </r>
  <r>
    <x v="31"/>
    <x v="0"/>
    <x v="0"/>
    <x v="2"/>
    <x v="31"/>
    <x v="31"/>
    <x v="16"/>
    <x v="16"/>
    <x v="16"/>
    <x v="16"/>
    <x v="2"/>
    <x v="51"/>
    <x v="361"/>
    <x v="67"/>
    <x v="359"/>
    <x v="49"/>
    <x v="209"/>
    <x v="3"/>
    <x v="16"/>
  </r>
  <r>
    <x v="31"/>
    <x v="0"/>
    <x v="0"/>
    <x v="2"/>
    <x v="31"/>
    <x v="31"/>
    <x v="5"/>
    <x v="5"/>
    <x v="5"/>
    <x v="5"/>
    <x v="3"/>
    <x v="102"/>
    <x v="362"/>
    <x v="50"/>
    <x v="360"/>
    <x v="60"/>
    <x v="49"/>
    <x v="3"/>
    <x v="16"/>
  </r>
  <r>
    <x v="31"/>
    <x v="0"/>
    <x v="0"/>
    <x v="2"/>
    <x v="31"/>
    <x v="31"/>
    <x v="4"/>
    <x v="4"/>
    <x v="4"/>
    <x v="4"/>
    <x v="4"/>
    <x v="103"/>
    <x v="103"/>
    <x v="106"/>
    <x v="361"/>
    <x v="49"/>
    <x v="209"/>
    <x v="3"/>
    <x v="16"/>
  </r>
  <r>
    <x v="31"/>
    <x v="0"/>
    <x v="0"/>
    <x v="2"/>
    <x v="31"/>
    <x v="31"/>
    <x v="10"/>
    <x v="10"/>
    <x v="10"/>
    <x v="10"/>
    <x v="5"/>
    <x v="122"/>
    <x v="363"/>
    <x v="52"/>
    <x v="362"/>
    <x v="75"/>
    <x v="108"/>
    <x v="3"/>
    <x v="16"/>
  </r>
  <r>
    <x v="31"/>
    <x v="0"/>
    <x v="0"/>
    <x v="2"/>
    <x v="31"/>
    <x v="31"/>
    <x v="0"/>
    <x v="0"/>
    <x v="0"/>
    <x v="0"/>
    <x v="5"/>
    <x v="122"/>
    <x v="363"/>
    <x v="52"/>
    <x v="362"/>
    <x v="75"/>
    <x v="108"/>
    <x v="3"/>
    <x v="16"/>
  </r>
  <r>
    <x v="31"/>
    <x v="0"/>
    <x v="0"/>
    <x v="2"/>
    <x v="31"/>
    <x v="31"/>
    <x v="30"/>
    <x v="30"/>
    <x v="30"/>
    <x v="30"/>
    <x v="7"/>
    <x v="109"/>
    <x v="364"/>
    <x v="38"/>
    <x v="363"/>
    <x v="69"/>
    <x v="210"/>
    <x v="3"/>
    <x v="16"/>
  </r>
  <r>
    <x v="31"/>
    <x v="0"/>
    <x v="0"/>
    <x v="2"/>
    <x v="31"/>
    <x v="31"/>
    <x v="9"/>
    <x v="9"/>
    <x v="9"/>
    <x v="9"/>
    <x v="8"/>
    <x v="129"/>
    <x v="268"/>
    <x v="37"/>
    <x v="364"/>
    <x v="75"/>
    <x v="108"/>
    <x v="3"/>
    <x v="16"/>
  </r>
  <r>
    <x v="31"/>
    <x v="0"/>
    <x v="0"/>
    <x v="2"/>
    <x v="31"/>
    <x v="31"/>
    <x v="3"/>
    <x v="3"/>
    <x v="3"/>
    <x v="3"/>
    <x v="8"/>
    <x v="129"/>
    <x v="268"/>
    <x v="114"/>
    <x v="365"/>
    <x v="72"/>
    <x v="179"/>
    <x v="3"/>
    <x v="16"/>
  </r>
  <r>
    <x v="31"/>
    <x v="0"/>
    <x v="0"/>
    <x v="2"/>
    <x v="31"/>
    <x v="31"/>
    <x v="12"/>
    <x v="12"/>
    <x v="12"/>
    <x v="12"/>
    <x v="10"/>
    <x v="130"/>
    <x v="110"/>
    <x v="38"/>
    <x v="363"/>
    <x v="75"/>
    <x v="108"/>
    <x v="3"/>
    <x v="16"/>
  </r>
  <r>
    <x v="31"/>
    <x v="0"/>
    <x v="0"/>
    <x v="2"/>
    <x v="31"/>
    <x v="31"/>
    <x v="33"/>
    <x v="33"/>
    <x v="33"/>
    <x v="33"/>
    <x v="10"/>
    <x v="130"/>
    <x v="110"/>
    <x v="38"/>
    <x v="363"/>
    <x v="75"/>
    <x v="108"/>
    <x v="3"/>
    <x v="16"/>
  </r>
  <r>
    <x v="31"/>
    <x v="0"/>
    <x v="0"/>
    <x v="2"/>
    <x v="31"/>
    <x v="31"/>
    <x v="8"/>
    <x v="8"/>
    <x v="8"/>
    <x v="8"/>
    <x v="10"/>
    <x v="130"/>
    <x v="110"/>
    <x v="38"/>
    <x v="363"/>
    <x v="75"/>
    <x v="108"/>
    <x v="3"/>
    <x v="16"/>
  </r>
  <r>
    <x v="31"/>
    <x v="0"/>
    <x v="0"/>
    <x v="2"/>
    <x v="31"/>
    <x v="31"/>
    <x v="1"/>
    <x v="1"/>
    <x v="1"/>
    <x v="1"/>
    <x v="10"/>
    <x v="130"/>
    <x v="110"/>
    <x v="38"/>
    <x v="363"/>
    <x v="75"/>
    <x v="108"/>
    <x v="3"/>
    <x v="16"/>
  </r>
  <r>
    <x v="31"/>
    <x v="0"/>
    <x v="0"/>
    <x v="2"/>
    <x v="31"/>
    <x v="31"/>
    <x v="17"/>
    <x v="17"/>
    <x v="17"/>
    <x v="17"/>
    <x v="10"/>
    <x v="130"/>
    <x v="110"/>
    <x v="38"/>
    <x v="363"/>
    <x v="75"/>
    <x v="108"/>
    <x v="3"/>
    <x v="16"/>
  </r>
  <r>
    <x v="31"/>
    <x v="0"/>
    <x v="0"/>
    <x v="2"/>
    <x v="31"/>
    <x v="31"/>
    <x v="11"/>
    <x v="11"/>
    <x v="11"/>
    <x v="11"/>
    <x v="15"/>
    <x v="132"/>
    <x v="180"/>
    <x v="114"/>
    <x v="365"/>
    <x v="75"/>
    <x v="108"/>
    <x v="3"/>
    <x v="16"/>
  </r>
  <r>
    <x v="31"/>
    <x v="0"/>
    <x v="0"/>
    <x v="2"/>
    <x v="31"/>
    <x v="31"/>
    <x v="7"/>
    <x v="7"/>
    <x v="7"/>
    <x v="7"/>
    <x v="15"/>
    <x v="132"/>
    <x v="180"/>
    <x v="114"/>
    <x v="365"/>
    <x v="75"/>
    <x v="108"/>
    <x v="3"/>
    <x v="16"/>
  </r>
  <r>
    <x v="31"/>
    <x v="0"/>
    <x v="0"/>
    <x v="2"/>
    <x v="31"/>
    <x v="31"/>
    <x v="28"/>
    <x v="28"/>
    <x v="28"/>
    <x v="28"/>
    <x v="17"/>
    <x v="133"/>
    <x v="112"/>
    <x v="115"/>
    <x v="187"/>
    <x v="75"/>
    <x v="108"/>
    <x v="3"/>
    <x v="16"/>
  </r>
  <r>
    <x v="31"/>
    <x v="0"/>
    <x v="0"/>
    <x v="2"/>
    <x v="31"/>
    <x v="31"/>
    <x v="25"/>
    <x v="25"/>
    <x v="25"/>
    <x v="25"/>
    <x v="17"/>
    <x v="133"/>
    <x v="112"/>
    <x v="36"/>
    <x v="366"/>
    <x v="60"/>
    <x v="49"/>
    <x v="3"/>
    <x v="16"/>
  </r>
  <r>
    <x v="31"/>
    <x v="0"/>
    <x v="0"/>
    <x v="2"/>
    <x v="31"/>
    <x v="31"/>
    <x v="15"/>
    <x v="15"/>
    <x v="15"/>
    <x v="15"/>
    <x v="17"/>
    <x v="133"/>
    <x v="112"/>
    <x v="36"/>
    <x v="366"/>
    <x v="60"/>
    <x v="49"/>
    <x v="3"/>
    <x v="16"/>
  </r>
  <r>
    <x v="32"/>
    <x v="0"/>
    <x v="0"/>
    <x v="2"/>
    <x v="32"/>
    <x v="32"/>
    <x v="14"/>
    <x v="14"/>
    <x v="14"/>
    <x v="14"/>
    <x v="0"/>
    <x v="108"/>
    <x v="365"/>
    <x v="62"/>
    <x v="367"/>
    <x v="69"/>
    <x v="253"/>
    <x v="3"/>
    <x v="16"/>
  </r>
  <r>
    <x v="32"/>
    <x v="0"/>
    <x v="0"/>
    <x v="2"/>
    <x v="32"/>
    <x v="32"/>
    <x v="4"/>
    <x v="4"/>
    <x v="4"/>
    <x v="4"/>
    <x v="1"/>
    <x v="131"/>
    <x v="366"/>
    <x v="36"/>
    <x v="368"/>
    <x v="72"/>
    <x v="254"/>
    <x v="3"/>
    <x v="16"/>
  </r>
  <r>
    <x v="32"/>
    <x v="0"/>
    <x v="0"/>
    <x v="2"/>
    <x v="32"/>
    <x v="32"/>
    <x v="28"/>
    <x v="28"/>
    <x v="28"/>
    <x v="28"/>
    <x v="2"/>
    <x v="132"/>
    <x v="367"/>
    <x v="114"/>
    <x v="41"/>
    <x v="75"/>
    <x v="108"/>
    <x v="3"/>
    <x v="16"/>
  </r>
  <r>
    <x v="32"/>
    <x v="0"/>
    <x v="0"/>
    <x v="2"/>
    <x v="32"/>
    <x v="32"/>
    <x v="16"/>
    <x v="16"/>
    <x v="16"/>
    <x v="16"/>
    <x v="2"/>
    <x v="132"/>
    <x v="367"/>
    <x v="114"/>
    <x v="41"/>
    <x v="75"/>
    <x v="108"/>
    <x v="3"/>
    <x v="16"/>
  </r>
  <r>
    <x v="32"/>
    <x v="0"/>
    <x v="0"/>
    <x v="2"/>
    <x v="32"/>
    <x v="32"/>
    <x v="2"/>
    <x v="2"/>
    <x v="2"/>
    <x v="2"/>
    <x v="4"/>
    <x v="133"/>
    <x v="368"/>
    <x v="115"/>
    <x v="369"/>
    <x v="75"/>
    <x v="108"/>
    <x v="3"/>
    <x v="16"/>
  </r>
  <r>
    <x v="32"/>
    <x v="0"/>
    <x v="0"/>
    <x v="2"/>
    <x v="32"/>
    <x v="32"/>
    <x v="12"/>
    <x v="12"/>
    <x v="12"/>
    <x v="12"/>
    <x v="5"/>
    <x v="134"/>
    <x v="146"/>
    <x v="36"/>
    <x v="368"/>
    <x v="75"/>
    <x v="108"/>
    <x v="3"/>
    <x v="16"/>
  </r>
  <r>
    <x v="32"/>
    <x v="0"/>
    <x v="0"/>
    <x v="2"/>
    <x v="32"/>
    <x v="32"/>
    <x v="5"/>
    <x v="5"/>
    <x v="5"/>
    <x v="5"/>
    <x v="5"/>
    <x v="134"/>
    <x v="146"/>
    <x v="36"/>
    <x v="368"/>
    <x v="75"/>
    <x v="108"/>
    <x v="3"/>
    <x v="16"/>
  </r>
  <r>
    <x v="32"/>
    <x v="0"/>
    <x v="0"/>
    <x v="2"/>
    <x v="32"/>
    <x v="32"/>
    <x v="1"/>
    <x v="1"/>
    <x v="1"/>
    <x v="1"/>
    <x v="5"/>
    <x v="134"/>
    <x v="146"/>
    <x v="36"/>
    <x v="368"/>
    <x v="75"/>
    <x v="108"/>
    <x v="3"/>
    <x v="16"/>
  </r>
  <r>
    <x v="32"/>
    <x v="0"/>
    <x v="0"/>
    <x v="2"/>
    <x v="32"/>
    <x v="32"/>
    <x v="10"/>
    <x v="10"/>
    <x v="10"/>
    <x v="10"/>
    <x v="8"/>
    <x v="135"/>
    <x v="369"/>
    <x v="64"/>
    <x v="370"/>
    <x v="75"/>
    <x v="108"/>
    <x v="3"/>
    <x v="16"/>
  </r>
  <r>
    <x v="32"/>
    <x v="0"/>
    <x v="0"/>
    <x v="2"/>
    <x v="32"/>
    <x v="32"/>
    <x v="30"/>
    <x v="30"/>
    <x v="30"/>
    <x v="30"/>
    <x v="8"/>
    <x v="135"/>
    <x v="369"/>
    <x v="64"/>
    <x v="370"/>
    <x v="75"/>
    <x v="108"/>
    <x v="3"/>
    <x v="16"/>
  </r>
  <r>
    <x v="32"/>
    <x v="0"/>
    <x v="0"/>
    <x v="2"/>
    <x v="32"/>
    <x v="32"/>
    <x v="41"/>
    <x v="41"/>
    <x v="41"/>
    <x v="41"/>
    <x v="8"/>
    <x v="135"/>
    <x v="369"/>
    <x v="64"/>
    <x v="370"/>
    <x v="75"/>
    <x v="108"/>
    <x v="3"/>
    <x v="16"/>
  </r>
  <r>
    <x v="32"/>
    <x v="0"/>
    <x v="0"/>
    <x v="2"/>
    <x v="32"/>
    <x v="32"/>
    <x v="46"/>
    <x v="46"/>
    <x v="46"/>
    <x v="46"/>
    <x v="8"/>
    <x v="135"/>
    <x v="369"/>
    <x v="64"/>
    <x v="370"/>
    <x v="75"/>
    <x v="108"/>
    <x v="3"/>
    <x v="16"/>
  </r>
  <r>
    <x v="32"/>
    <x v="0"/>
    <x v="0"/>
    <x v="2"/>
    <x v="32"/>
    <x v="32"/>
    <x v="26"/>
    <x v="26"/>
    <x v="26"/>
    <x v="26"/>
    <x v="8"/>
    <x v="135"/>
    <x v="369"/>
    <x v="78"/>
    <x v="86"/>
    <x v="60"/>
    <x v="209"/>
    <x v="3"/>
    <x v="16"/>
  </r>
  <r>
    <x v="32"/>
    <x v="0"/>
    <x v="0"/>
    <x v="2"/>
    <x v="32"/>
    <x v="32"/>
    <x v="8"/>
    <x v="8"/>
    <x v="8"/>
    <x v="8"/>
    <x v="8"/>
    <x v="135"/>
    <x v="369"/>
    <x v="64"/>
    <x v="370"/>
    <x v="75"/>
    <x v="108"/>
    <x v="3"/>
    <x v="16"/>
  </r>
  <r>
    <x v="32"/>
    <x v="0"/>
    <x v="0"/>
    <x v="2"/>
    <x v="32"/>
    <x v="32"/>
    <x v="31"/>
    <x v="31"/>
    <x v="31"/>
    <x v="31"/>
    <x v="8"/>
    <x v="135"/>
    <x v="369"/>
    <x v="64"/>
    <x v="370"/>
    <x v="75"/>
    <x v="108"/>
    <x v="3"/>
    <x v="16"/>
  </r>
  <r>
    <x v="32"/>
    <x v="0"/>
    <x v="0"/>
    <x v="2"/>
    <x v="32"/>
    <x v="32"/>
    <x v="0"/>
    <x v="0"/>
    <x v="0"/>
    <x v="0"/>
    <x v="8"/>
    <x v="135"/>
    <x v="369"/>
    <x v="64"/>
    <x v="370"/>
    <x v="75"/>
    <x v="108"/>
    <x v="3"/>
    <x v="16"/>
  </r>
  <r>
    <x v="32"/>
    <x v="0"/>
    <x v="0"/>
    <x v="2"/>
    <x v="32"/>
    <x v="32"/>
    <x v="7"/>
    <x v="7"/>
    <x v="7"/>
    <x v="7"/>
    <x v="8"/>
    <x v="135"/>
    <x v="369"/>
    <x v="64"/>
    <x v="370"/>
    <x v="75"/>
    <x v="108"/>
    <x v="3"/>
    <x v="16"/>
  </r>
  <r>
    <x v="32"/>
    <x v="0"/>
    <x v="0"/>
    <x v="2"/>
    <x v="32"/>
    <x v="32"/>
    <x v="56"/>
    <x v="56"/>
    <x v="56"/>
    <x v="56"/>
    <x v="17"/>
    <x v="141"/>
    <x v="370"/>
    <x v="78"/>
    <x v="86"/>
    <x v="75"/>
    <x v="108"/>
    <x v="3"/>
    <x v="16"/>
  </r>
  <r>
    <x v="32"/>
    <x v="0"/>
    <x v="0"/>
    <x v="2"/>
    <x v="32"/>
    <x v="32"/>
    <x v="37"/>
    <x v="37"/>
    <x v="37"/>
    <x v="37"/>
    <x v="17"/>
    <x v="141"/>
    <x v="370"/>
    <x v="78"/>
    <x v="86"/>
    <x v="75"/>
    <x v="108"/>
    <x v="3"/>
    <x v="16"/>
  </r>
  <r>
    <x v="32"/>
    <x v="0"/>
    <x v="0"/>
    <x v="2"/>
    <x v="32"/>
    <x v="32"/>
    <x v="11"/>
    <x v="11"/>
    <x v="11"/>
    <x v="11"/>
    <x v="17"/>
    <x v="141"/>
    <x v="370"/>
    <x v="78"/>
    <x v="86"/>
    <x v="75"/>
    <x v="108"/>
    <x v="3"/>
    <x v="16"/>
  </r>
  <r>
    <x v="32"/>
    <x v="0"/>
    <x v="0"/>
    <x v="2"/>
    <x v="32"/>
    <x v="32"/>
    <x v="42"/>
    <x v="42"/>
    <x v="42"/>
    <x v="42"/>
    <x v="17"/>
    <x v="141"/>
    <x v="370"/>
    <x v="78"/>
    <x v="86"/>
    <x v="75"/>
    <x v="108"/>
    <x v="3"/>
    <x v="16"/>
  </r>
  <r>
    <x v="32"/>
    <x v="0"/>
    <x v="0"/>
    <x v="2"/>
    <x v="32"/>
    <x v="32"/>
    <x v="33"/>
    <x v="33"/>
    <x v="33"/>
    <x v="33"/>
    <x v="17"/>
    <x v="141"/>
    <x v="370"/>
    <x v="78"/>
    <x v="86"/>
    <x v="75"/>
    <x v="108"/>
    <x v="3"/>
    <x v="16"/>
  </r>
  <r>
    <x v="32"/>
    <x v="0"/>
    <x v="0"/>
    <x v="2"/>
    <x v="32"/>
    <x v="32"/>
    <x v="51"/>
    <x v="51"/>
    <x v="51"/>
    <x v="51"/>
    <x v="17"/>
    <x v="141"/>
    <x v="370"/>
    <x v="78"/>
    <x v="86"/>
    <x v="75"/>
    <x v="108"/>
    <x v="3"/>
    <x v="16"/>
  </r>
  <r>
    <x v="32"/>
    <x v="0"/>
    <x v="0"/>
    <x v="2"/>
    <x v="32"/>
    <x v="32"/>
    <x v="57"/>
    <x v="57"/>
    <x v="57"/>
    <x v="57"/>
    <x v="17"/>
    <x v="141"/>
    <x v="370"/>
    <x v="78"/>
    <x v="86"/>
    <x v="75"/>
    <x v="108"/>
    <x v="3"/>
    <x v="16"/>
  </r>
  <r>
    <x v="32"/>
    <x v="0"/>
    <x v="0"/>
    <x v="2"/>
    <x v="32"/>
    <x v="32"/>
    <x v="23"/>
    <x v="23"/>
    <x v="23"/>
    <x v="23"/>
    <x v="17"/>
    <x v="141"/>
    <x v="370"/>
    <x v="78"/>
    <x v="86"/>
    <x v="75"/>
    <x v="108"/>
    <x v="3"/>
    <x v="16"/>
  </r>
  <r>
    <x v="32"/>
    <x v="0"/>
    <x v="0"/>
    <x v="2"/>
    <x v="32"/>
    <x v="32"/>
    <x v="32"/>
    <x v="32"/>
    <x v="32"/>
    <x v="32"/>
    <x v="17"/>
    <x v="141"/>
    <x v="370"/>
    <x v="78"/>
    <x v="86"/>
    <x v="75"/>
    <x v="108"/>
    <x v="3"/>
    <x v="16"/>
  </r>
  <r>
    <x v="32"/>
    <x v="0"/>
    <x v="0"/>
    <x v="2"/>
    <x v="32"/>
    <x v="32"/>
    <x v="35"/>
    <x v="35"/>
    <x v="35"/>
    <x v="35"/>
    <x v="17"/>
    <x v="141"/>
    <x v="370"/>
    <x v="78"/>
    <x v="86"/>
    <x v="75"/>
    <x v="108"/>
    <x v="3"/>
    <x v="16"/>
  </r>
  <r>
    <x v="32"/>
    <x v="0"/>
    <x v="0"/>
    <x v="2"/>
    <x v="32"/>
    <x v="32"/>
    <x v="34"/>
    <x v="34"/>
    <x v="34"/>
    <x v="34"/>
    <x v="17"/>
    <x v="141"/>
    <x v="370"/>
    <x v="78"/>
    <x v="86"/>
    <x v="75"/>
    <x v="108"/>
    <x v="3"/>
    <x v="16"/>
  </r>
  <r>
    <x v="32"/>
    <x v="0"/>
    <x v="0"/>
    <x v="2"/>
    <x v="32"/>
    <x v="32"/>
    <x v="47"/>
    <x v="47"/>
    <x v="47"/>
    <x v="47"/>
    <x v="17"/>
    <x v="141"/>
    <x v="370"/>
    <x v="78"/>
    <x v="86"/>
    <x v="75"/>
    <x v="108"/>
    <x v="3"/>
    <x v="16"/>
  </r>
  <r>
    <x v="32"/>
    <x v="0"/>
    <x v="0"/>
    <x v="2"/>
    <x v="32"/>
    <x v="32"/>
    <x v="58"/>
    <x v="58"/>
    <x v="58"/>
    <x v="58"/>
    <x v="17"/>
    <x v="141"/>
    <x v="370"/>
    <x v="78"/>
    <x v="86"/>
    <x v="75"/>
    <x v="108"/>
    <x v="3"/>
    <x v="16"/>
  </r>
  <r>
    <x v="32"/>
    <x v="0"/>
    <x v="0"/>
    <x v="2"/>
    <x v="32"/>
    <x v="32"/>
    <x v="27"/>
    <x v="27"/>
    <x v="27"/>
    <x v="27"/>
    <x v="17"/>
    <x v="141"/>
    <x v="370"/>
    <x v="78"/>
    <x v="86"/>
    <x v="75"/>
    <x v="108"/>
    <x v="3"/>
    <x v="16"/>
  </r>
  <r>
    <x v="32"/>
    <x v="0"/>
    <x v="0"/>
    <x v="2"/>
    <x v="32"/>
    <x v="32"/>
    <x v="59"/>
    <x v="59"/>
    <x v="59"/>
    <x v="59"/>
    <x v="17"/>
    <x v="141"/>
    <x v="370"/>
    <x v="78"/>
    <x v="86"/>
    <x v="75"/>
    <x v="108"/>
    <x v="3"/>
    <x v="16"/>
  </r>
  <r>
    <x v="32"/>
    <x v="0"/>
    <x v="0"/>
    <x v="2"/>
    <x v="32"/>
    <x v="32"/>
    <x v="60"/>
    <x v="60"/>
    <x v="60"/>
    <x v="60"/>
    <x v="17"/>
    <x v="141"/>
    <x v="370"/>
    <x v="78"/>
    <x v="86"/>
    <x v="75"/>
    <x v="108"/>
    <x v="3"/>
    <x v="16"/>
  </r>
  <r>
    <x v="32"/>
    <x v="0"/>
    <x v="0"/>
    <x v="2"/>
    <x v="32"/>
    <x v="32"/>
    <x v="48"/>
    <x v="48"/>
    <x v="48"/>
    <x v="48"/>
    <x v="17"/>
    <x v="141"/>
    <x v="370"/>
    <x v="78"/>
    <x v="86"/>
    <x v="75"/>
    <x v="108"/>
    <x v="3"/>
    <x v="16"/>
  </r>
  <r>
    <x v="32"/>
    <x v="0"/>
    <x v="0"/>
    <x v="2"/>
    <x v="32"/>
    <x v="32"/>
    <x v="61"/>
    <x v="61"/>
    <x v="61"/>
    <x v="61"/>
    <x v="17"/>
    <x v="141"/>
    <x v="370"/>
    <x v="78"/>
    <x v="86"/>
    <x v="75"/>
    <x v="108"/>
    <x v="3"/>
    <x v="16"/>
  </r>
  <r>
    <x v="32"/>
    <x v="0"/>
    <x v="0"/>
    <x v="2"/>
    <x v="32"/>
    <x v="32"/>
    <x v="62"/>
    <x v="62"/>
    <x v="62"/>
    <x v="62"/>
    <x v="17"/>
    <x v="141"/>
    <x v="370"/>
    <x v="78"/>
    <x v="86"/>
    <x v="75"/>
    <x v="108"/>
    <x v="3"/>
    <x v="16"/>
  </r>
  <r>
    <x v="32"/>
    <x v="0"/>
    <x v="0"/>
    <x v="2"/>
    <x v="32"/>
    <x v="32"/>
    <x v="36"/>
    <x v="36"/>
    <x v="36"/>
    <x v="36"/>
    <x v="17"/>
    <x v="141"/>
    <x v="370"/>
    <x v="78"/>
    <x v="86"/>
    <x v="75"/>
    <x v="108"/>
    <x v="3"/>
    <x v="16"/>
  </r>
  <r>
    <x v="32"/>
    <x v="0"/>
    <x v="0"/>
    <x v="2"/>
    <x v="32"/>
    <x v="32"/>
    <x v="29"/>
    <x v="29"/>
    <x v="29"/>
    <x v="29"/>
    <x v="17"/>
    <x v="141"/>
    <x v="370"/>
    <x v="78"/>
    <x v="86"/>
    <x v="75"/>
    <x v="108"/>
    <x v="3"/>
    <x v="16"/>
  </r>
  <r>
    <x v="32"/>
    <x v="0"/>
    <x v="0"/>
    <x v="2"/>
    <x v="32"/>
    <x v="32"/>
    <x v="63"/>
    <x v="63"/>
    <x v="63"/>
    <x v="63"/>
    <x v="17"/>
    <x v="141"/>
    <x v="370"/>
    <x v="78"/>
    <x v="86"/>
    <x v="75"/>
    <x v="108"/>
    <x v="3"/>
    <x v="16"/>
  </r>
  <r>
    <x v="32"/>
    <x v="0"/>
    <x v="0"/>
    <x v="2"/>
    <x v="32"/>
    <x v="32"/>
    <x v="64"/>
    <x v="64"/>
    <x v="64"/>
    <x v="64"/>
    <x v="17"/>
    <x v="141"/>
    <x v="370"/>
    <x v="78"/>
    <x v="86"/>
    <x v="75"/>
    <x v="108"/>
    <x v="3"/>
    <x v="16"/>
  </r>
  <r>
    <x v="32"/>
    <x v="0"/>
    <x v="0"/>
    <x v="2"/>
    <x v="32"/>
    <x v="32"/>
    <x v="65"/>
    <x v="65"/>
    <x v="65"/>
    <x v="65"/>
    <x v="17"/>
    <x v="141"/>
    <x v="370"/>
    <x v="78"/>
    <x v="86"/>
    <x v="75"/>
    <x v="108"/>
    <x v="3"/>
    <x v="16"/>
  </r>
  <r>
    <x v="32"/>
    <x v="0"/>
    <x v="0"/>
    <x v="2"/>
    <x v="32"/>
    <x v="32"/>
    <x v="66"/>
    <x v="66"/>
    <x v="66"/>
    <x v="66"/>
    <x v="17"/>
    <x v="141"/>
    <x v="370"/>
    <x v="78"/>
    <x v="86"/>
    <x v="75"/>
    <x v="108"/>
    <x v="3"/>
    <x v="16"/>
  </r>
  <r>
    <x v="32"/>
    <x v="0"/>
    <x v="0"/>
    <x v="2"/>
    <x v="32"/>
    <x v="32"/>
    <x v="67"/>
    <x v="67"/>
    <x v="67"/>
    <x v="67"/>
    <x v="17"/>
    <x v="141"/>
    <x v="370"/>
    <x v="78"/>
    <x v="86"/>
    <x v="75"/>
    <x v="108"/>
    <x v="3"/>
    <x v="16"/>
  </r>
  <r>
    <x v="32"/>
    <x v="0"/>
    <x v="0"/>
    <x v="2"/>
    <x v="32"/>
    <x v="32"/>
    <x v="68"/>
    <x v="68"/>
    <x v="68"/>
    <x v="68"/>
    <x v="17"/>
    <x v="141"/>
    <x v="370"/>
    <x v="78"/>
    <x v="86"/>
    <x v="75"/>
    <x v="108"/>
    <x v="3"/>
    <x v="16"/>
  </r>
  <r>
    <x v="32"/>
    <x v="0"/>
    <x v="0"/>
    <x v="2"/>
    <x v="32"/>
    <x v="32"/>
    <x v="43"/>
    <x v="43"/>
    <x v="43"/>
    <x v="43"/>
    <x v="17"/>
    <x v="141"/>
    <x v="370"/>
    <x v="78"/>
    <x v="86"/>
    <x v="75"/>
    <x v="108"/>
    <x v="3"/>
    <x v="16"/>
  </r>
  <r>
    <x v="32"/>
    <x v="0"/>
    <x v="0"/>
    <x v="2"/>
    <x v="32"/>
    <x v="32"/>
    <x v="55"/>
    <x v="55"/>
    <x v="55"/>
    <x v="55"/>
    <x v="17"/>
    <x v="141"/>
    <x v="370"/>
    <x v="78"/>
    <x v="86"/>
    <x v="75"/>
    <x v="108"/>
    <x v="3"/>
    <x v="16"/>
  </r>
  <r>
    <x v="32"/>
    <x v="0"/>
    <x v="0"/>
    <x v="2"/>
    <x v="32"/>
    <x v="32"/>
    <x v="69"/>
    <x v="69"/>
    <x v="69"/>
    <x v="69"/>
    <x v="17"/>
    <x v="141"/>
    <x v="370"/>
    <x v="78"/>
    <x v="86"/>
    <x v="75"/>
    <x v="108"/>
    <x v="3"/>
    <x v="16"/>
  </r>
  <r>
    <x v="32"/>
    <x v="0"/>
    <x v="0"/>
    <x v="2"/>
    <x v="32"/>
    <x v="32"/>
    <x v="70"/>
    <x v="70"/>
    <x v="70"/>
    <x v="70"/>
    <x v="17"/>
    <x v="141"/>
    <x v="370"/>
    <x v="78"/>
    <x v="86"/>
    <x v="75"/>
    <x v="108"/>
    <x v="3"/>
    <x v="16"/>
  </r>
  <r>
    <x v="32"/>
    <x v="0"/>
    <x v="0"/>
    <x v="2"/>
    <x v="32"/>
    <x v="32"/>
    <x v="49"/>
    <x v="49"/>
    <x v="49"/>
    <x v="49"/>
    <x v="17"/>
    <x v="141"/>
    <x v="370"/>
    <x v="78"/>
    <x v="86"/>
    <x v="75"/>
    <x v="108"/>
    <x v="3"/>
    <x v="16"/>
  </r>
  <r>
    <x v="32"/>
    <x v="0"/>
    <x v="0"/>
    <x v="2"/>
    <x v="32"/>
    <x v="32"/>
    <x v="71"/>
    <x v="71"/>
    <x v="71"/>
    <x v="71"/>
    <x v="17"/>
    <x v="141"/>
    <x v="370"/>
    <x v="78"/>
    <x v="86"/>
    <x v="75"/>
    <x v="108"/>
    <x v="3"/>
    <x v="16"/>
  </r>
  <r>
    <x v="32"/>
    <x v="0"/>
    <x v="0"/>
    <x v="2"/>
    <x v="32"/>
    <x v="32"/>
    <x v="72"/>
    <x v="72"/>
    <x v="72"/>
    <x v="72"/>
    <x v="17"/>
    <x v="141"/>
    <x v="370"/>
    <x v="78"/>
    <x v="86"/>
    <x v="75"/>
    <x v="108"/>
    <x v="3"/>
    <x v="16"/>
  </r>
  <r>
    <x v="32"/>
    <x v="0"/>
    <x v="0"/>
    <x v="2"/>
    <x v="32"/>
    <x v="32"/>
    <x v="73"/>
    <x v="73"/>
    <x v="73"/>
    <x v="73"/>
    <x v="17"/>
    <x v="141"/>
    <x v="370"/>
    <x v="78"/>
    <x v="86"/>
    <x v="75"/>
    <x v="108"/>
    <x v="3"/>
    <x v="16"/>
  </r>
  <r>
    <x v="32"/>
    <x v="0"/>
    <x v="0"/>
    <x v="2"/>
    <x v="32"/>
    <x v="32"/>
    <x v="52"/>
    <x v="52"/>
    <x v="52"/>
    <x v="52"/>
    <x v="17"/>
    <x v="141"/>
    <x v="370"/>
    <x v="78"/>
    <x v="86"/>
    <x v="75"/>
    <x v="108"/>
    <x v="3"/>
    <x v="16"/>
  </r>
  <r>
    <x v="32"/>
    <x v="0"/>
    <x v="0"/>
    <x v="2"/>
    <x v="32"/>
    <x v="32"/>
    <x v="74"/>
    <x v="74"/>
    <x v="74"/>
    <x v="74"/>
    <x v="17"/>
    <x v="141"/>
    <x v="370"/>
    <x v="78"/>
    <x v="86"/>
    <x v="75"/>
    <x v="108"/>
    <x v="3"/>
    <x v="16"/>
  </r>
  <r>
    <x v="32"/>
    <x v="0"/>
    <x v="0"/>
    <x v="2"/>
    <x v="32"/>
    <x v="32"/>
    <x v="75"/>
    <x v="75"/>
    <x v="75"/>
    <x v="75"/>
    <x v="17"/>
    <x v="141"/>
    <x v="370"/>
    <x v="78"/>
    <x v="86"/>
    <x v="75"/>
    <x v="108"/>
    <x v="3"/>
    <x v="16"/>
  </r>
  <r>
    <x v="32"/>
    <x v="0"/>
    <x v="0"/>
    <x v="2"/>
    <x v="32"/>
    <x v="32"/>
    <x v="54"/>
    <x v="54"/>
    <x v="54"/>
    <x v="54"/>
    <x v="17"/>
    <x v="141"/>
    <x v="370"/>
    <x v="78"/>
    <x v="86"/>
    <x v="75"/>
    <x v="108"/>
    <x v="3"/>
    <x v="16"/>
  </r>
  <r>
    <x v="32"/>
    <x v="0"/>
    <x v="0"/>
    <x v="2"/>
    <x v="32"/>
    <x v="32"/>
    <x v="25"/>
    <x v="25"/>
    <x v="25"/>
    <x v="25"/>
    <x v="17"/>
    <x v="141"/>
    <x v="370"/>
    <x v="78"/>
    <x v="86"/>
    <x v="75"/>
    <x v="108"/>
    <x v="3"/>
    <x v="16"/>
  </r>
  <r>
    <x v="32"/>
    <x v="0"/>
    <x v="0"/>
    <x v="2"/>
    <x v="32"/>
    <x v="32"/>
    <x v="21"/>
    <x v="21"/>
    <x v="21"/>
    <x v="21"/>
    <x v="17"/>
    <x v="141"/>
    <x v="370"/>
    <x v="78"/>
    <x v="86"/>
    <x v="75"/>
    <x v="108"/>
    <x v="3"/>
    <x v="16"/>
  </r>
  <r>
    <x v="32"/>
    <x v="0"/>
    <x v="0"/>
    <x v="2"/>
    <x v="32"/>
    <x v="32"/>
    <x v="76"/>
    <x v="76"/>
    <x v="76"/>
    <x v="76"/>
    <x v="17"/>
    <x v="141"/>
    <x v="370"/>
    <x v="78"/>
    <x v="86"/>
    <x v="75"/>
    <x v="108"/>
    <x v="3"/>
    <x v="16"/>
  </r>
  <r>
    <x v="32"/>
    <x v="0"/>
    <x v="0"/>
    <x v="2"/>
    <x v="32"/>
    <x v="32"/>
    <x v="9"/>
    <x v="9"/>
    <x v="9"/>
    <x v="9"/>
    <x v="17"/>
    <x v="141"/>
    <x v="370"/>
    <x v="78"/>
    <x v="86"/>
    <x v="75"/>
    <x v="108"/>
    <x v="3"/>
    <x v="16"/>
  </r>
  <r>
    <x v="32"/>
    <x v="0"/>
    <x v="0"/>
    <x v="2"/>
    <x v="32"/>
    <x v="32"/>
    <x v="24"/>
    <x v="24"/>
    <x v="24"/>
    <x v="24"/>
    <x v="17"/>
    <x v="141"/>
    <x v="370"/>
    <x v="78"/>
    <x v="86"/>
    <x v="75"/>
    <x v="108"/>
    <x v="3"/>
    <x v="16"/>
  </r>
  <r>
    <x v="32"/>
    <x v="0"/>
    <x v="0"/>
    <x v="2"/>
    <x v="32"/>
    <x v="32"/>
    <x v="40"/>
    <x v="40"/>
    <x v="40"/>
    <x v="40"/>
    <x v="17"/>
    <x v="141"/>
    <x v="370"/>
    <x v="78"/>
    <x v="86"/>
    <x v="75"/>
    <x v="108"/>
    <x v="3"/>
    <x v="16"/>
  </r>
  <r>
    <x v="32"/>
    <x v="0"/>
    <x v="0"/>
    <x v="2"/>
    <x v="32"/>
    <x v="32"/>
    <x v="18"/>
    <x v="18"/>
    <x v="18"/>
    <x v="18"/>
    <x v="17"/>
    <x v="141"/>
    <x v="370"/>
    <x v="78"/>
    <x v="86"/>
    <x v="75"/>
    <x v="108"/>
    <x v="3"/>
    <x v="16"/>
  </r>
  <r>
    <x v="32"/>
    <x v="0"/>
    <x v="0"/>
    <x v="2"/>
    <x v="32"/>
    <x v="32"/>
    <x v="3"/>
    <x v="3"/>
    <x v="3"/>
    <x v="3"/>
    <x v="17"/>
    <x v="141"/>
    <x v="370"/>
    <x v="78"/>
    <x v="86"/>
    <x v="75"/>
    <x v="108"/>
    <x v="3"/>
    <x v="16"/>
  </r>
  <r>
    <x v="32"/>
    <x v="0"/>
    <x v="0"/>
    <x v="2"/>
    <x v="32"/>
    <x v="32"/>
    <x v="53"/>
    <x v="53"/>
    <x v="53"/>
    <x v="53"/>
    <x v="17"/>
    <x v="141"/>
    <x v="370"/>
    <x v="78"/>
    <x v="86"/>
    <x v="75"/>
    <x v="108"/>
    <x v="3"/>
    <x v="16"/>
  </r>
  <r>
    <x v="32"/>
    <x v="0"/>
    <x v="0"/>
    <x v="2"/>
    <x v="32"/>
    <x v="32"/>
    <x v="77"/>
    <x v="77"/>
    <x v="77"/>
    <x v="77"/>
    <x v="17"/>
    <x v="141"/>
    <x v="370"/>
    <x v="78"/>
    <x v="86"/>
    <x v="75"/>
    <x v="108"/>
    <x v="3"/>
    <x v="16"/>
  </r>
  <r>
    <x v="32"/>
    <x v="0"/>
    <x v="0"/>
    <x v="2"/>
    <x v="32"/>
    <x v="32"/>
    <x v="13"/>
    <x v="13"/>
    <x v="13"/>
    <x v="13"/>
    <x v="17"/>
    <x v="141"/>
    <x v="370"/>
    <x v="78"/>
    <x v="86"/>
    <x v="75"/>
    <x v="108"/>
    <x v="3"/>
    <x v="16"/>
  </r>
  <r>
    <x v="32"/>
    <x v="0"/>
    <x v="0"/>
    <x v="2"/>
    <x v="32"/>
    <x v="32"/>
    <x v="78"/>
    <x v="78"/>
    <x v="78"/>
    <x v="78"/>
    <x v="17"/>
    <x v="141"/>
    <x v="370"/>
    <x v="78"/>
    <x v="86"/>
    <x v="75"/>
    <x v="108"/>
    <x v="3"/>
    <x v="16"/>
  </r>
  <r>
    <x v="32"/>
    <x v="0"/>
    <x v="0"/>
    <x v="2"/>
    <x v="32"/>
    <x v="32"/>
    <x v="15"/>
    <x v="15"/>
    <x v="15"/>
    <x v="15"/>
    <x v="17"/>
    <x v="141"/>
    <x v="370"/>
    <x v="78"/>
    <x v="86"/>
    <x v="75"/>
    <x v="108"/>
    <x v="3"/>
    <x v="16"/>
  </r>
  <r>
    <x v="32"/>
    <x v="0"/>
    <x v="0"/>
    <x v="2"/>
    <x v="32"/>
    <x v="32"/>
    <x v="44"/>
    <x v="44"/>
    <x v="44"/>
    <x v="44"/>
    <x v="17"/>
    <x v="141"/>
    <x v="370"/>
    <x v="78"/>
    <x v="86"/>
    <x v="75"/>
    <x v="108"/>
    <x v="3"/>
    <x v="16"/>
  </r>
  <r>
    <x v="32"/>
    <x v="0"/>
    <x v="0"/>
    <x v="2"/>
    <x v="32"/>
    <x v="32"/>
    <x v="19"/>
    <x v="19"/>
    <x v="19"/>
    <x v="19"/>
    <x v="17"/>
    <x v="141"/>
    <x v="370"/>
    <x v="78"/>
    <x v="86"/>
    <x v="75"/>
    <x v="108"/>
    <x v="3"/>
    <x v="16"/>
  </r>
  <r>
    <x v="32"/>
    <x v="0"/>
    <x v="0"/>
    <x v="2"/>
    <x v="32"/>
    <x v="32"/>
    <x v="38"/>
    <x v="38"/>
    <x v="38"/>
    <x v="38"/>
    <x v="17"/>
    <x v="141"/>
    <x v="370"/>
    <x v="78"/>
    <x v="86"/>
    <x v="75"/>
    <x v="108"/>
    <x v="3"/>
    <x v="16"/>
  </r>
  <r>
    <x v="32"/>
    <x v="0"/>
    <x v="0"/>
    <x v="2"/>
    <x v="32"/>
    <x v="32"/>
    <x v="6"/>
    <x v="6"/>
    <x v="6"/>
    <x v="6"/>
    <x v="17"/>
    <x v="141"/>
    <x v="370"/>
    <x v="78"/>
    <x v="86"/>
    <x v="75"/>
    <x v="108"/>
    <x v="3"/>
    <x v="16"/>
  </r>
  <r>
    <x v="32"/>
    <x v="0"/>
    <x v="0"/>
    <x v="2"/>
    <x v="32"/>
    <x v="32"/>
    <x v="20"/>
    <x v="20"/>
    <x v="20"/>
    <x v="20"/>
    <x v="17"/>
    <x v="141"/>
    <x v="370"/>
    <x v="78"/>
    <x v="86"/>
    <x v="75"/>
    <x v="108"/>
    <x v="3"/>
    <x v="16"/>
  </r>
  <r>
    <x v="32"/>
    <x v="0"/>
    <x v="0"/>
    <x v="2"/>
    <x v="32"/>
    <x v="32"/>
    <x v="50"/>
    <x v="50"/>
    <x v="50"/>
    <x v="50"/>
    <x v="17"/>
    <x v="141"/>
    <x v="370"/>
    <x v="78"/>
    <x v="86"/>
    <x v="75"/>
    <x v="108"/>
    <x v="3"/>
    <x v="16"/>
  </r>
  <r>
    <x v="32"/>
    <x v="0"/>
    <x v="0"/>
    <x v="2"/>
    <x v="32"/>
    <x v="32"/>
    <x v="17"/>
    <x v="17"/>
    <x v="17"/>
    <x v="17"/>
    <x v="17"/>
    <x v="141"/>
    <x v="370"/>
    <x v="78"/>
    <x v="86"/>
    <x v="75"/>
    <x v="108"/>
    <x v="3"/>
    <x v="16"/>
  </r>
  <r>
    <x v="32"/>
    <x v="0"/>
    <x v="0"/>
    <x v="2"/>
    <x v="32"/>
    <x v="32"/>
    <x v="39"/>
    <x v="39"/>
    <x v="39"/>
    <x v="39"/>
    <x v="17"/>
    <x v="141"/>
    <x v="370"/>
    <x v="78"/>
    <x v="86"/>
    <x v="75"/>
    <x v="108"/>
    <x v="3"/>
    <x v="16"/>
  </r>
  <r>
    <x v="32"/>
    <x v="0"/>
    <x v="0"/>
    <x v="2"/>
    <x v="32"/>
    <x v="32"/>
    <x v="45"/>
    <x v="45"/>
    <x v="45"/>
    <x v="45"/>
    <x v="17"/>
    <x v="141"/>
    <x v="370"/>
    <x v="78"/>
    <x v="86"/>
    <x v="75"/>
    <x v="108"/>
    <x v="3"/>
    <x v="16"/>
  </r>
  <r>
    <x v="32"/>
    <x v="0"/>
    <x v="0"/>
    <x v="2"/>
    <x v="32"/>
    <x v="32"/>
    <x v="22"/>
    <x v="22"/>
    <x v="22"/>
    <x v="22"/>
    <x v="17"/>
    <x v="141"/>
    <x v="370"/>
    <x v="78"/>
    <x v="86"/>
    <x v="75"/>
    <x v="108"/>
    <x v="3"/>
    <x v="16"/>
  </r>
  <r>
    <x v="32"/>
    <x v="0"/>
    <x v="0"/>
    <x v="2"/>
    <x v="32"/>
    <x v="32"/>
    <x v="79"/>
    <x v="79"/>
    <x v="79"/>
    <x v="79"/>
    <x v="17"/>
    <x v="141"/>
    <x v="370"/>
    <x v="78"/>
    <x v="86"/>
    <x v="75"/>
    <x v="108"/>
    <x v="3"/>
    <x v="16"/>
  </r>
  <r>
    <x v="33"/>
    <x v="0"/>
    <x v="0"/>
    <x v="2"/>
    <x v="33"/>
    <x v="33"/>
    <x v="2"/>
    <x v="2"/>
    <x v="2"/>
    <x v="2"/>
    <x v="0"/>
    <x v="121"/>
    <x v="371"/>
    <x v="49"/>
    <x v="371"/>
    <x v="60"/>
    <x v="255"/>
    <x v="3"/>
    <x v="3"/>
  </r>
  <r>
    <x v="33"/>
    <x v="0"/>
    <x v="0"/>
    <x v="2"/>
    <x v="33"/>
    <x v="33"/>
    <x v="5"/>
    <x v="5"/>
    <x v="5"/>
    <x v="5"/>
    <x v="1"/>
    <x v="75"/>
    <x v="372"/>
    <x v="63"/>
    <x v="372"/>
    <x v="75"/>
    <x v="108"/>
    <x v="1"/>
    <x v="10"/>
  </r>
  <r>
    <x v="33"/>
    <x v="0"/>
    <x v="0"/>
    <x v="2"/>
    <x v="33"/>
    <x v="33"/>
    <x v="1"/>
    <x v="1"/>
    <x v="1"/>
    <x v="1"/>
    <x v="2"/>
    <x v="49"/>
    <x v="373"/>
    <x v="63"/>
    <x v="372"/>
    <x v="75"/>
    <x v="108"/>
    <x v="3"/>
    <x v="3"/>
  </r>
  <r>
    <x v="33"/>
    <x v="0"/>
    <x v="0"/>
    <x v="2"/>
    <x v="33"/>
    <x v="33"/>
    <x v="31"/>
    <x v="31"/>
    <x v="31"/>
    <x v="31"/>
    <x v="3"/>
    <x v="66"/>
    <x v="374"/>
    <x v="91"/>
    <x v="373"/>
    <x v="75"/>
    <x v="108"/>
    <x v="3"/>
    <x v="3"/>
  </r>
  <r>
    <x v="33"/>
    <x v="0"/>
    <x v="0"/>
    <x v="2"/>
    <x v="33"/>
    <x v="33"/>
    <x v="4"/>
    <x v="4"/>
    <x v="4"/>
    <x v="4"/>
    <x v="4"/>
    <x v="52"/>
    <x v="375"/>
    <x v="37"/>
    <x v="374"/>
    <x v="48"/>
    <x v="256"/>
    <x v="3"/>
    <x v="3"/>
  </r>
  <r>
    <x v="33"/>
    <x v="0"/>
    <x v="0"/>
    <x v="2"/>
    <x v="33"/>
    <x v="33"/>
    <x v="0"/>
    <x v="0"/>
    <x v="0"/>
    <x v="0"/>
    <x v="5"/>
    <x v="106"/>
    <x v="376"/>
    <x v="106"/>
    <x v="251"/>
    <x v="60"/>
    <x v="255"/>
    <x v="3"/>
    <x v="3"/>
  </r>
  <r>
    <x v="33"/>
    <x v="0"/>
    <x v="0"/>
    <x v="2"/>
    <x v="33"/>
    <x v="33"/>
    <x v="28"/>
    <x v="28"/>
    <x v="28"/>
    <x v="28"/>
    <x v="6"/>
    <x v="132"/>
    <x v="162"/>
    <x v="114"/>
    <x v="253"/>
    <x v="75"/>
    <x v="108"/>
    <x v="3"/>
    <x v="3"/>
  </r>
  <r>
    <x v="33"/>
    <x v="0"/>
    <x v="0"/>
    <x v="2"/>
    <x v="33"/>
    <x v="33"/>
    <x v="14"/>
    <x v="14"/>
    <x v="14"/>
    <x v="14"/>
    <x v="7"/>
    <x v="133"/>
    <x v="192"/>
    <x v="36"/>
    <x v="255"/>
    <x v="60"/>
    <x v="255"/>
    <x v="3"/>
    <x v="3"/>
  </r>
  <r>
    <x v="33"/>
    <x v="0"/>
    <x v="0"/>
    <x v="2"/>
    <x v="33"/>
    <x v="33"/>
    <x v="38"/>
    <x v="38"/>
    <x v="38"/>
    <x v="38"/>
    <x v="7"/>
    <x v="133"/>
    <x v="192"/>
    <x v="36"/>
    <x v="255"/>
    <x v="60"/>
    <x v="255"/>
    <x v="3"/>
    <x v="3"/>
  </r>
  <r>
    <x v="33"/>
    <x v="0"/>
    <x v="0"/>
    <x v="2"/>
    <x v="33"/>
    <x v="33"/>
    <x v="10"/>
    <x v="10"/>
    <x v="10"/>
    <x v="10"/>
    <x v="9"/>
    <x v="134"/>
    <x v="82"/>
    <x v="36"/>
    <x v="255"/>
    <x v="75"/>
    <x v="108"/>
    <x v="3"/>
    <x v="3"/>
  </r>
  <r>
    <x v="33"/>
    <x v="0"/>
    <x v="0"/>
    <x v="2"/>
    <x v="33"/>
    <x v="33"/>
    <x v="12"/>
    <x v="12"/>
    <x v="12"/>
    <x v="12"/>
    <x v="9"/>
    <x v="134"/>
    <x v="82"/>
    <x v="36"/>
    <x v="255"/>
    <x v="75"/>
    <x v="108"/>
    <x v="3"/>
    <x v="3"/>
  </r>
  <r>
    <x v="33"/>
    <x v="0"/>
    <x v="0"/>
    <x v="2"/>
    <x v="33"/>
    <x v="33"/>
    <x v="63"/>
    <x v="63"/>
    <x v="63"/>
    <x v="63"/>
    <x v="9"/>
    <x v="134"/>
    <x v="82"/>
    <x v="78"/>
    <x v="86"/>
    <x v="69"/>
    <x v="257"/>
    <x v="3"/>
    <x v="3"/>
  </r>
  <r>
    <x v="33"/>
    <x v="0"/>
    <x v="0"/>
    <x v="2"/>
    <x v="33"/>
    <x v="33"/>
    <x v="25"/>
    <x v="25"/>
    <x v="25"/>
    <x v="25"/>
    <x v="9"/>
    <x v="134"/>
    <x v="82"/>
    <x v="36"/>
    <x v="255"/>
    <x v="75"/>
    <x v="108"/>
    <x v="3"/>
    <x v="3"/>
  </r>
  <r>
    <x v="33"/>
    <x v="0"/>
    <x v="0"/>
    <x v="2"/>
    <x v="33"/>
    <x v="33"/>
    <x v="24"/>
    <x v="24"/>
    <x v="24"/>
    <x v="24"/>
    <x v="9"/>
    <x v="134"/>
    <x v="82"/>
    <x v="64"/>
    <x v="252"/>
    <x v="60"/>
    <x v="255"/>
    <x v="3"/>
    <x v="3"/>
  </r>
  <r>
    <x v="33"/>
    <x v="0"/>
    <x v="0"/>
    <x v="2"/>
    <x v="33"/>
    <x v="33"/>
    <x v="7"/>
    <x v="7"/>
    <x v="7"/>
    <x v="7"/>
    <x v="9"/>
    <x v="134"/>
    <x v="82"/>
    <x v="36"/>
    <x v="255"/>
    <x v="75"/>
    <x v="108"/>
    <x v="3"/>
    <x v="3"/>
  </r>
  <r>
    <x v="33"/>
    <x v="0"/>
    <x v="0"/>
    <x v="2"/>
    <x v="33"/>
    <x v="33"/>
    <x v="37"/>
    <x v="37"/>
    <x v="37"/>
    <x v="37"/>
    <x v="15"/>
    <x v="135"/>
    <x v="377"/>
    <x v="78"/>
    <x v="86"/>
    <x v="60"/>
    <x v="255"/>
    <x v="3"/>
    <x v="3"/>
  </r>
  <r>
    <x v="33"/>
    <x v="0"/>
    <x v="0"/>
    <x v="2"/>
    <x v="33"/>
    <x v="33"/>
    <x v="34"/>
    <x v="34"/>
    <x v="34"/>
    <x v="34"/>
    <x v="15"/>
    <x v="135"/>
    <x v="377"/>
    <x v="64"/>
    <x v="252"/>
    <x v="75"/>
    <x v="108"/>
    <x v="3"/>
    <x v="3"/>
  </r>
  <r>
    <x v="33"/>
    <x v="0"/>
    <x v="0"/>
    <x v="2"/>
    <x v="33"/>
    <x v="33"/>
    <x v="49"/>
    <x v="49"/>
    <x v="49"/>
    <x v="49"/>
    <x v="15"/>
    <x v="135"/>
    <x v="377"/>
    <x v="64"/>
    <x v="252"/>
    <x v="75"/>
    <x v="108"/>
    <x v="3"/>
    <x v="3"/>
  </r>
  <r>
    <x v="33"/>
    <x v="0"/>
    <x v="0"/>
    <x v="2"/>
    <x v="33"/>
    <x v="33"/>
    <x v="46"/>
    <x v="46"/>
    <x v="46"/>
    <x v="46"/>
    <x v="15"/>
    <x v="135"/>
    <x v="377"/>
    <x v="78"/>
    <x v="86"/>
    <x v="60"/>
    <x v="255"/>
    <x v="3"/>
    <x v="3"/>
  </r>
  <r>
    <x v="33"/>
    <x v="0"/>
    <x v="0"/>
    <x v="2"/>
    <x v="33"/>
    <x v="33"/>
    <x v="52"/>
    <x v="52"/>
    <x v="52"/>
    <x v="52"/>
    <x v="15"/>
    <x v="135"/>
    <x v="377"/>
    <x v="78"/>
    <x v="86"/>
    <x v="60"/>
    <x v="255"/>
    <x v="3"/>
    <x v="3"/>
  </r>
  <r>
    <x v="33"/>
    <x v="0"/>
    <x v="0"/>
    <x v="2"/>
    <x v="33"/>
    <x v="33"/>
    <x v="26"/>
    <x v="26"/>
    <x v="26"/>
    <x v="26"/>
    <x v="15"/>
    <x v="135"/>
    <x v="377"/>
    <x v="64"/>
    <x v="252"/>
    <x v="75"/>
    <x v="108"/>
    <x v="3"/>
    <x v="3"/>
  </r>
  <r>
    <x v="33"/>
    <x v="0"/>
    <x v="0"/>
    <x v="2"/>
    <x v="33"/>
    <x v="33"/>
    <x v="8"/>
    <x v="8"/>
    <x v="8"/>
    <x v="8"/>
    <x v="15"/>
    <x v="135"/>
    <x v="377"/>
    <x v="64"/>
    <x v="252"/>
    <x v="75"/>
    <x v="108"/>
    <x v="3"/>
    <x v="3"/>
  </r>
  <r>
    <x v="33"/>
    <x v="0"/>
    <x v="0"/>
    <x v="2"/>
    <x v="33"/>
    <x v="33"/>
    <x v="3"/>
    <x v="3"/>
    <x v="3"/>
    <x v="3"/>
    <x v="15"/>
    <x v="135"/>
    <x v="377"/>
    <x v="64"/>
    <x v="252"/>
    <x v="75"/>
    <x v="108"/>
    <x v="3"/>
    <x v="3"/>
  </r>
  <r>
    <x v="33"/>
    <x v="0"/>
    <x v="0"/>
    <x v="2"/>
    <x v="33"/>
    <x v="33"/>
    <x v="20"/>
    <x v="20"/>
    <x v="20"/>
    <x v="20"/>
    <x v="15"/>
    <x v="135"/>
    <x v="377"/>
    <x v="78"/>
    <x v="86"/>
    <x v="60"/>
    <x v="255"/>
    <x v="3"/>
    <x v="3"/>
  </r>
  <r>
    <x v="33"/>
    <x v="0"/>
    <x v="0"/>
    <x v="2"/>
    <x v="33"/>
    <x v="33"/>
    <x v="50"/>
    <x v="50"/>
    <x v="50"/>
    <x v="50"/>
    <x v="15"/>
    <x v="135"/>
    <x v="377"/>
    <x v="64"/>
    <x v="252"/>
    <x v="75"/>
    <x v="108"/>
    <x v="3"/>
    <x v="3"/>
  </r>
  <r>
    <x v="34"/>
    <x v="0"/>
    <x v="0"/>
    <x v="2"/>
    <x v="34"/>
    <x v="34"/>
    <x v="4"/>
    <x v="4"/>
    <x v="4"/>
    <x v="4"/>
    <x v="0"/>
    <x v="107"/>
    <x v="378"/>
    <x v="78"/>
    <x v="86"/>
    <x v="41"/>
    <x v="258"/>
    <x v="3"/>
    <x v="16"/>
  </r>
  <r>
    <x v="34"/>
    <x v="0"/>
    <x v="0"/>
    <x v="2"/>
    <x v="34"/>
    <x v="34"/>
    <x v="31"/>
    <x v="31"/>
    <x v="31"/>
    <x v="31"/>
    <x v="1"/>
    <x v="129"/>
    <x v="379"/>
    <x v="38"/>
    <x v="375"/>
    <x v="60"/>
    <x v="259"/>
    <x v="3"/>
    <x v="16"/>
  </r>
  <r>
    <x v="34"/>
    <x v="0"/>
    <x v="0"/>
    <x v="2"/>
    <x v="34"/>
    <x v="34"/>
    <x v="5"/>
    <x v="5"/>
    <x v="5"/>
    <x v="5"/>
    <x v="2"/>
    <x v="130"/>
    <x v="380"/>
    <x v="38"/>
    <x v="375"/>
    <x v="75"/>
    <x v="108"/>
    <x v="3"/>
    <x v="16"/>
  </r>
  <r>
    <x v="34"/>
    <x v="0"/>
    <x v="0"/>
    <x v="2"/>
    <x v="34"/>
    <x v="34"/>
    <x v="28"/>
    <x v="28"/>
    <x v="28"/>
    <x v="28"/>
    <x v="3"/>
    <x v="132"/>
    <x v="381"/>
    <x v="114"/>
    <x v="376"/>
    <x v="75"/>
    <x v="108"/>
    <x v="3"/>
    <x v="16"/>
  </r>
  <r>
    <x v="34"/>
    <x v="0"/>
    <x v="0"/>
    <x v="2"/>
    <x v="34"/>
    <x v="34"/>
    <x v="2"/>
    <x v="2"/>
    <x v="2"/>
    <x v="2"/>
    <x v="4"/>
    <x v="134"/>
    <x v="382"/>
    <x v="36"/>
    <x v="377"/>
    <x v="75"/>
    <x v="108"/>
    <x v="3"/>
    <x v="16"/>
  </r>
  <r>
    <x v="34"/>
    <x v="0"/>
    <x v="0"/>
    <x v="2"/>
    <x v="34"/>
    <x v="34"/>
    <x v="1"/>
    <x v="1"/>
    <x v="1"/>
    <x v="1"/>
    <x v="4"/>
    <x v="134"/>
    <x v="382"/>
    <x v="64"/>
    <x v="298"/>
    <x v="60"/>
    <x v="259"/>
    <x v="3"/>
    <x v="16"/>
  </r>
  <r>
    <x v="34"/>
    <x v="0"/>
    <x v="0"/>
    <x v="2"/>
    <x v="34"/>
    <x v="34"/>
    <x v="32"/>
    <x v="32"/>
    <x v="32"/>
    <x v="32"/>
    <x v="6"/>
    <x v="135"/>
    <x v="270"/>
    <x v="64"/>
    <x v="298"/>
    <x v="75"/>
    <x v="108"/>
    <x v="3"/>
    <x v="16"/>
  </r>
  <r>
    <x v="34"/>
    <x v="0"/>
    <x v="0"/>
    <x v="2"/>
    <x v="34"/>
    <x v="34"/>
    <x v="3"/>
    <x v="3"/>
    <x v="3"/>
    <x v="3"/>
    <x v="6"/>
    <x v="135"/>
    <x v="270"/>
    <x v="78"/>
    <x v="86"/>
    <x v="60"/>
    <x v="259"/>
    <x v="3"/>
    <x v="16"/>
  </r>
  <r>
    <x v="34"/>
    <x v="0"/>
    <x v="0"/>
    <x v="2"/>
    <x v="34"/>
    <x v="34"/>
    <x v="0"/>
    <x v="0"/>
    <x v="0"/>
    <x v="0"/>
    <x v="6"/>
    <x v="135"/>
    <x v="270"/>
    <x v="78"/>
    <x v="86"/>
    <x v="60"/>
    <x v="259"/>
    <x v="3"/>
    <x v="16"/>
  </r>
  <r>
    <x v="34"/>
    <x v="0"/>
    <x v="0"/>
    <x v="2"/>
    <x v="34"/>
    <x v="34"/>
    <x v="56"/>
    <x v="56"/>
    <x v="56"/>
    <x v="56"/>
    <x v="9"/>
    <x v="141"/>
    <x v="370"/>
    <x v="78"/>
    <x v="86"/>
    <x v="75"/>
    <x v="108"/>
    <x v="3"/>
    <x v="16"/>
  </r>
  <r>
    <x v="34"/>
    <x v="0"/>
    <x v="0"/>
    <x v="2"/>
    <x v="34"/>
    <x v="34"/>
    <x v="10"/>
    <x v="10"/>
    <x v="10"/>
    <x v="10"/>
    <x v="9"/>
    <x v="141"/>
    <x v="370"/>
    <x v="78"/>
    <x v="86"/>
    <x v="75"/>
    <x v="108"/>
    <x v="3"/>
    <x v="16"/>
  </r>
  <r>
    <x v="34"/>
    <x v="0"/>
    <x v="0"/>
    <x v="2"/>
    <x v="34"/>
    <x v="34"/>
    <x v="12"/>
    <x v="12"/>
    <x v="12"/>
    <x v="12"/>
    <x v="9"/>
    <x v="141"/>
    <x v="370"/>
    <x v="78"/>
    <x v="86"/>
    <x v="75"/>
    <x v="108"/>
    <x v="3"/>
    <x v="16"/>
  </r>
  <r>
    <x v="34"/>
    <x v="0"/>
    <x v="0"/>
    <x v="2"/>
    <x v="34"/>
    <x v="34"/>
    <x v="37"/>
    <x v="37"/>
    <x v="37"/>
    <x v="37"/>
    <x v="9"/>
    <x v="141"/>
    <x v="370"/>
    <x v="78"/>
    <x v="86"/>
    <x v="75"/>
    <x v="108"/>
    <x v="3"/>
    <x v="16"/>
  </r>
  <r>
    <x v="34"/>
    <x v="0"/>
    <x v="0"/>
    <x v="2"/>
    <x v="34"/>
    <x v="34"/>
    <x v="11"/>
    <x v="11"/>
    <x v="11"/>
    <x v="11"/>
    <x v="9"/>
    <x v="141"/>
    <x v="370"/>
    <x v="78"/>
    <x v="86"/>
    <x v="75"/>
    <x v="108"/>
    <x v="3"/>
    <x v="16"/>
  </r>
  <r>
    <x v="34"/>
    <x v="0"/>
    <x v="0"/>
    <x v="2"/>
    <x v="34"/>
    <x v="34"/>
    <x v="14"/>
    <x v="14"/>
    <x v="14"/>
    <x v="14"/>
    <x v="9"/>
    <x v="141"/>
    <x v="370"/>
    <x v="78"/>
    <x v="86"/>
    <x v="75"/>
    <x v="108"/>
    <x v="3"/>
    <x v="16"/>
  </r>
  <r>
    <x v="34"/>
    <x v="0"/>
    <x v="0"/>
    <x v="2"/>
    <x v="34"/>
    <x v="34"/>
    <x v="30"/>
    <x v="30"/>
    <x v="30"/>
    <x v="30"/>
    <x v="9"/>
    <x v="141"/>
    <x v="370"/>
    <x v="78"/>
    <x v="86"/>
    <x v="75"/>
    <x v="108"/>
    <x v="3"/>
    <x v="16"/>
  </r>
  <r>
    <x v="34"/>
    <x v="0"/>
    <x v="0"/>
    <x v="2"/>
    <x v="34"/>
    <x v="34"/>
    <x v="42"/>
    <x v="42"/>
    <x v="42"/>
    <x v="42"/>
    <x v="9"/>
    <x v="141"/>
    <x v="370"/>
    <x v="78"/>
    <x v="86"/>
    <x v="75"/>
    <x v="108"/>
    <x v="3"/>
    <x v="16"/>
  </r>
  <r>
    <x v="34"/>
    <x v="0"/>
    <x v="0"/>
    <x v="2"/>
    <x v="34"/>
    <x v="34"/>
    <x v="33"/>
    <x v="33"/>
    <x v="33"/>
    <x v="33"/>
    <x v="9"/>
    <x v="141"/>
    <x v="370"/>
    <x v="78"/>
    <x v="86"/>
    <x v="75"/>
    <x v="108"/>
    <x v="3"/>
    <x v="16"/>
  </r>
  <r>
    <x v="34"/>
    <x v="0"/>
    <x v="0"/>
    <x v="2"/>
    <x v="34"/>
    <x v="34"/>
    <x v="51"/>
    <x v="51"/>
    <x v="51"/>
    <x v="51"/>
    <x v="9"/>
    <x v="141"/>
    <x v="370"/>
    <x v="78"/>
    <x v="86"/>
    <x v="75"/>
    <x v="108"/>
    <x v="3"/>
    <x v="16"/>
  </r>
  <r>
    <x v="34"/>
    <x v="0"/>
    <x v="0"/>
    <x v="2"/>
    <x v="34"/>
    <x v="34"/>
    <x v="57"/>
    <x v="57"/>
    <x v="57"/>
    <x v="57"/>
    <x v="9"/>
    <x v="141"/>
    <x v="370"/>
    <x v="78"/>
    <x v="86"/>
    <x v="75"/>
    <x v="108"/>
    <x v="3"/>
    <x v="16"/>
  </r>
  <r>
    <x v="34"/>
    <x v="0"/>
    <x v="0"/>
    <x v="2"/>
    <x v="34"/>
    <x v="34"/>
    <x v="23"/>
    <x v="23"/>
    <x v="23"/>
    <x v="23"/>
    <x v="9"/>
    <x v="141"/>
    <x v="370"/>
    <x v="78"/>
    <x v="86"/>
    <x v="75"/>
    <x v="108"/>
    <x v="3"/>
    <x v="16"/>
  </r>
  <r>
    <x v="34"/>
    <x v="0"/>
    <x v="0"/>
    <x v="2"/>
    <x v="34"/>
    <x v="34"/>
    <x v="35"/>
    <x v="35"/>
    <x v="35"/>
    <x v="35"/>
    <x v="9"/>
    <x v="141"/>
    <x v="370"/>
    <x v="78"/>
    <x v="86"/>
    <x v="75"/>
    <x v="108"/>
    <x v="3"/>
    <x v="16"/>
  </r>
  <r>
    <x v="34"/>
    <x v="0"/>
    <x v="0"/>
    <x v="2"/>
    <x v="34"/>
    <x v="34"/>
    <x v="34"/>
    <x v="34"/>
    <x v="34"/>
    <x v="34"/>
    <x v="9"/>
    <x v="141"/>
    <x v="370"/>
    <x v="78"/>
    <x v="86"/>
    <x v="75"/>
    <x v="108"/>
    <x v="3"/>
    <x v="16"/>
  </r>
  <r>
    <x v="34"/>
    <x v="0"/>
    <x v="0"/>
    <x v="2"/>
    <x v="34"/>
    <x v="34"/>
    <x v="47"/>
    <x v="47"/>
    <x v="47"/>
    <x v="47"/>
    <x v="9"/>
    <x v="141"/>
    <x v="370"/>
    <x v="78"/>
    <x v="86"/>
    <x v="75"/>
    <x v="108"/>
    <x v="3"/>
    <x v="16"/>
  </r>
  <r>
    <x v="34"/>
    <x v="0"/>
    <x v="0"/>
    <x v="2"/>
    <x v="34"/>
    <x v="34"/>
    <x v="58"/>
    <x v="58"/>
    <x v="58"/>
    <x v="58"/>
    <x v="9"/>
    <x v="141"/>
    <x v="370"/>
    <x v="78"/>
    <x v="86"/>
    <x v="75"/>
    <x v="108"/>
    <x v="3"/>
    <x v="16"/>
  </r>
  <r>
    <x v="34"/>
    <x v="0"/>
    <x v="0"/>
    <x v="2"/>
    <x v="34"/>
    <x v="34"/>
    <x v="27"/>
    <x v="27"/>
    <x v="27"/>
    <x v="27"/>
    <x v="9"/>
    <x v="141"/>
    <x v="370"/>
    <x v="78"/>
    <x v="86"/>
    <x v="75"/>
    <x v="108"/>
    <x v="3"/>
    <x v="16"/>
  </r>
  <r>
    <x v="34"/>
    <x v="0"/>
    <x v="0"/>
    <x v="2"/>
    <x v="34"/>
    <x v="34"/>
    <x v="59"/>
    <x v="59"/>
    <x v="59"/>
    <x v="59"/>
    <x v="9"/>
    <x v="141"/>
    <x v="370"/>
    <x v="78"/>
    <x v="86"/>
    <x v="75"/>
    <x v="108"/>
    <x v="3"/>
    <x v="16"/>
  </r>
  <r>
    <x v="34"/>
    <x v="0"/>
    <x v="0"/>
    <x v="2"/>
    <x v="34"/>
    <x v="34"/>
    <x v="41"/>
    <x v="41"/>
    <x v="41"/>
    <x v="41"/>
    <x v="9"/>
    <x v="141"/>
    <x v="370"/>
    <x v="78"/>
    <x v="86"/>
    <x v="75"/>
    <x v="108"/>
    <x v="3"/>
    <x v="16"/>
  </r>
  <r>
    <x v="34"/>
    <x v="0"/>
    <x v="0"/>
    <x v="2"/>
    <x v="34"/>
    <x v="34"/>
    <x v="60"/>
    <x v="60"/>
    <x v="60"/>
    <x v="60"/>
    <x v="9"/>
    <x v="141"/>
    <x v="370"/>
    <x v="78"/>
    <x v="86"/>
    <x v="75"/>
    <x v="108"/>
    <x v="3"/>
    <x v="16"/>
  </r>
  <r>
    <x v="34"/>
    <x v="0"/>
    <x v="0"/>
    <x v="2"/>
    <x v="34"/>
    <x v="34"/>
    <x v="48"/>
    <x v="48"/>
    <x v="48"/>
    <x v="48"/>
    <x v="9"/>
    <x v="141"/>
    <x v="370"/>
    <x v="78"/>
    <x v="86"/>
    <x v="75"/>
    <x v="108"/>
    <x v="3"/>
    <x v="16"/>
  </r>
  <r>
    <x v="34"/>
    <x v="0"/>
    <x v="0"/>
    <x v="2"/>
    <x v="34"/>
    <x v="34"/>
    <x v="61"/>
    <x v="61"/>
    <x v="61"/>
    <x v="61"/>
    <x v="9"/>
    <x v="141"/>
    <x v="370"/>
    <x v="78"/>
    <x v="86"/>
    <x v="75"/>
    <x v="108"/>
    <x v="3"/>
    <x v="16"/>
  </r>
  <r>
    <x v="34"/>
    <x v="0"/>
    <x v="0"/>
    <x v="2"/>
    <x v="34"/>
    <x v="34"/>
    <x v="62"/>
    <x v="62"/>
    <x v="62"/>
    <x v="62"/>
    <x v="9"/>
    <x v="141"/>
    <x v="370"/>
    <x v="78"/>
    <x v="86"/>
    <x v="75"/>
    <x v="108"/>
    <x v="3"/>
    <x v="16"/>
  </r>
  <r>
    <x v="34"/>
    <x v="0"/>
    <x v="0"/>
    <x v="2"/>
    <x v="34"/>
    <x v="34"/>
    <x v="36"/>
    <x v="36"/>
    <x v="36"/>
    <x v="36"/>
    <x v="9"/>
    <x v="141"/>
    <x v="370"/>
    <x v="78"/>
    <x v="86"/>
    <x v="75"/>
    <x v="108"/>
    <x v="3"/>
    <x v="16"/>
  </r>
  <r>
    <x v="34"/>
    <x v="0"/>
    <x v="0"/>
    <x v="2"/>
    <x v="34"/>
    <x v="34"/>
    <x v="29"/>
    <x v="29"/>
    <x v="29"/>
    <x v="29"/>
    <x v="9"/>
    <x v="141"/>
    <x v="370"/>
    <x v="78"/>
    <x v="86"/>
    <x v="75"/>
    <x v="108"/>
    <x v="3"/>
    <x v="16"/>
  </r>
  <r>
    <x v="34"/>
    <x v="0"/>
    <x v="0"/>
    <x v="2"/>
    <x v="34"/>
    <x v="34"/>
    <x v="63"/>
    <x v="63"/>
    <x v="63"/>
    <x v="63"/>
    <x v="9"/>
    <x v="141"/>
    <x v="370"/>
    <x v="78"/>
    <x v="86"/>
    <x v="75"/>
    <x v="108"/>
    <x v="3"/>
    <x v="16"/>
  </r>
  <r>
    <x v="34"/>
    <x v="0"/>
    <x v="0"/>
    <x v="2"/>
    <x v="34"/>
    <x v="34"/>
    <x v="64"/>
    <x v="64"/>
    <x v="64"/>
    <x v="64"/>
    <x v="9"/>
    <x v="141"/>
    <x v="370"/>
    <x v="78"/>
    <x v="86"/>
    <x v="75"/>
    <x v="108"/>
    <x v="3"/>
    <x v="16"/>
  </r>
  <r>
    <x v="34"/>
    <x v="0"/>
    <x v="0"/>
    <x v="2"/>
    <x v="34"/>
    <x v="34"/>
    <x v="65"/>
    <x v="65"/>
    <x v="65"/>
    <x v="65"/>
    <x v="9"/>
    <x v="141"/>
    <x v="370"/>
    <x v="78"/>
    <x v="86"/>
    <x v="75"/>
    <x v="108"/>
    <x v="3"/>
    <x v="16"/>
  </r>
  <r>
    <x v="34"/>
    <x v="0"/>
    <x v="0"/>
    <x v="2"/>
    <x v="34"/>
    <x v="34"/>
    <x v="66"/>
    <x v="66"/>
    <x v="66"/>
    <x v="66"/>
    <x v="9"/>
    <x v="141"/>
    <x v="370"/>
    <x v="78"/>
    <x v="86"/>
    <x v="75"/>
    <x v="108"/>
    <x v="3"/>
    <x v="16"/>
  </r>
  <r>
    <x v="34"/>
    <x v="0"/>
    <x v="0"/>
    <x v="2"/>
    <x v="34"/>
    <x v="34"/>
    <x v="67"/>
    <x v="67"/>
    <x v="67"/>
    <x v="67"/>
    <x v="9"/>
    <x v="141"/>
    <x v="370"/>
    <x v="78"/>
    <x v="86"/>
    <x v="75"/>
    <x v="108"/>
    <x v="3"/>
    <x v="16"/>
  </r>
  <r>
    <x v="34"/>
    <x v="0"/>
    <x v="0"/>
    <x v="2"/>
    <x v="34"/>
    <x v="34"/>
    <x v="68"/>
    <x v="68"/>
    <x v="68"/>
    <x v="68"/>
    <x v="9"/>
    <x v="141"/>
    <x v="370"/>
    <x v="78"/>
    <x v="86"/>
    <x v="75"/>
    <x v="108"/>
    <x v="3"/>
    <x v="16"/>
  </r>
  <r>
    <x v="34"/>
    <x v="0"/>
    <x v="0"/>
    <x v="2"/>
    <x v="34"/>
    <x v="34"/>
    <x v="43"/>
    <x v="43"/>
    <x v="43"/>
    <x v="43"/>
    <x v="9"/>
    <x v="141"/>
    <x v="370"/>
    <x v="78"/>
    <x v="86"/>
    <x v="75"/>
    <x v="108"/>
    <x v="3"/>
    <x v="16"/>
  </r>
  <r>
    <x v="34"/>
    <x v="0"/>
    <x v="0"/>
    <x v="2"/>
    <x v="34"/>
    <x v="34"/>
    <x v="55"/>
    <x v="55"/>
    <x v="55"/>
    <x v="55"/>
    <x v="9"/>
    <x v="141"/>
    <x v="370"/>
    <x v="78"/>
    <x v="86"/>
    <x v="75"/>
    <x v="108"/>
    <x v="3"/>
    <x v="16"/>
  </r>
  <r>
    <x v="34"/>
    <x v="0"/>
    <x v="0"/>
    <x v="2"/>
    <x v="34"/>
    <x v="34"/>
    <x v="69"/>
    <x v="69"/>
    <x v="69"/>
    <x v="69"/>
    <x v="9"/>
    <x v="141"/>
    <x v="370"/>
    <x v="78"/>
    <x v="86"/>
    <x v="75"/>
    <x v="108"/>
    <x v="3"/>
    <x v="16"/>
  </r>
  <r>
    <x v="34"/>
    <x v="0"/>
    <x v="0"/>
    <x v="2"/>
    <x v="34"/>
    <x v="34"/>
    <x v="70"/>
    <x v="70"/>
    <x v="70"/>
    <x v="70"/>
    <x v="9"/>
    <x v="141"/>
    <x v="370"/>
    <x v="78"/>
    <x v="86"/>
    <x v="75"/>
    <x v="108"/>
    <x v="3"/>
    <x v="16"/>
  </r>
  <r>
    <x v="34"/>
    <x v="0"/>
    <x v="0"/>
    <x v="2"/>
    <x v="34"/>
    <x v="34"/>
    <x v="49"/>
    <x v="49"/>
    <x v="49"/>
    <x v="49"/>
    <x v="9"/>
    <x v="141"/>
    <x v="370"/>
    <x v="78"/>
    <x v="86"/>
    <x v="75"/>
    <x v="108"/>
    <x v="3"/>
    <x v="16"/>
  </r>
  <r>
    <x v="34"/>
    <x v="0"/>
    <x v="0"/>
    <x v="2"/>
    <x v="34"/>
    <x v="34"/>
    <x v="46"/>
    <x v="46"/>
    <x v="46"/>
    <x v="46"/>
    <x v="9"/>
    <x v="141"/>
    <x v="370"/>
    <x v="78"/>
    <x v="86"/>
    <x v="75"/>
    <x v="108"/>
    <x v="3"/>
    <x v="16"/>
  </r>
  <r>
    <x v="34"/>
    <x v="0"/>
    <x v="0"/>
    <x v="2"/>
    <x v="34"/>
    <x v="34"/>
    <x v="71"/>
    <x v="71"/>
    <x v="71"/>
    <x v="71"/>
    <x v="9"/>
    <x v="141"/>
    <x v="370"/>
    <x v="78"/>
    <x v="86"/>
    <x v="75"/>
    <x v="108"/>
    <x v="3"/>
    <x v="16"/>
  </r>
  <r>
    <x v="34"/>
    <x v="0"/>
    <x v="0"/>
    <x v="2"/>
    <x v="34"/>
    <x v="34"/>
    <x v="72"/>
    <x v="72"/>
    <x v="72"/>
    <x v="72"/>
    <x v="9"/>
    <x v="141"/>
    <x v="370"/>
    <x v="78"/>
    <x v="86"/>
    <x v="75"/>
    <x v="108"/>
    <x v="3"/>
    <x v="16"/>
  </r>
  <r>
    <x v="34"/>
    <x v="0"/>
    <x v="0"/>
    <x v="2"/>
    <x v="34"/>
    <x v="34"/>
    <x v="73"/>
    <x v="73"/>
    <x v="73"/>
    <x v="73"/>
    <x v="9"/>
    <x v="141"/>
    <x v="370"/>
    <x v="78"/>
    <x v="86"/>
    <x v="75"/>
    <x v="108"/>
    <x v="3"/>
    <x v="16"/>
  </r>
  <r>
    <x v="34"/>
    <x v="0"/>
    <x v="0"/>
    <x v="2"/>
    <x v="34"/>
    <x v="34"/>
    <x v="52"/>
    <x v="52"/>
    <x v="52"/>
    <x v="52"/>
    <x v="9"/>
    <x v="141"/>
    <x v="370"/>
    <x v="78"/>
    <x v="86"/>
    <x v="75"/>
    <x v="108"/>
    <x v="3"/>
    <x v="16"/>
  </r>
  <r>
    <x v="34"/>
    <x v="0"/>
    <x v="0"/>
    <x v="2"/>
    <x v="34"/>
    <x v="34"/>
    <x v="74"/>
    <x v="74"/>
    <x v="74"/>
    <x v="74"/>
    <x v="9"/>
    <x v="141"/>
    <x v="370"/>
    <x v="78"/>
    <x v="86"/>
    <x v="75"/>
    <x v="108"/>
    <x v="3"/>
    <x v="16"/>
  </r>
  <r>
    <x v="34"/>
    <x v="0"/>
    <x v="0"/>
    <x v="2"/>
    <x v="34"/>
    <x v="34"/>
    <x v="75"/>
    <x v="75"/>
    <x v="75"/>
    <x v="75"/>
    <x v="9"/>
    <x v="141"/>
    <x v="370"/>
    <x v="78"/>
    <x v="86"/>
    <x v="75"/>
    <x v="108"/>
    <x v="3"/>
    <x v="16"/>
  </r>
  <r>
    <x v="34"/>
    <x v="0"/>
    <x v="0"/>
    <x v="2"/>
    <x v="34"/>
    <x v="34"/>
    <x v="54"/>
    <x v="54"/>
    <x v="54"/>
    <x v="54"/>
    <x v="9"/>
    <x v="141"/>
    <x v="370"/>
    <x v="78"/>
    <x v="86"/>
    <x v="75"/>
    <x v="108"/>
    <x v="3"/>
    <x v="16"/>
  </r>
  <r>
    <x v="34"/>
    <x v="0"/>
    <x v="0"/>
    <x v="2"/>
    <x v="34"/>
    <x v="34"/>
    <x v="25"/>
    <x v="25"/>
    <x v="25"/>
    <x v="25"/>
    <x v="9"/>
    <x v="141"/>
    <x v="370"/>
    <x v="78"/>
    <x v="86"/>
    <x v="75"/>
    <x v="108"/>
    <x v="3"/>
    <x v="16"/>
  </r>
  <r>
    <x v="34"/>
    <x v="0"/>
    <x v="0"/>
    <x v="2"/>
    <x v="34"/>
    <x v="34"/>
    <x v="26"/>
    <x v="26"/>
    <x v="26"/>
    <x v="26"/>
    <x v="9"/>
    <x v="141"/>
    <x v="370"/>
    <x v="78"/>
    <x v="86"/>
    <x v="75"/>
    <x v="108"/>
    <x v="3"/>
    <x v="16"/>
  </r>
  <r>
    <x v="34"/>
    <x v="0"/>
    <x v="0"/>
    <x v="2"/>
    <x v="34"/>
    <x v="34"/>
    <x v="21"/>
    <x v="21"/>
    <x v="21"/>
    <x v="21"/>
    <x v="9"/>
    <x v="141"/>
    <x v="370"/>
    <x v="78"/>
    <x v="86"/>
    <x v="75"/>
    <x v="108"/>
    <x v="3"/>
    <x v="16"/>
  </r>
  <r>
    <x v="34"/>
    <x v="0"/>
    <x v="0"/>
    <x v="2"/>
    <x v="34"/>
    <x v="34"/>
    <x v="16"/>
    <x v="16"/>
    <x v="16"/>
    <x v="16"/>
    <x v="9"/>
    <x v="141"/>
    <x v="370"/>
    <x v="78"/>
    <x v="86"/>
    <x v="75"/>
    <x v="108"/>
    <x v="3"/>
    <x v="16"/>
  </r>
  <r>
    <x v="34"/>
    <x v="0"/>
    <x v="0"/>
    <x v="2"/>
    <x v="34"/>
    <x v="34"/>
    <x v="76"/>
    <x v="76"/>
    <x v="76"/>
    <x v="76"/>
    <x v="9"/>
    <x v="141"/>
    <x v="370"/>
    <x v="78"/>
    <x v="86"/>
    <x v="75"/>
    <x v="108"/>
    <x v="3"/>
    <x v="16"/>
  </r>
  <r>
    <x v="34"/>
    <x v="0"/>
    <x v="0"/>
    <x v="2"/>
    <x v="34"/>
    <x v="34"/>
    <x v="8"/>
    <x v="8"/>
    <x v="8"/>
    <x v="8"/>
    <x v="9"/>
    <x v="141"/>
    <x v="370"/>
    <x v="78"/>
    <x v="86"/>
    <x v="75"/>
    <x v="108"/>
    <x v="3"/>
    <x v="16"/>
  </r>
  <r>
    <x v="34"/>
    <x v="0"/>
    <x v="0"/>
    <x v="2"/>
    <x v="34"/>
    <x v="34"/>
    <x v="9"/>
    <x v="9"/>
    <x v="9"/>
    <x v="9"/>
    <x v="9"/>
    <x v="141"/>
    <x v="370"/>
    <x v="78"/>
    <x v="86"/>
    <x v="75"/>
    <x v="108"/>
    <x v="3"/>
    <x v="16"/>
  </r>
  <r>
    <x v="34"/>
    <x v="0"/>
    <x v="0"/>
    <x v="2"/>
    <x v="34"/>
    <x v="34"/>
    <x v="24"/>
    <x v="24"/>
    <x v="24"/>
    <x v="24"/>
    <x v="9"/>
    <x v="141"/>
    <x v="370"/>
    <x v="78"/>
    <x v="86"/>
    <x v="75"/>
    <x v="108"/>
    <x v="3"/>
    <x v="16"/>
  </r>
  <r>
    <x v="34"/>
    <x v="0"/>
    <x v="0"/>
    <x v="2"/>
    <x v="34"/>
    <x v="34"/>
    <x v="40"/>
    <x v="40"/>
    <x v="40"/>
    <x v="40"/>
    <x v="9"/>
    <x v="141"/>
    <x v="370"/>
    <x v="78"/>
    <x v="86"/>
    <x v="75"/>
    <x v="108"/>
    <x v="3"/>
    <x v="16"/>
  </r>
  <r>
    <x v="34"/>
    <x v="0"/>
    <x v="0"/>
    <x v="2"/>
    <x v="34"/>
    <x v="34"/>
    <x v="18"/>
    <x v="18"/>
    <x v="18"/>
    <x v="18"/>
    <x v="9"/>
    <x v="141"/>
    <x v="370"/>
    <x v="78"/>
    <x v="86"/>
    <x v="75"/>
    <x v="108"/>
    <x v="3"/>
    <x v="16"/>
  </r>
  <r>
    <x v="34"/>
    <x v="0"/>
    <x v="0"/>
    <x v="2"/>
    <x v="34"/>
    <x v="34"/>
    <x v="53"/>
    <x v="53"/>
    <x v="53"/>
    <x v="53"/>
    <x v="9"/>
    <x v="141"/>
    <x v="370"/>
    <x v="78"/>
    <x v="86"/>
    <x v="75"/>
    <x v="108"/>
    <x v="3"/>
    <x v="16"/>
  </r>
  <r>
    <x v="34"/>
    <x v="0"/>
    <x v="0"/>
    <x v="2"/>
    <x v="34"/>
    <x v="34"/>
    <x v="77"/>
    <x v="77"/>
    <x v="77"/>
    <x v="77"/>
    <x v="9"/>
    <x v="141"/>
    <x v="370"/>
    <x v="78"/>
    <x v="86"/>
    <x v="75"/>
    <x v="108"/>
    <x v="3"/>
    <x v="16"/>
  </r>
  <r>
    <x v="34"/>
    <x v="0"/>
    <x v="0"/>
    <x v="2"/>
    <x v="34"/>
    <x v="34"/>
    <x v="13"/>
    <x v="13"/>
    <x v="13"/>
    <x v="13"/>
    <x v="9"/>
    <x v="141"/>
    <x v="370"/>
    <x v="78"/>
    <x v="86"/>
    <x v="75"/>
    <x v="108"/>
    <x v="3"/>
    <x v="16"/>
  </r>
  <r>
    <x v="34"/>
    <x v="0"/>
    <x v="0"/>
    <x v="2"/>
    <x v="34"/>
    <x v="34"/>
    <x v="78"/>
    <x v="78"/>
    <x v="78"/>
    <x v="78"/>
    <x v="9"/>
    <x v="141"/>
    <x v="370"/>
    <x v="78"/>
    <x v="86"/>
    <x v="75"/>
    <x v="108"/>
    <x v="3"/>
    <x v="16"/>
  </r>
  <r>
    <x v="34"/>
    <x v="0"/>
    <x v="0"/>
    <x v="2"/>
    <x v="34"/>
    <x v="34"/>
    <x v="15"/>
    <x v="15"/>
    <x v="15"/>
    <x v="15"/>
    <x v="9"/>
    <x v="141"/>
    <x v="370"/>
    <x v="78"/>
    <x v="86"/>
    <x v="75"/>
    <x v="108"/>
    <x v="3"/>
    <x v="16"/>
  </r>
  <r>
    <x v="34"/>
    <x v="0"/>
    <x v="0"/>
    <x v="2"/>
    <x v="34"/>
    <x v="34"/>
    <x v="44"/>
    <x v="44"/>
    <x v="44"/>
    <x v="44"/>
    <x v="9"/>
    <x v="141"/>
    <x v="370"/>
    <x v="78"/>
    <x v="86"/>
    <x v="75"/>
    <x v="108"/>
    <x v="3"/>
    <x v="16"/>
  </r>
  <r>
    <x v="34"/>
    <x v="0"/>
    <x v="0"/>
    <x v="2"/>
    <x v="34"/>
    <x v="34"/>
    <x v="19"/>
    <x v="19"/>
    <x v="19"/>
    <x v="19"/>
    <x v="9"/>
    <x v="141"/>
    <x v="370"/>
    <x v="78"/>
    <x v="86"/>
    <x v="75"/>
    <x v="108"/>
    <x v="3"/>
    <x v="16"/>
  </r>
  <r>
    <x v="34"/>
    <x v="0"/>
    <x v="0"/>
    <x v="2"/>
    <x v="34"/>
    <x v="34"/>
    <x v="38"/>
    <x v="38"/>
    <x v="38"/>
    <x v="38"/>
    <x v="9"/>
    <x v="141"/>
    <x v="370"/>
    <x v="78"/>
    <x v="86"/>
    <x v="75"/>
    <x v="108"/>
    <x v="3"/>
    <x v="16"/>
  </r>
  <r>
    <x v="34"/>
    <x v="0"/>
    <x v="0"/>
    <x v="2"/>
    <x v="34"/>
    <x v="34"/>
    <x v="6"/>
    <x v="6"/>
    <x v="6"/>
    <x v="6"/>
    <x v="9"/>
    <x v="141"/>
    <x v="370"/>
    <x v="78"/>
    <x v="86"/>
    <x v="75"/>
    <x v="108"/>
    <x v="3"/>
    <x v="16"/>
  </r>
  <r>
    <x v="34"/>
    <x v="0"/>
    <x v="0"/>
    <x v="2"/>
    <x v="34"/>
    <x v="34"/>
    <x v="7"/>
    <x v="7"/>
    <x v="7"/>
    <x v="7"/>
    <x v="9"/>
    <x v="141"/>
    <x v="370"/>
    <x v="78"/>
    <x v="86"/>
    <x v="75"/>
    <x v="108"/>
    <x v="3"/>
    <x v="16"/>
  </r>
  <r>
    <x v="34"/>
    <x v="0"/>
    <x v="0"/>
    <x v="2"/>
    <x v="34"/>
    <x v="34"/>
    <x v="20"/>
    <x v="20"/>
    <x v="20"/>
    <x v="20"/>
    <x v="9"/>
    <x v="141"/>
    <x v="370"/>
    <x v="78"/>
    <x v="86"/>
    <x v="75"/>
    <x v="108"/>
    <x v="3"/>
    <x v="16"/>
  </r>
  <r>
    <x v="34"/>
    <x v="0"/>
    <x v="0"/>
    <x v="2"/>
    <x v="34"/>
    <x v="34"/>
    <x v="50"/>
    <x v="50"/>
    <x v="50"/>
    <x v="50"/>
    <x v="9"/>
    <x v="141"/>
    <x v="370"/>
    <x v="78"/>
    <x v="86"/>
    <x v="75"/>
    <x v="108"/>
    <x v="3"/>
    <x v="16"/>
  </r>
  <r>
    <x v="34"/>
    <x v="0"/>
    <x v="0"/>
    <x v="2"/>
    <x v="34"/>
    <x v="34"/>
    <x v="17"/>
    <x v="17"/>
    <x v="17"/>
    <x v="17"/>
    <x v="9"/>
    <x v="141"/>
    <x v="370"/>
    <x v="78"/>
    <x v="86"/>
    <x v="75"/>
    <x v="108"/>
    <x v="3"/>
    <x v="16"/>
  </r>
  <r>
    <x v="34"/>
    <x v="0"/>
    <x v="0"/>
    <x v="2"/>
    <x v="34"/>
    <x v="34"/>
    <x v="39"/>
    <x v="39"/>
    <x v="39"/>
    <x v="39"/>
    <x v="9"/>
    <x v="141"/>
    <x v="370"/>
    <x v="78"/>
    <x v="86"/>
    <x v="75"/>
    <x v="108"/>
    <x v="3"/>
    <x v="16"/>
  </r>
  <r>
    <x v="34"/>
    <x v="0"/>
    <x v="0"/>
    <x v="2"/>
    <x v="34"/>
    <x v="34"/>
    <x v="45"/>
    <x v="45"/>
    <x v="45"/>
    <x v="45"/>
    <x v="9"/>
    <x v="141"/>
    <x v="370"/>
    <x v="78"/>
    <x v="86"/>
    <x v="75"/>
    <x v="108"/>
    <x v="3"/>
    <x v="16"/>
  </r>
  <r>
    <x v="34"/>
    <x v="0"/>
    <x v="0"/>
    <x v="2"/>
    <x v="34"/>
    <x v="34"/>
    <x v="22"/>
    <x v="22"/>
    <x v="22"/>
    <x v="22"/>
    <x v="9"/>
    <x v="141"/>
    <x v="370"/>
    <x v="78"/>
    <x v="86"/>
    <x v="75"/>
    <x v="108"/>
    <x v="3"/>
    <x v="16"/>
  </r>
  <r>
    <x v="34"/>
    <x v="0"/>
    <x v="0"/>
    <x v="2"/>
    <x v="34"/>
    <x v="34"/>
    <x v="79"/>
    <x v="79"/>
    <x v="79"/>
    <x v="79"/>
    <x v="9"/>
    <x v="141"/>
    <x v="370"/>
    <x v="78"/>
    <x v="86"/>
    <x v="75"/>
    <x v="108"/>
    <x v="3"/>
    <x v="16"/>
  </r>
  <r>
    <x v="35"/>
    <x v="0"/>
    <x v="0"/>
    <x v="2"/>
    <x v="35"/>
    <x v="35"/>
    <x v="4"/>
    <x v="4"/>
    <x v="4"/>
    <x v="4"/>
    <x v="0"/>
    <x v="98"/>
    <x v="383"/>
    <x v="76"/>
    <x v="378"/>
    <x v="56"/>
    <x v="260"/>
    <x v="3"/>
    <x v="3"/>
  </r>
  <r>
    <x v="35"/>
    <x v="0"/>
    <x v="0"/>
    <x v="2"/>
    <x v="35"/>
    <x v="35"/>
    <x v="31"/>
    <x v="31"/>
    <x v="31"/>
    <x v="31"/>
    <x v="1"/>
    <x v="66"/>
    <x v="384"/>
    <x v="73"/>
    <x v="379"/>
    <x v="60"/>
    <x v="261"/>
    <x v="3"/>
    <x v="3"/>
  </r>
  <r>
    <x v="35"/>
    <x v="0"/>
    <x v="0"/>
    <x v="2"/>
    <x v="35"/>
    <x v="35"/>
    <x v="5"/>
    <x v="5"/>
    <x v="5"/>
    <x v="5"/>
    <x v="2"/>
    <x v="51"/>
    <x v="385"/>
    <x v="35"/>
    <x v="380"/>
    <x v="60"/>
    <x v="261"/>
    <x v="3"/>
    <x v="3"/>
  </r>
  <r>
    <x v="35"/>
    <x v="0"/>
    <x v="0"/>
    <x v="2"/>
    <x v="35"/>
    <x v="35"/>
    <x v="1"/>
    <x v="1"/>
    <x v="1"/>
    <x v="1"/>
    <x v="3"/>
    <x v="103"/>
    <x v="386"/>
    <x v="50"/>
    <x v="381"/>
    <x v="75"/>
    <x v="108"/>
    <x v="3"/>
    <x v="3"/>
  </r>
  <r>
    <x v="35"/>
    <x v="0"/>
    <x v="0"/>
    <x v="2"/>
    <x v="35"/>
    <x v="35"/>
    <x v="2"/>
    <x v="2"/>
    <x v="2"/>
    <x v="2"/>
    <x v="4"/>
    <x v="122"/>
    <x v="197"/>
    <x v="67"/>
    <x v="382"/>
    <x v="60"/>
    <x v="261"/>
    <x v="3"/>
    <x v="3"/>
  </r>
  <r>
    <x v="35"/>
    <x v="0"/>
    <x v="0"/>
    <x v="2"/>
    <x v="35"/>
    <x v="35"/>
    <x v="0"/>
    <x v="0"/>
    <x v="0"/>
    <x v="0"/>
    <x v="5"/>
    <x v="104"/>
    <x v="171"/>
    <x v="67"/>
    <x v="382"/>
    <x v="75"/>
    <x v="108"/>
    <x v="3"/>
    <x v="3"/>
  </r>
  <r>
    <x v="35"/>
    <x v="0"/>
    <x v="0"/>
    <x v="2"/>
    <x v="35"/>
    <x v="35"/>
    <x v="9"/>
    <x v="9"/>
    <x v="9"/>
    <x v="9"/>
    <x v="6"/>
    <x v="129"/>
    <x v="201"/>
    <x v="38"/>
    <x v="183"/>
    <x v="60"/>
    <x v="261"/>
    <x v="3"/>
    <x v="3"/>
  </r>
  <r>
    <x v="35"/>
    <x v="0"/>
    <x v="0"/>
    <x v="2"/>
    <x v="35"/>
    <x v="35"/>
    <x v="14"/>
    <x v="14"/>
    <x v="14"/>
    <x v="14"/>
    <x v="7"/>
    <x v="130"/>
    <x v="295"/>
    <x v="114"/>
    <x v="383"/>
    <x v="69"/>
    <x v="262"/>
    <x v="3"/>
    <x v="3"/>
  </r>
  <r>
    <x v="35"/>
    <x v="0"/>
    <x v="0"/>
    <x v="2"/>
    <x v="35"/>
    <x v="35"/>
    <x v="28"/>
    <x v="28"/>
    <x v="28"/>
    <x v="28"/>
    <x v="8"/>
    <x v="131"/>
    <x v="387"/>
    <x v="114"/>
    <x v="383"/>
    <x v="60"/>
    <x v="261"/>
    <x v="3"/>
    <x v="3"/>
  </r>
  <r>
    <x v="35"/>
    <x v="0"/>
    <x v="0"/>
    <x v="2"/>
    <x v="35"/>
    <x v="35"/>
    <x v="12"/>
    <x v="12"/>
    <x v="12"/>
    <x v="12"/>
    <x v="9"/>
    <x v="133"/>
    <x v="350"/>
    <x v="36"/>
    <x v="190"/>
    <x v="60"/>
    <x v="261"/>
    <x v="3"/>
    <x v="3"/>
  </r>
  <r>
    <x v="35"/>
    <x v="0"/>
    <x v="0"/>
    <x v="2"/>
    <x v="35"/>
    <x v="35"/>
    <x v="15"/>
    <x v="15"/>
    <x v="15"/>
    <x v="15"/>
    <x v="9"/>
    <x v="133"/>
    <x v="350"/>
    <x v="78"/>
    <x v="86"/>
    <x v="72"/>
    <x v="263"/>
    <x v="3"/>
    <x v="3"/>
  </r>
  <r>
    <x v="35"/>
    <x v="0"/>
    <x v="0"/>
    <x v="2"/>
    <x v="35"/>
    <x v="35"/>
    <x v="44"/>
    <x v="44"/>
    <x v="44"/>
    <x v="44"/>
    <x v="9"/>
    <x v="133"/>
    <x v="350"/>
    <x v="78"/>
    <x v="86"/>
    <x v="72"/>
    <x v="263"/>
    <x v="3"/>
    <x v="3"/>
  </r>
  <r>
    <x v="35"/>
    <x v="0"/>
    <x v="0"/>
    <x v="2"/>
    <x v="35"/>
    <x v="35"/>
    <x v="50"/>
    <x v="50"/>
    <x v="50"/>
    <x v="50"/>
    <x v="9"/>
    <x v="133"/>
    <x v="350"/>
    <x v="115"/>
    <x v="384"/>
    <x v="75"/>
    <x v="108"/>
    <x v="3"/>
    <x v="3"/>
  </r>
  <r>
    <x v="35"/>
    <x v="0"/>
    <x v="0"/>
    <x v="2"/>
    <x v="35"/>
    <x v="35"/>
    <x v="17"/>
    <x v="17"/>
    <x v="17"/>
    <x v="17"/>
    <x v="9"/>
    <x v="133"/>
    <x v="350"/>
    <x v="36"/>
    <x v="190"/>
    <x v="60"/>
    <x v="261"/>
    <x v="3"/>
    <x v="3"/>
  </r>
  <r>
    <x v="35"/>
    <x v="0"/>
    <x v="0"/>
    <x v="2"/>
    <x v="35"/>
    <x v="35"/>
    <x v="34"/>
    <x v="34"/>
    <x v="34"/>
    <x v="34"/>
    <x v="14"/>
    <x v="134"/>
    <x v="351"/>
    <x v="78"/>
    <x v="86"/>
    <x v="69"/>
    <x v="262"/>
    <x v="3"/>
    <x v="3"/>
  </r>
  <r>
    <x v="35"/>
    <x v="0"/>
    <x v="0"/>
    <x v="2"/>
    <x v="35"/>
    <x v="35"/>
    <x v="46"/>
    <x v="46"/>
    <x v="46"/>
    <x v="46"/>
    <x v="14"/>
    <x v="134"/>
    <x v="351"/>
    <x v="78"/>
    <x v="86"/>
    <x v="69"/>
    <x v="262"/>
    <x v="3"/>
    <x v="3"/>
  </r>
  <r>
    <x v="35"/>
    <x v="0"/>
    <x v="0"/>
    <x v="2"/>
    <x v="35"/>
    <x v="35"/>
    <x v="20"/>
    <x v="20"/>
    <x v="20"/>
    <x v="20"/>
    <x v="14"/>
    <x v="134"/>
    <x v="351"/>
    <x v="78"/>
    <x v="86"/>
    <x v="69"/>
    <x v="262"/>
    <x v="3"/>
    <x v="3"/>
  </r>
  <r>
    <x v="35"/>
    <x v="0"/>
    <x v="0"/>
    <x v="2"/>
    <x v="35"/>
    <x v="35"/>
    <x v="10"/>
    <x v="10"/>
    <x v="10"/>
    <x v="10"/>
    <x v="17"/>
    <x v="135"/>
    <x v="388"/>
    <x v="64"/>
    <x v="385"/>
    <x v="75"/>
    <x v="108"/>
    <x v="3"/>
    <x v="3"/>
  </r>
  <r>
    <x v="35"/>
    <x v="0"/>
    <x v="0"/>
    <x v="2"/>
    <x v="35"/>
    <x v="35"/>
    <x v="29"/>
    <x v="29"/>
    <x v="29"/>
    <x v="29"/>
    <x v="17"/>
    <x v="135"/>
    <x v="388"/>
    <x v="64"/>
    <x v="385"/>
    <x v="75"/>
    <x v="108"/>
    <x v="3"/>
    <x v="3"/>
  </r>
  <r>
    <x v="35"/>
    <x v="0"/>
    <x v="0"/>
    <x v="2"/>
    <x v="35"/>
    <x v="35"/>
    <x v="69"/>
    <x v="69"/>
    <x v="69"/>
    <x v="69"/>
    <x v="17"/>
    <x v="135"/>
    <x v="388"/>
    <x v="64"/>
    <x v="385"/>
    <x v="75"/>
    <x v="108"/>
    <x v="3"/>
    <x v="3"/>
  </r>
  <r>
    <x v="35"/>
    <x v="0"/>
    <x v="0"/>
    <x v="2"/>
    <x v="35"/>
    <x v="35"/>
    <x v="52"/>
    <x v="52"/>
    <x v="52"/>
    <x v="52"/>
    <x v="17"/>
    <x v="135"/>
    <x v="388"/>
    <x v="78"/>
    <x v="86"/>
    <x v="75"/>
    <x v="108"/>
    <x v="1"/>
    <x v="10"/>
  </r>
  <r>
    <x v="35"/>
    <x v="0"/>
    <x v="0"/>
    <x v="2"/>
    <x v="35"/>
    <x v="35"/>
    <x v="26"/>
    <x v="26"/>
    <x v="26"/>
    <x v="26"/>
    <x v="17"/>
    <x v="135"/>
    <x v="388"/>
    <x v="64"/>
    <x v="385"/>
    <x v="75"/>
    <x v="108"/>
    <x v="3"/>
    <x v="3"/>
  </r>
  <r>
    <x v="35"/>
    <x v="0"/>
    <x v="0"/>
    <x v="2"/>
    <x v="35"/>
    <x v="35"/>
    <x v="76"/>
    <x v="76"/>
    <x v="76"/>
    <x v="76"/>
    <x v="17"/>
    <x v="135"/>
    <x v="388"/>
    <x v="78"/>
    <x v="86"/>
    <x v="60"/>
    <x v="261"/>
    <x v="3"/>
    <x v="3"/>
  </r>
  <r>
    <x v="35"/>
    <x v="0"/>
    <x v="0"/>
    <x v="2"/>
    <x v="35"/>
    <x v="35"/>
    <x v="8"/>
    <x v="8"/>
    <x v="8"/>
    <x v="8"/>
    <x v="17"/>
    <x v="135"/>
    <x v="388"/>
    <x v="64"/>
    <x v="385"/>
    <x v="75"/>
    <x v="108"/>
    <x v="3"/>
    <x v="3"/>
  </r>
  <r>
    <x v="35"/>
    <x v="0"/>
    <x v="0"/>
    <x v="2"/>
    <x v="35"/>
    <x v="35"/>
    <x v="3"/>
    <x v="3"/>
    <x v="3"/>
    <x v="3"/>
    <x v="17"/>
    <x v="135"/>
    <x v="388"/>
    <x v="64"/>
    <x v="385"/>
    <x v="75"/>
    <x v="108"/>
    <x v="3"/>
    <x v="3"/>
  </r>
  <r>
    <x v="35"/>
    <x v="0"/>
    <x v="0"/>
    <x v="2"/>
    <x v="35"/>
    <x v="35"/>
    <x v="13"/>
    <x v="13"/>
    <x v="13"/>
    <x v="13"/>
    <x v="17"/>
    <x v="135"/>
    <x v="388"/>
    <x v="64"/>
    <x v="385"/>
    <x v="75"/>
    <x v="108"/>
    <x v="3"/>
    <x v="3"/>
  </r>
  <r>
    <x v="35"/>
    <x v="0"/>
    <x v="0"/>
    <x v="2"/>
    <x v="35"/>
    <x v="35"/>
    <x v="19"/>
    <x v="19"/>
    <x v="19"/>
    <x v="19"/>
    <x v="17"/>
    <x v="135"/>
    <x v="388"/>
    <x v="64"/>
    <x v="385"/>
    <x v="75"/>
    <x v="108"/>
    <x v="3"/>
    <x v="3"/>
  </r>
  <r>
    <x v="35"/>
    <x v="0"/>
    <x v="0"/>
    <x v="2"/>
    <x v="35"/>
    <x v="35"/>
    <x v="7"/>
    <x v="7"/>
    <x v="7"/>
    <x v="7"/>
    <x v="17"/>
    <x v="135"/>
    <x v="388"/>
    <x v="64"/>
    <x v="385"/>
    <x v="75"/>
    <x v="108"/>
    <x v="3"/>
    <x v="3"/>
  </r>
  <r>
    <x v="35"/>
    <x v="0"/>
    <x v="0"/>
    <x v="2"/>
    <x v="35"/>
    <x v="35"/>
    <x v="22"/>
    <x v="22"/>
    <x v="22"/>
    <x v="22"/>
    <x v="17"/>
    <x v="135"/>
    <x v="388"/>
    <x v="78"/>
    <x v="86"/>
    <x v="60"/>
    <x v="261"/>
    <x v="3"/>
    <x v="3"/>
  </r>
  <r>
    <x v="36"/>
    <x v="0"/>
    <x v="0"/>
    <x v="2"/>
    <x v="36"/>
    <x v="36"/>
    <x v="4"/>
    <x v="4"/>
    <x v="4"/>
    <x v="4"/>
    <x v="0"/>
    <x v="106"/>
    <x v="389"/>
    <x v="64"/>
    <x v="299"/>
    <x v="41"/>
    <x v="264"/>
    <x v="3"/>
    <x v="16"/>
  </r>
  <r>
    <x v="36"/>
    <x v="0"/>
    <x v="0"/>
    <x v="2"/>
    <x v="36"/>
    <x v="36"/>
    <x v="5"/>
    <x v="5"/>
    <x v="5"/>
    <x v="5"/>
    <x v="1"/>
    <x v="130"/>
    <x v="390"/>
    <x v="38"/>
    <x v="386"/>
    <x v="75"/>
    <x v="108"/>
    <x v="3"/>
    <x v="16"/>
  </r>
  <r>
    <x v="36"/>
    <x v="0"/>
    <x v="0"/>
    <x v="2"/>
    <x v="36"/>
    <x v="36"/>
    <x v="12"/>
    <x v="12"/>
    <x v="12"/>
    <x v="12"/>
    <x v="2"/>
    <x v="132"/>
    <x v="391"/>
    <x v="36"/>
    <x v="302"/>
    <x v="69"/>
    <x v="189"/>
    <x v="3"/>
    <x v="16"/>
  </r>
  <r>
    <x v="36"/>
    <x v="0"/>
    <x v="0"/>
    <x v="2"/>
    <x v="36"/>
    <x v="36"/>
    <x v="2"/>
    <x v="2"/>
    <x v="2"/>
    <x v="2"/>
    <x v="2"/>
    <x v="132"/>
    <x v="391"/>
    <x v="36"/>
    <x v="302"/>
    <x v="69"/>
    <x v="189"/>
    <x v="3"/>
    <x v="16"/>
  </r>
  <r>
    <x v="36"/>
    <x v="0"/>
    <x v="0"/>
    <x v="2"/>
    <x v="36"/>
    <x v="36"/>
    <x v="53"/>
    <x v="53"/>
    <x v="53"/>
    <x v="53"/>
    <x v="4"/>
    <x v="133"/>
    <x v="252"/>
    <x v="36"/>
    <x v="302"/>
    <x v="60"/>
    <x v="188"/>
    <x v="3"/>
    <x v="16"/>
  </r>
  <r>
    <x v="36"/>
    <x v="0"/>
    <x v="0"/>
    <x v="2"/>
    <x v="36"/>
    <x v="36"/>
    <x v="1"/>
    <x v="1"/>
    <x v="1"/>
    <x v="1"/>
    <x v="4"/>
    <x v="133"/>
    <x v="252"/>
    <x v="115"/>
    <x v="387"/>
    <x v="75"/>
    <x v="108"/>
    <x v="3"/>
    <x v="16"/>
  </r>
  <r>
    <x v="36"/>
    <x v="0"/>
    <x v="0"/>
    <x v="2"/>
    <x v="36"/>
    <x v="36"/>
    <x v="0"/>
    <x v="0"/>
    <x v="0"/>
    <x v="0"/>
    <x v="4"/>
    <x v="133"/>
    <x v="252"/>
    <x v="115"/>
    <x v="387"/>
    <x v="75"/>
    <x v="108"/>
    <x v="3"/>
    <x v="16"/>
  </r>
  <r>
    <x v="36"/>
    <x v="0"/>
    <x v="0"/>
    <x v="2"/>
    <x v="36"/>
    <x v="36"/>
    <x v="14"/>
    <x v="14"/>
    <x v="14"/>
    <x v="14"/>
    <x v="7"/>
    <x v="134"/>
    <x v="255"/>
    <x v="64"/>
    <x v="299"/>
    <x v="60"/>
    <x v="188"/>
    <x v="3"/>
    <x v="16"/>
  </r>
  <r>
    <x v="36"/>
    <x v="0"/>
    <x v="0"/>
    <x v="2"/>
    <x v="36"/>
    <x v="36"/>
    <x v="31"/>
    <x v="31"/>
    <x v="31"/>
    <x v="31"/>
    <x v="7"/>
    <x v="134"/>
    <x v="255"/>
    <x v="36"/>
    <x v="302"/>
    <x v="75"/>
    <x v="108"/>
    <x v="3"/>
    <x v="16"/>
  </r>
  <r>
    <x v="36"/>
    <x v="0"/>
    <x v="0"/>
    <x v="2"/>
    <x v="36"/>
    <x v="36"/>
    <x v="38"/>
    <x v="38"/>
    <x v="38"/>
    <x v="38"/>
    <x v="7"/>
    <x v="134"/>
    <x v="255"/>
    <x v="64"/>
    <x v="299"/>
    <x v="60"/>
    <x v="188"/>
    <x v="3"/>
    <x v="16"/>
  </r>
  <r>
    <x v="36"/>
    <x v="0"/>
    <x v="0"/>
    <x v="2"/>
    <x v="36"/>
    <x v="36"/>
    <x v="17"/>
    <x v="17"/>
    <x v="17"/>
    <x v="17"/>
    <x v="7"/>
    <x v="134"/>
    <x v="255"/>
    <x v="64"/>
    <x v="299"/>
    <x v="60"/>
    <x v="188"/>
    <x v="3"/>
    <x v="16"/>
  </r>
  <r>
    <x v="36"/>
    <x v="0"/>
    <x v="0"/>
    <x v="2"/>
    <x v="36"/>
    <x v="36"/>
    <x v="36"/>
    <x v="36"/>
    <x v="36"/>
    <x v="36"/>
    <x v="11"/>
    <x v="135"/>
    <x v="258"/>
    <x v="78"/>
    <x v="86"/>
    <x v="60"/>
    <x v="188"/>
    <x v="3"/>
    <x v="16"/>
  </r>
  <r>
    <x v="36"/>
    <x v="0"/>
    <x v="0"/>
    <x v="2"/>
    <x v="36"/>
    <x v="36"/>
    <x v="63"/>
    <x v="63"/>
    <x v="63"/>
    <x v="63"/>
    <x v="11"/>
    <x v="135"/>
    <x v="258"/>
    <x v="78"/>
    <x v="86"/>
    <x v="60"/>
    <x v="188"/>
    <x v="3"/>
    <x v="16"/>
  </r>
  <r>
    <x v="36"/>
    <x v="0"/>
    <x v="0"/>
    <x v="2"/>
    <x v="36"/>
    <x v="36"/>
    <x v="24"/>
    <x v="24"/>
    <x v="24"/>
    <x v="24"/>
    <x v="11"/>
    <x v="135"/>
    <x v="258"/>
    <x v="64"/>
    <x v="299"/>
    <x v="75"/>
    <x v="108"/>
    <x v="3"/>
    <x v="16"/>
  </r>
  <r>
    <x v="36"/>
    <x v="0"/>
    <x v="0"/>
    <x v="2"/>
    <x v="36"/>
    <x v="36"/>
    <x v="13"/>
    <x v="13"/>
    <x v="13"/>
    <x v="13"/>
    <x v="11"/>
    <x v="135"/>
    <x v="258"/>
    <x v="64"/>
    <x v="299"/>
    <x v="75"/>
    <x v="108"/>
    <x v="3"/>
    <x v="16"/>
  </r>
  <r>
    <x v="36"/>
    <x v="0"/>
    <x v="0"/>
    <x v="2"/>
    <x v="36"/>
    <x v="36"/>
    <x v="7"/>
    <x v="7"/>
    <x v="7"/>
    <x v="7"/>
    <x v="11"/>
    <x v="135"/>
    <x v="258"/>
    <x v="64"/>
    <x v="299"/>
    <x v="75"/>
    <x v="108"/>
    <x v="3"/>
    <x v="16"/>
  </r>
  <r>
    <x v="36"/>
    <x v="0"/>
    <x v="0"/>
    <x v="2"/>
    <x v="36"/>
    <x v="36"/>
    <x v="22"/>
    <x v="22"/>
    <x v="22"/>
    <x v="22"/>
    <x v="11"/>
    <x v="135"/>
    <x v="258"/>
    <x v="64"/>
    <x v="299"/>
    <x v="75"/>
    <x v="108"/>
    <x v="3"/>
    <x v="16"/>
  </r>
  <r>
    <x v="36"/>
    <x v="0"/>
    <x v="0"/>
    <x v="2"/>
    <x v="36"/>
    <x v="36"/>
    <x v="56"/>
    <x v="56"/>
    <x v="56"/>
    <x v="56"/>
    <x v="17"/>
    <x v="141"/>
    <x v="370"/>
    <x v="78"/>
    <x v="86"/>
    <x v="75"/>
    <x v="108"/>
    <x v="3"/>
    <x v="16"/>
  </r>
  <r>
    <x v="36"/>
    <x v="0"/>
    <x v="0"/>
    <x v="2"/>
    <x v="36"/>
    <x v="36"/>
    <x v="10"/>
    <x v="10"/>
    <x v="10"/>
    <x v="10"/>
    <x v="17"/>
    <x v="141"/>
    <x v="370"/>
    <x v="78"/>
    <x v="86"/>
    <x v="75"/>
    <x v="108"/>
    <x v="3"/>
    <x v="16"/>
  </r>
  <r>
    <x v="36"/>
    <x v="0"/>
    <x v="0"/>
    <x v="2"/>
    <x v="36"/>
    <x v="36"/>
    <x v="28"/>
    <x v="28"/>
    <x v="28"/>
    <x v="28"/>
    <x v="17"/>
    <x v="141"/>
    <x v="370"/>
    <x v="78"/>
    <x v="86"/>
    <x v="75"/>
    <x v="108"/>
    <x v="3"/>
    <x v="16"/>
  </r>
  <r>
    <x v="36"/>
    <x v="0"/>
    <x v="0"/>
    <x v="2"/>
    <x v="36"/>
    <x v="36"/>
    <x v="37"/>
    <x v="37"/>
    <x v="37"/>
    <x v="37"/>
    <x v="17"/>
    <x v="141"/>
    <x v="370"/>
    <x v="78"/>
    <x v="86"/>
    <x v="75"/>
    <x v="108"/>
    <x v="3"/>
    <x v="16"/>
  </r>
  <r>
    <x v="36"/>
    <x v="0"/>
    <x v="0"/>
    <x v="2"/>
    <x v="36"/>
    <x v="36"/>
    <x v="11"/>
    <x v="11"/>
    <x v="11"/>
    <x v="11"/>
    <x v="17"/>
    <x v="141"/>
    <x v="370"/>
    <x v="78"/>
    <x v="86"/>
    <x v="75"/>
    <x v="108"/>
    <x v="3"/>
    <x v="16"/>
  </r>
  <r>
    <x v="36"/>
    <x v="0"/>
    <x v="0"/>
    <x v="2"/>
    <x v="36"/>
    <x v="36"/>
    <x v="30"/>
    <x v="30"/>
    <x v="30"/>
    <x v="30"/>
    <x v="17"/>
    <x v="141"/>
    <x v="370"/>
    <x v="78"/>
    <x v="86"/>
    <x v="75"/>
    <x v="108"/>
    <x v="3"/>
    <x v="16"/>
  </r>
  <r>
    <x v="36"/>
    <x v="0"/>
    <x v="0"/>
    <x v="2"/>
    <x v="36"/>
    <x v="36"/>
    <x v="42"/>
    <x v="42"/>
    <x v="42"/>
    <x v="42"/>
    <x v="17"/>
    <x v="141"/>
    <x v="370"/>
    <x v="78"/>
    <x v="86"/>
    <x v="75"/>
    <x v="108"/>
    <x v="3"/>
    <x v="16"/>
  </r>
  <r>
    <x v="36"/>
    <x v="0"/>
    <x v="0"/>
    <x v="2"/>
    <x v="36"/>
    <x v="36"/>
    <x v="33"/>
    <x v="33"/>
    <x v="33"/>
    <x v="33"/>
    <x v="17"/>
    <x v="141"/>
    <x v="370"/>
    <x v="78"/>
    <x v="86"/>
    <x v="75"/>
    <x v="108"/>
    <x v="3"/>
    <x v="16"/>
  </r>
  <r>
    <x v="36"/>
    <x v="0"/>
    <x v="0"/>
    <x v="2"/>
    <x v="36"/>
    <x v="36"/>
    <x v="51"/>
    <x v="51"/>
    <x v="51"/>
    <x v="51"/>
    <x v="17"/>
    <x v="141"/>
    <x v="370"/>
    <x v="78"/>
    <x v="86"/>
    <x v="75"/>
    <x v="108"/>
    <x v="3"/>
    <x v="16"/>
  </r>
  <r>
    <x v="36"/>
    <x v="0"/>
    <x v="0"/>
    <x v="2"/>
    <x v="36"/>
    <x v="36"/>
    <x v="57"/>
    <x v="57"/>
    <x v="57"/>
    <x v="57"/>
    <x v="17"/>
    <x v="141"/>
    <x v="370"/>
    <x v="78"/>
    <x v="86"/>
    <x v="75"/>
    <x v="108"/>
    <x v="3"/>
    <x v="16"/>
  </r>
  <r>
    <x v="36"/>
    <x v="0"/>
    <x v="0"/>
    <x v="2"/>
    <x v="36"/>
    <x v="36"/>
    <x v="23"/>
    <x v="23"/>
    <x v="23"/>
    <x v="23"/>
    <x v="17"/>
    <x v="141"/>
    <x v="370"/>
    <x v="78"/>
    <x v="86"/>
    <x v="75"/>
    <x v="108"/>
    <x v="3"/>
    <x v="16"/>
  </r>
  <r>
    <x v="36"/>
    <x v="0"/>
    <x v="0"/>
    <x v="2"/>
    <x v="36"/>
    <x v="36"/>
    <x v="32"/>
    <x v="32"/>
    <x v="32"/>
    <x v="32"/>
    <x v="17"/>
    <x v="141"/>
    <x v="370"/>
    <x v="78"/>
    <x v="86"/>
    <x v="75"/>
    <x v="108"/>
    <x v="3"/>
    <x v="16"/>
  </r>
  <r>
    <x v="36"/>
    <x v="0"/>
    <x v="0"/>
    <x v="2"/>
    <x v="36"/>
    <x v="36"/>
    <x v="35"/>
    <x v="35"/>
    <x v="35"/>
    <x v="35"/>
    <x v="17"/>
    <x v="141"/>
    <x v="370"/>
    <x v="78"/>
    <x v="86"/>
    <x v="75"/>
    <x v="108"/>
    <x v="3"/>
    <x v="16"/>
  </r>
  <r>
    <x v="36"/>
    <x v="0"/>
    <x v="0"/>
    <x v="2"/>
    <x v="36"/>
    <x v="36"/>
    <x v="34"/>
    <x v="34"/>
    <x v="34"/>
    <x v="34"/>
    <x v="17"/>
    <x v="141"/>
    <x v="370"/>
    <x v="78"/>
    <x v="86"/>
    <x v="75"/>
    <x v="108"/>
    <x v="3"/>
    <x v="16"/>
  </r>
  <r>
    <x v="36"/>
    <x v="0"/>
    <x v="0"/>
    <x v="2"/>
    <x v="36"/>
    <x v="36"/>
    <x v="47"/>
    <x v="47"/>
    <x v="47"/>
    <x v="47"/>
    <x v="17"/>
    <x v="141"/>
    <x v="370"/>
    <x v="78"/>
    <x v="86"/>
    <x v="75"/>
    <x v="108"/>
    <x v="3"/>
    <x v="16"/>
  </r>
  <r>
    <x v="36"/>
    <x v="0"/>
    <x v="0"/>
    <x v="2"/>
    <x v="36"/>
    <x v="36"/>
    <x v="58"/>
    <x v="58"/>
    <x v="58"/>
    <x v="58"/>
    <x v="17"/>
    <x v="141"/>
    <x v="370"/>
    <x v="78"/>
    <x v="86"/>
    <x v="75"/>
    <x v="108"/>
    <x v="3"/>
    <x v="16"/>
  </r>
  <r>
    <x v="36"/>
    <x v="0"/>
    <x v="0"/>
    <x v="2"/>
    <x v="36"/>
    <x v="36"/>
    <x v="27"/>
    <x v="27"/>
    <x v="27"/>
    <x v="27"/>
    <x v="17"/>
    <x v="141"/>
    <x v="370"/>
    <x v="78"/>
    <x v="86"/>
    <x v="75"/>
    <x v="108"/>
    <x v="3"/>
    <x v="16"/>
  </r>
  <r>
    <x v="36"/>
    <x v="0"/>
    <x v="0"/>
    <x v="2"/>
    <x v="36"/>
    <x v="36"/>
    <x v="59"/>
    <x v="59"/>
    <x v="59"/>
    <x v="59"/>
    <x v="17"/>
    <x v="141"/>
    <x v="370"/>
    <x v="78"/>
    <x v="86"/>
    <x v="75"/>
    <x v="108"/>
    <x v="3"/>
    <x v="16"/>
  </r>
  <r>
    <x v="36"/>
    <x v="0"/>
    <x v="0"/>
    <x v="2"/>
    <x v="36"/>
    <x v="36"/>
    <x v="41"/>
    <x v="41"/>
    <x v="41"/>
    <x v="41"/>
    <x v="17"/>
    <x v="141"/>
    <x v="370"/>
    <x v="78"/>
    <x v="86"/>
    <x v="75"/>
    <x v="108"/>
    <x v="3"/>
    <x v="16"/>
  </r>
  <r>
    <x v="36"/>
    <x v="0"/>
    <x v="0"/>
    <x v="2"/>
    <x v="36"/>
    <x v="36"/>
    <x v="60"/>
    <x v="60"/>
    <x v="60"/>
    <x v="60"/>
    <x v="17"/>
    <x v="141"/>
    <x v="370"/>
    <x v="78"/>
    <x v="86"/>
    <x v="75"/>
    <x v="108"/>
    <x v="3"/>
    <x v="16"/>
  </r>
  <r>
    <x v="36"/>
    <x v="0"/>
    <x v="0"/>
    <x v="2"/>
    <x v="36"/>
    <x v="36"/>
    <x v="48"/>
    <x v="48"/>
    <x v="48"/>
    <x v="48"/>
    <x v="17"/>
    <x v="141"/>
    <x v="370"/>
    <x v="78"/>
    <x v="86"/>
    <x v="75"/>
    <x v="108"/>
    <x v="3"/>
    <x v="16"/>
  </r>
  <r>
    <x v="36"/>
    <x v="0"/>
    <x v="0"/>
    <x v="2"/>
    <x v="36"/>
    <x v="36"/>
    <x v="61"/>
    <x v="61"/>
    <x v="61"/>
    <x v="61"/>
    <x v="17"/>
    <x v="141"/>
    <x v="370"/>
    <x v="78"/>
    <x v="86"/>
    <x v="75"/>
    <x v="108"/>
    <x v="3"/>
    <x v="16"/>
  </r>
  <r>
    <x v="36"/>
    <x v="0"/>
    <x v="0"/>
    <x v="2"/>
    <x v="36"/>
    <x v="36"/>
    <x v="62"/>
    <x v="62"/>
    <x v="62"/>
    <x v="62"/>
    <x v="17"/>
    <x v="141"/>
    <x v="370"/>
    <x v="78"/>
    <x v="86"/>
    <x v="75"/>
    <x v="108"/>
    <x v="3"/>
    <x v="16"/>
  </r>
  <r>
    <x v="36"/>
    <x v="0"/>
    <x v="0"/>
    <x v="2"/>
    <x v="36"/>
    <x v="36"/>
    <x v="29"/>
    <x v="29"/>
    <x v="29"/>
    <x v="29"/>
    <x v="17"/>
    <x v="141"/>
    <x v="370"/>
    <x v="78"/>
    <x v="86"/>
    <x v="75"/>
    <x v="108"/>
    <x v="3"/>
    <x v="16"/>
  </r>
  <r>
    <x v="36"/>
    <x v="0"/>
    <x v="0"/>
    <x v="2"/>
    <x v="36"/>
    <x v="36"/>
    <x v="64"/>
    <x v="64"/>
    <x v="64"/>
    <x v="64"/>
    <x v="17"/>
    <x v="141"/>
    <x v="370"/>
    <x v="78"/>
    <x v="86"/>
    <x v="75"/>
    <x v="108"/>
    <x v="3"/>
    <x v="16"/>
  </r>
  <r>
    <x v="36"/>
    <x v="0"/>
    <x v="0"/>
    <x v="2"/>
    <x v="36"/>
    <x v="36"/>
    <x v="65"/>
    <x v="65"/>
    <x v="65"/>
    <x v="65"/>
    <x v="17"/>
    <x v="141"/>
    <x v="370"/>
    <x v="78"/>
    <x v="86"/>
    <x v="75"/>
    <x v="108"/>
    <x v="3"/>
    <x v="16"/>
  </r>
  <r>
    <x v="36"/>
    <x v="0"/>
    <x v="0"/>
    <x v="2"/>
    <x v="36"/>
    <x v="36"/>
    <x v="66"/>
    <x v="66"/>
    <x v="66"/>
    <x v="66"/>
    <x v="17"/>
    <x v="141"/>
    <x v="370"/>
    <x v="78"/>
    <x v="86"/>
    <x v="75"/>
    <x v="108"/>
    <x v="3"/>
    <x v="16"/>
  </r>
  <r>
    <x v="36"/>
    <x v="0"/>
    <x v="0"/>
    <x v="2"/>
    <x v="36"/>
    <x v="36"/>
    <x v="67"/>
    <x v="67"/>
    <x v="67"/>
    <x v="67"/>
    <x v="17"/>
    <x v="141"/>
    <x v="370"/>
    <x v="78"/>
    <x v="86"/>
    <x v="75"/>
    <x v="108"/>
    <x v="3"/>
    <x v="16"/>
  </r>
  <r>
    <x v="36"/>
    <x v="0"/>
    <x v="0"/>
    <x v="2"/>
    <x v="36"/>
    <x v="36"/>
    <x v="68"/>
    <x v="68"/>
    <x v="68"/>
    <x v="68"/>
    <x v="17"/>
    <x v="141"/>
    <x v="370"/>
    <x v="78"/>
    <x v="86"/>
    <x v="75"/>
    <x v="108"/>
    <x v="3"/>
    <x v="16"/>
  </r>
  <r>
    <x v="36"/>
    <x v="0"/>
    <x v="0"/>
    <x v="2"/>
    <x v="36"/>
    <x v="36"/>
    <x v="43"/>
    <x v="43"/>
    <x v="43"/>
    <x v="43"/>
    <x v="17"/>
    <x v="141"/>
    <x v="370"/>
    <x v="78"/>
    <x v="86"/>
    <x v="75"/>
    <x v="108"/>
    <x v="3"/>
    <x v="16"/>
  </r>
  <r>
    <x v="36"/>
    <x v="0"/>
    <x v="0"/>
    <x v="2"/>
    <x v="36"/>
    <x v="36"/>
    <x v="55"/>
    <x v="55"/>
    <x v="55"/>
    <x v="55"/>
    <x v="17"/>
    <x v="141"/>
    <x v="370"/>
    <x v="78"/>
    <x v="86"/>
    <x v="75"/>
    <x v="108"/>
    <x v="3"/>
    <x v="16"/>
  </r>
  <r>
    <x v="36"/>
    <x v="0"/>
    <x v="0"/>
    <x v="2"/>
    <x v="36"/>
    <x v="36"/>
    <x v="69"/>
    <x v="69"/>
    <x v="69"/>
    <x v="69"/>
    <x v="17"/>
    <x v="141"/>
    <x v="370"/>
    <x v="78"/>
    <x v="86"/>
    <x v="75"/>
    <x v="108"/>
    <x v="3"/>
    <x v="16"/>
  </r>
  <r>
    <x v="36"/>
    <x v="0"/>
    <x v="0"/>
    <x v="2"/>
    <x v="36"/>
    <x v="36"/>
    <x v="70"/>
    <x v="70"/>
    <x v="70"/>
    <x v="70"/>
    <x v="17"/>
    <x v="141"/>
    <x v="370"/>
    <x v="78"/>
    <x v="86"/>
    <x v="75"/>
    <x v="108"/>
    <x v="3"/>
    <x v="16"/>
  </r>
  <r>
    <x v="36"/>
    <x v="0"/>
    <x v="0"/>
    <x v="2"/>
    <x v="36"/>
    <x v="36"/>
    <x v="49"/>
    <x v="49"/>
    <x v="49"/>
    <x v="49"/>
    <x v="17"/>
    <x v="141"/>
    <x v="370"/>
    <x v="78"/>
    <x v="86"/>
    <x v="75"/>
    <x v="108"/>
    <x v="3"/>
    <x v="16"/>
  </r>
  <r>
    <x v="36"/>
    <x v="0"/>
    <x v="0"/>
    <x v="2"/>
    <x v="36"/>
    <x v="36"/>
    <x v="46"/>
    <x v="46"/>
    <x v="46"/>
    <x v="46"/>
    <x v="17"/>
    <x v="141"/>
    <x v="370"/>
    <x v="78"/>
    <x v="86"/>
    <x v="75"/>
    <x v="108"/>
    <x v="3"/>
    <x v="16"/>
  </r>
  <r>
    <x v="36"/>
    <x v="0"/>
    <x v="0"/>
    <x v="2"/>
    <x v="36"/>
    <x v="36"/>
    <x v="71"/>
    <x v="71"/>
    <x v="71"/>
    <x v="71"/>
    <x v="17"/>
    <x v="141"/>
    <x v="370"/>
    <x v="78"/>
    <x v="86"/>
    <x v="75"/>
    <x v="108"/>
    <x v="3"/>
    <x v="16"/>
  </r>
  <r>
    <x v="36"/>
    <x v="0"/>
    <x v="0"/>
    <x v="2"/>
    <x v="36"/>
    <x v="36"/>
    <x v="72"/>
    <x v="72"/>
    <x v="72"/>
    <x v="72"/>
    <x v="17"/>
    <x v="141"/>
    <x v="370"/>
    <x v="78"/>
    <x v="86"/>
    <x v="75"/>
    <x v="108"/>
    <x v="3"/>
    <x v="16"/>
  </r>
  <r>
    <x v="36"/>
    <x v="0"/>
    <x v="0"/>
    <x v="2"/>
    <x v="36"/>
    <x v="36"/>
    <x v="73"/>
    <x v="73"/>
    <x v="73"/>
    <x v="73"/>
    <x v="17"/>
    <x v="141"/>
    <x v="370"/>
    <x v="78"/>
    <x v="86"/>
    <x v="75"/>
    <x v="108"/>
    <x v="3"/>
    <x v="16"/>
  </r>
  <r>
    <x v="36"/>
    <x v="0"/>
    <x v="0"/>
    <x v="2"/>
    <x v="36"/>
    <x v="36"/>
    <x v="52"/>
    <x v="52"/>
    <x v="52"/>
    <x v="52"/>
    <x v="17"/>
    <x v="141"/>
    <x v="370"/>
    <x v="78"/>
    <x v="86"/>
    <x v="75"/>
    <x v="108"/>
    <x v="3"/>
    <x v="16"/>
  </r>
  <r>
    <x v="36"/>
    <x v="0"/>
    <x v="0"/>
    <x v="2"/>
    <x v="36"/>
    <x v="36"/>
    <x v="74"/>
    <x v="74"/>
    <x v="74"/>
    <x v="74"/>
    <x v="17"/>
    <x v="141"/>
    <x v="370"/>
    <x v="78"/>
    <x v="86"/>
    <x v="75"/>
    <x v="108"/>
    <x v="3"/>
    <x v="16"/>
  </r>
  <r>
    <x v="36"/>
    <x v="0"/>
    <x v="0"/>
    <x v="2"/>
    <x v="36"/>
    <x v="36"/>
    <x v="75"/>
    <x v="75"/>
    <x v="75"/>
    <x v="75"/>
    <x v="17"/>
    <x v="141"/>
    <x v="370"/>
    <x v="78"/>
    <x v="86"/>
    <x v="75"/>
    <x v="108"/>
    <x v="3"/>
    <x v="16"/>
  </r>
  <r>
    <x v="36"/>
    <x v="0"/>
    <x v="0"/>
    <x v="2"/>
    <x v="36"/>
    <x v="36"/>
    <x v="54"/>
    <x v="54"/>
    <x v="54"/>
    <x v="54"/>
    <x v="17"/>
    <x v="141"/>
    <x v="370"/>
    <x v="78"/>
    <x v="86"/>
    <x v="75"/>
    <x v="108"/>
    <x v="3"/>
    <x v="16"/>
  </r>
  <r>
    <x v="36"/>
    <x v="0"/>
    <x v="0"/>
    <x v="2"/>
    <x v="36"/>
    <x v="36"/>
    <x v="25"/>
    <x v="25"/>
    <x v="25"/>
    <x v="25"/>
    <x v="17"/>
    <x v="141"/>
    <x v="370"/>
    <x v="78"/>
    <x v="86"/>
    <x v="75"/>
    <x v="108"/>
    <x v="3"/>
    <x v="16"/>
  </r>
  <r>
    <x v="36"/>
    <x v="0"/>
    <x v="0"/>
    <x v="2"/>
    <x v="36"/>
    <x v="36"/>
    <x v="26"/>
    <x v="26"/>
    <x v="26"/>
    <x v="26"/>
    <x v="17"/>
    <x v="141"/>
    <x v="370"/>
    <x v="78"/>
    <x v="86"/>
    <x v="75"/>
    <x v="108"/>
    <x v="3"/>
    <x v="16"/>
  </r>
  <r>
    <x v="36"/>
    <x v="0"/>
    <x v="0"/>
    <x v="2"/>
    <x v="36"/>
    <x v="36"/>
    <x v="21"/>
    <x v="21"/>
    <x v="21"/>
    <x v="21"/>
    <x v="17"/>
    <x v="141"/>
    <x v="370"/>
    <x v="78"/>
    <x v="86"/>
    <x v="75"/>
    <x v="108"/>
    <x v="3"/>
    <x v="16"/>
  </r>
  <r>
    <x v="36"/>
    <x v="0"/>
    <x v="0"/>
    <x v="2"/>
    <x v="36"/>
    <x v="36"/>
    <x v="16"/>
    <x v="16"/>
    <x v="16"/>
    <x v="16"/>
    <x v="17"/>
    <x v="141"/>
    <x v="370"/>
    <x v="78"/>
    <x v="86"/>
    <x v="75"/>
    <x v="108"/>
    <x v="3"/>
    <x v="16"/>
  </r>
  <r>
    <x v="36"/>
    <x v="0"/>
    <x v="0"/>
    <x v="2"/>
    <x v="36"/>
    <x v="36"/>
    <x v="76"/>
    <x v="76"/>
    <x v="76"/>
    <x v="76"/>
    <x v="17"/>
    <x v="141"/>
    <x v="370"/>
    <x v="78"/>
    <x v="86"/>
    <x v="75"/>
    <x v="108"/>
    <x v="3"/>
    <x v="16"/>
  </r>
  <r>
    <x v="36"/>
    <x v="0"/>
    <x v="0"/>
    <x v="2"/>
    <x v="36"/>
    <x v="36"/>
    <x v="8"/>
    <x v="8"/>
    <x v="8"/>
    <x v="8"/>
    <x v="17"/>
    <x v="141"/>
    <x v="370"/>
    <x v="78"/>
    <x v="86"/>
    <x v="75"/>
    <x v="108"/>
    <x v="3"/>
    <x v="16"/>
  </r>
  <r>
    <x v="36"/>
    <x v="0"/>
    <x v="0"/>
    <x v="2"/>
    <x v="36"/>
    <x v="36"/>
    <x v="9"/>
    <x v="9"/>
    <x v="9"/>
    <x v="9"/>
    <x v="17"/>
    <x v="141"/>
    <x v="370"/>
    <x v="78"/>
    <x v="86"/>
    <x v="75"/>
    <x v="108"/>
    <x v="3"/>
    <x v="16"/>
  </r>
  <r>
    <x v="36"/>
    <x v="0"/>
    <x v="0"/>
    <x v="2"/>
    <x v="36"/>
    <x v="36"/>
    <x v="40"/>
    <x v="40"/>
    <x v="40"/>
    <x v="40"/>
    <x v="17"/>
    <x v="141"/>
    <x v="370"/>
    <x v="78"/>
    <x v="86"/>
    <x v="75"/>
    <x v="108"/>
    <x v="3"/>
    <x v="16"/>
  </r>
  <r>
    <x v="36"/>
    <x v="0"/>
    <x v="0"/>
    <x v="2"/>
    <x v="36"/>
    <x v="36"/>
    <x v="18"/>
    <x v="18"/>
    <x v="18"/>
    <x v="18"/>
    <x v="17"/>
    <x v="141"/>
    <x v="370"/>
    <x v="78"/>
    <x v="86"/>
    <x v="75"/>
    <x v="108"/>
    <x v="3"/>
    <x v="16"/>
  </r>
  <r>
    <x v="36"/>
    <x v="0"/>
    <x v="0"/>
    <x v="2"/>
    <x v="36"/>
    <x v="36"/>
    <x v="3"/>
    <x v="3"/>
    <x v="3"/>
    <x v="3"/>
    <x v="17"/>
    <x v="141"/>
    <x v="370"/>
    <x v="78"/>
    <x v="86"/>
    <x v="75"/>
    <x v="108"/>
    <x v="3"/>
    <x v="16"/>
  </r>
  <r>
    <x v="36"/>
    <x v="0"/>
    <x v="0"/>
    <x v="2"/>
    <x v="36"/>
    <x v="36"/>
    <x v="77"/>
    <x v="77"/>
    <x v="77"/>
    <x v="77"/>
    <x v="17"/>
    <x v="141"/>
    <x v="370"/>
    <x v="78"/>
    <x v="86"/>
    <x v="75"/>
    <x v="108"/>
    <x v="3"/>
    <x v="16"/>
  </r>
  <r>
    <x v="36"/>
    <x v="0"/>
    <x v="0"/>
    <x v="2"/>
    <x v="36"/>
    <x v="36"/>
    <x v="78"/>
    <x v="78"/>
    <x v="78"/>
    <x v="78"/>
    <x v="17"/>
    <x v="141"/>
    <x v="370"/>
    <x v="78"/>
    <x v="86"/>
    <x v="75"/>
    <x v="108"/>
    <x v="3"/>
    <x v="16"/>
  </r>
  <r>
    <x v="36"/>
    <x v="0"/>
    <x v="0"/>
    <x v="2"/>
    <x v="36"/>
    <x v="36"/>
    <x v="15"/>
    <x v="15"/>
    <x v="15"/>
    <x v="15"/>
    <x v="17"/>
    <x v="141"/>
    <x v="370"/>
    <x v="78"/>
    <x v="86"/>
    <x v="75"/>
    <x v="108"/>
    <x v="3"/>
    <x v="16"/>
  </r>
  <r>
    <x v="36"/>
    <x v="0"/>
    <x v="0"/>
    <x v="2"/>
    <x v="36"/>
    <x v="36"/>
    <x v="44"/>
    <x v="44"/>
    <x v="44"/>
    <x v="44"/>
    <x v="17"/>
    <x v="141"/>
    <x v="370"/>
    <x v="78"/>
    <x v="86"/>
    <x v="75"/>
    <x v="108"/>
    <x v="3"/>
    <x v="16"/>
  </r>
  <r>
    <x v="36"/>
    <x v="0"/>
    <x v="0"/>
    <x v="2"/>
    <x v="36"/>
    <x v="36"/>
    <x v="19"/>
    <x v="19"/>
    <x v="19"/>
    <x v="19"/>
    <x v="17"/>
    <x v="141"/>
    <x v="370"/>
    <x v="78"/>
    <x v="86"/>
    <x v="75"/>
    <x v="108"/>
    <x v="3"/>
    <x v="16"/>
  </r>
  <r>
    <x v="36"/>
    <x v="0"/>
    <x v="0"/>
    <x v="2"/>
    <x v="36"/>
    <x v="36"/>
    <x v="6"/>
    <x v="6"/>
    <x v="6"/>
    <x v="6"/>
    <x v="17"/>
    <x v="141"/>
    <x v="370"/>
    <x v="78"/>
    <x v="86"/>
    <x v="75"/>
    <x v="108"/>
    <x v="3"/>
    <x v="16"/>
  </r>
  <r>
    <x v="36"/>
    <x v="0"/>
    <x v="0"/>
    <x v="2"/>
    <x v="36"/>
    <x v="36"/>
    <x v="20"/>
    <x v="20"/>
    <x v="20"/>
    <x v="20"/>
    <x v="17"/>
    <x v="141"/>
    <x v="370"/>
    <x v="78"/>
    <x v="86"/>
    <x v="75"/>
    <x v="108"/>
    <x v="3"/>
    <x v="16"/>
  </r>
  <r>
    <x v="36"/>
    <x v="0"/>
    <x v="0"/>
    <x v="2"/>
    <x v="36"/>
    <x v="36"/>
    <x v="50"/>
    <x v="50"/>
    <x v="50"/>
    <x v="50"/>
    <x v="17"/>
    <x v="141"/>
    <x v="370"/>
    <x v="78"/>
    <x v="86"/>
    <x v="75"/>
    <x v="108"/>
    <x v="3"/>
    <x v="16"/>
  </r>
  <r>
    <x v="36"/>
    <x v="0"/>
    <x v="0"/>
    <x v="2"/>
    <x v="36"/>
    <x v="36"/>
    <x v="39"/>
    <x v="39"/>
    <x v="39"/>
    <x v="39"/>
    <x v="17"/>
    <x v="141"/>
    <x v="370"/>
    <x v="78"/>
    <x v="86"/>
    <x v="75"/>
    <x v="108"/>
    <x v="3"/>
    <x v="16"/>
  </r>
  <r>
    <x v="36"/>
    <x v="0"/>
    <x v="0"/>
    <x v="2"/>
    <x v="36"/>
    <x v="36"/>
    <x v="45"/>
    <x v="45"/>
    <x v="45"/>
    <x v="45"/>
    <x v="17"/>
    <x v="141"/>
    <x v="370"/>
    <x v="78"/>
    <x v="86"/>
    <x v="75"/>
    <x v="108"/>
    <x v="3"/>
    <x v="16"/>
  </r>
  <r>
    <x v="36"/>
    <x v="0"/>
    <x v="0"/>
    <x v="2"/>
    <x v="36"/>
    <x v="36"/>
    <x v="79"/>
    <x v="79"/>
    <x v="79"/>
    <x v="79"/>
    <x v="17"/>
    <x v="141"/>
    <x v="370"/>
    <x v="78"/>
    <x v="86"/>
    <x v="75"/>
    <x v="108"/>
    <x v="3"/>
    <x v="16"/>
  </r>
  <r>
    <x v="37"/>
    <x v="0"/>
    <x v="0"/>
    <x v="2"/>
    <x v="37"/>
    <x v="37"/>
    <x v="4"/>
    <x v="4"/>
    <x v="4"/>
    <x v="4"/>
    <x v="0"/>
    <x v="105"/>
    <x v="392"/>
    <x v="36"/>
    <x v="195"/>
    <x v="41"/>
    <x v="265"/>
    <x v="3"/>
    <x v="3"/>
  </r>
  <r>
    <x v="37"/>
    <x v="0"/>
    <x v="0"/>
    <x v="2"/>
    <x v="37"/>
    <x v="37"/>
    <x v="31"/>
    <x v="31"/>
    <x v="31"/>
    <x v="31"/>
    <x v="1"/>
    <x v="129"/>
    <x v="393"/>
    <x v="38"/>
    <x v="388"/>
    <x v="60"/>
    <x v="255"/>
    <x v="3"/>
    <x v="3"/>
  </r>
  <r>
    <x v="37"/>
    <x v="0"/>
    <x v="0"/>
    <x v="2"/>
    <x v="37"/>
    <x v="37"/>
    <x v="5"/>
    <x v="5"/>
    <x v="5"/>
    <x v="5"/>
    <x v="2"/>
    <x v="130"/>
    <x v="394"/>
    <x v="114"/>
    <x v="389"/>
    <x v="69"/>
    <x v="257"/>
    <x v="3"/>
    <x v="3"/>
  </r>
  <r>
    <x v="37"/>
    <x v="0"/>
    <x v="0"/>
    <x v="2"/>
    <x v="37"/>
    <x v="37"/>
    <x v="28"/>
    <x v="28"/>
    <x v="28"/>
    <x v="28"/>
    <x v="3"/>
    <x v="132"/>
    <x v="154"/>
    <x v="36"/>
    <x v="195"/>
    <x v="69"/>
    <x v="257"/>
    <x v="3"/>
    <x v="3"/>
  </r>
  <r>
    <x v="37"/>
    <x v="0"/>
    <x v="0"/>
    <x v="2"/>
    <x v="37"/>
    <x v="37"/>
    <x v="0"/>
    <x v="0"/>
    <x v="0"/>
    <x v="0"/>
    <x v="3"/>
    <x v="132"/>
    <x v="154"/>
    <x v="114"/>
    <x v="389"/>
    <x v="75"/>
    <x v="108"/>
    <x v="3"/>
    <x v="3"/>
  </r>
  <r>
    <x v="37"/>
    <x v="0"/>
    <x v="0"/>
    <x v="2"/>
    <x v="37"/>
    <x v="37"/>
    <x v="2"/>
    <x v="2"/>
    <x v="2"/>
    <x v="2"/>
    <x v="5"/>
    <x v="133"/>
    <x v="395"/>
    <x v="78"/>
    <x v="86"/>
    <x v="69"/>
    <x v="257"/>
    <x v="1"/>
    <x v="12"/>
  </r>
  <r>
    <x v="37"/>
    <x v="0"/>
    <x v="0"/>
    <x v="2"/>
    <x v="37"/>
    <x v="37"/>
    <x v="14"/>
    <x v="14"/>
    <x v="14"/>
    <x v="14"/>
    <x v="6"/>
    <x v="134"/>
    <x v="121"/>
    <x v="64"/>
    <x v="363"/>
    <x v="60"/>
    <x v="255"/>
    <x v="3"/>
    <x v="3"/>
  </r>
  <r>
    <x v="37"/>
    <x v="0"/>
    <x v="0"/>
    <x v="2"/>
    <x v="37"/>
    <x v="37"/>
    <x v="34"/>
    <x v="34"/>
    <x v="34"/>
    <x v="34"/>
    <x v="6"/>
    <x v="134"/>
    <x v="121"/>
    <x v="78"/>
    <x v="86"/>
    <x v="69"/>
    <x v="257"/>
    <x v="3"/>
    <x v="3"/>
  </r>
  <r>
    <x v="37"/>
    <x v="0"/>
    <x v="0"/>
    <x v="2"/>
    <x v="37"/>
    <x v="37"/>
    <x v="29"/>
    <x v="29"/>
    <x v="29"/>
    <x v="29"/>
    <x v="6"/>
    <x v="134"/>
    <x v="121"/>
    <x v="36"/>
    <x v="195"/>
    <x v="75"/>
    <x v="108"/>
    <x v="3"/>
    <x v="3"/>
  </r>
  <r>
    <x v="37"/>
    <x v="0"/>
    <x v="0"/>
    <x v="2"/>
    <x v="37"/>
    <x v="37"/>
    <x v="25"/>
    <x v="25"/>
    <x v="25"/>
    <x v="25"/>
    <x v="6"/>
    <x v="134"/>
    <x v="121"/>
    <x v="64"/>
    <x v="363"/>
    <x v="75"/>
    <x v="108"/>
    <x v="1"/>
    <x v="12"/>
  </r>
  <r>
    <x v="37"/>
    <x v="0"/>
    <x v="0"/>
    <x v="2"/>
    <x v="37"/>
    <x v="37"/>
    <x v="38"/>
    <x v="38"/>
    <x v="38"/>
    <x v="38"/>
    <x v="6"/>
    <x v="134"/>
    <x v="121"/>
    <x v="36"/>
    <x v="195"/>
    <x v="75"/>
    <x v="108"/>
    <x v="3"/>
    <x v="3"/>
  </r>
  <r>
    <x v="37"/>
    <x v="0"/>
    <x v="0"/>
    <x v="2"/>
    <x v="37"/>
    <x v="37"/>
    <x v="30"/>
    <x v="30"/>
    <x v="30"/>
    <x v="30"/>
    <x v="11"/>
    <x v="135"/>
    <x v="396"/>
    <x v="64"/>
    <x v="363"/>
    <x v="75"/>
    <x v="108"/>
    <x v="3"/>
    <x v="3"/>
  </r>
  <r>
    <x v="37"/>
    <x v="0"/>
    <x v="0"/>
    <x v="2"/>
    <x v="37"/>
    <x v="37"/>
    <x v="26"/>
    <x v="26"/>
    <x v="26"/>
    <x v="26"/>
    <x v="11"/>
    <x v="135"/>
    <x v="396"/>
    <x v="78"/>
    <x v="86"/>
    <x v="60"/>
    <x v="255"/>
    <x v="3"/>
    <x v="3"/>
  </r>
  <r>
    <x v="37"/>
    <x v="0"/>
    <x v="0"/>
    <x v="2"/>
    <x v="37"/>
    <x v="37"/>
    <x v="9"/>
    <x v="9"/>
    <x v="9"/>
    <x v="9"/>
    <x v="11"/>
    <x v="135"/>
    <x v="396"/>
    <x v="78"/>
    <x v="86"/>
    <x v="60"/>
    <x v="255"/>
    <x v="3"/>
    <x v="3"/>
  </r>
  <r>
    <x v="37"/>
    <x v="0"/>
    <x v="0"/>
    <x v="2"/>
    <x v="37"/>
    <x v="37"/>
    <x v="24"/>
    <x v="24"/>
    <x v="24"/>
    <x v="24"/>
    <x v="11"/>
    <x v="135"/>
    <x v="396"/>
    <x v="64"/>
    <x v="363"/>
    <x v="75"/>
    <x v="108"/>
    <x v="3"/>
    <x v="3"/>
  </r>
  <r>
    <x v="37"/>
    <x v="0"/>
    <x v="0"/>
    <x v="2"/>
    <x v="37"/>
    <x v="37"/>
    <x v="3"/>
    <x v="3"/>
    <x v="3"/>
    <x v="3"/>
    <x v="11"/>
    <x v="135"/>
    <x v="396"/>
    <x v="64"/>
    <x v="363"/>
    <x v="75"/>
    <x v="108"/>
    <x v="3"/>
    <x v="3"/>
  </r>
  <r>
    <x v="37"/>
    <x v="0"/>
    <x v="0"/>
    <x v="2"/>
    <x v="37"/>
    <x v="37"/>
    <x v="1"/>
    <x v="1"/>
    <x v="1"/>
    <x v="1"/>
    <x v="11"/>
    <x v="135"/>
    <x v="396"/>
    <x v="64"/>
    <x v="363"/>
    <x v="75"/>
    <x v="108"/>
    <x v="3"/>
    <x v="3"/>
  </r>
  <r>
    <x v="37"/>
    <x v="0"/>
    <x v="0"/>
    <x v="2"/>
    <x v="37"/>
    <x v="37"/>
    <x v="7"/>
    <x v="7"/>
    <x v="7"/>
    <x v="7"/>
    <x v="11"/>
    <x v="135"/>
    <x v="396"/>
    <x v="64"/>
    <x v="363"/>
    <x v="75"/>
    <x v="108"/>
    <x v="3"/>
    <x v="3"/>
  </r>
  <r>
    <x v="37"/>
    <x v="0"/>
    <x v="0"/>
    <x v="2"/>
    <x v="37"/>
    <x v="37"/>
    <x v="56"/>
    <x v="56"/>
    <x v="56"/>
    <x v="56"/>
    <x v="18"/>
    <x v="141"/>
    <x v="370"/>
    <x v="78"/>
    <x v="86"/>
    <x v="75"/>
    <x v="108"/>
    <x v="3"/>
    <x v="3"/>
  </r>
  <r>
    <x v="37"/>
    <x v="0"/>
    <x v="0"/>
    <x v="2"/>
    <x v="37"/>
    <x v="37"/>
    <x v="10"/>
    <x v="10"/>
    <x v="10"/>
    <x v="10"/>
    <x v="18"/>
    <x v="141"/>
    <x v="370"/>
    <x v="78"/>
    <x v="86"/>
    <x v="75"/>
    <x v="108"/>
    <x v="3"/>
    <x v="3"/>
  </r>
  <r>
    <x v="37"/>
    <x v="0"/>
    <x v="0"/>
    <x v="2"/>
    <x v="37"/>
    <x v="37"/>
    <x v="12"/>
    <x v="12"/>
    <x v="12"/>
    <x v="12"/>
    <x v="18"/>
    <x v="141"/>
    <x v="370"/>
    <x v="78"/>
    <x v="86"/>
    <x v="75"/>
    <x v="108"/>
    <x v="3"/>
    <x v="3"/>
  </r>
  <r>
    <x v="37"/>
    <x v="0"/>
    <x v="0"/>
    <x v="2"/>
    <x v="37"/>
    <x v="37"/>
    <x v="37"/>
    <x v="37"/>
    <x v="37"/>
    <x v="37"/>
    <x v="18"/>
    <x v="141"/>
    <x v="370"/>
    <x v="78"/>
    <x v="86"/>
    <x v="75"/>
    <x v="108"/>
    <x v="3"/>
    <x v="3"/>
  </r>
  <r>
    <x v="37"/>
    <x v="0"/>
    <x v="0"/>
    <x v="2"/>
    <x v="37"/>
    <x v="37"/>
    <x v="11"/>
    <x v="11"/>
    <x v="11"/>
    <x v="11"/>
    <x v="18"/>
    <x v="141"/>
    <x v="370"/>
    <x v="78"/>
    <x v="86"/>
    <x v="75"/>
    <x v="108"/>
    <x v="3"/>
    <x v="3"/>
  </r>
  <r>
    <x v="37"/>
    <x v="0"/>
    <x v="0"/>
    <x v="2"/>
    <x v="37"/>
    <x v="37"/>
    <x v="42"/>
    <x v="42"/>
    <x v="42"/>
    <x v="42"/>
    <x v="18"/>
    <x v="141"/>
    <x v="370"/>
    <x v="78"/>
    <x v="86"/>
    <x v="75"/>
    <x v="108"/>
    <x v="3"/>
    <x v="3"/>
  </r>
  <r>
    <x v="37"/>
    <x v="0"/>
    <x v="0"/>
    <x v="2"/>
    <x v="37"/>
    <x v="37"/>
    <x v="33"/>
    <x v="33"/>
    <x v="33"/>
    <x v="33"/>
    <x v="18"/>
    <x v="141"/>
    <x v="370"/>
    <x v="78"/>
    <x v="86"/>
    <x v="75"/>
    <x v="108"/>
    <x v="3"/>
    <x v="3"/>
  </r>
  <r>
    <x v="37"/>
    <x v="0"/>
    <x v="0"/>
    <x v="2"/>
    <x v="37"/>
    <x v="37"/>
    <x v="51"/>
    <x v="51"/>
    <x v="51"/>
    <x v="51"/>
    <x v="18"/>
    <x v="141"/>
    <x v="370"/>
    <x v="78"/>
    <x v="86"/>
    <x v="75"/>
    <x v="108"/>
    <x v="3"/>
    <x v="3"/>
  </r>
  <r>
    <x v="37"/>
    <x v="0"/>
    <x v="0"/>
    <x v="2"/>
    <x v="37"/>
    <x v="37"/>
    <x v="57"/>
    <x v="57"/>
    <x v="57"/>
    <x v="57"/>
    <x v="18"/>
    <x v="141"/>
    <x v="370"/>
    <x v="78"/>
    <x v="86"/>
    <x v="75"/>
    <x v="108"/>
    <x v="3"/>
    <x v="3"/>
  </r>
  <r>
    <x v="37"/>
    <x v="0"/>
    <x v="0"/>
    <x v="2"/>
    <x v="37"/>
    <x v="37"/>
    <x v="23"/>
    <x v="23"/>
    <x v="23"/>
    <x v="23"/>
    <x v="18"/>
    <x v="141"/>
    <x v="370"/>
    <x v="78"/>
    <x v="86"/>
    <x v="75"/>
    <x v="108"/>
    <x v="3"/>
    <x v="3"/>
  </r>
  <r>
    <x v="37"/>
    <x v="0"/>
    <x v="0"/>
    <x v="2"/>
    <x v="37"/>
    <x v="37"/>
    <x v="32"/>
    <x v="32"/>
    <x v="32"/>
    <x v="32"/>
    <x v="18"/>
    <x v="141"/>
    <x v="370"/>
    <x v="78"/>
    <x v="86"/>
    <x v="75"/>
    <x v="108"/>
    <x v="3"/>
    <x v="3"/>
  </r>
  <r>
    <x v="37"/>
    <x v="0"/>
    <x v="0"/>
    <x v="2"/>
    <x v="37"/>
    <x v="37"/>
    <x v="35"/>
    <x v="35"/>
    <x v="35"/>
    <x v="35"/>
    <x v="18"/>
    <x v="141"/>
    <x v="370"/>
    <x v="78"/>
    <x v="86"/>
    <x v="75"/>
    <x v="108"/>
    <x v="3"/>
    <x v="3"/>
  </r>
  <r>
    <x v="37"/>
    <x v="0"/>
    <x v="0"/>
    <x v="2"/>
    <x v="37"/>
    <x v="37"/>
    <x v="47"/>
    <x v="47"/>
    <x v="47"/>
    <x v="47"/>
    <x v="18"/>
    <x v="141"/>
    <x v="370"/>
    <x v="78"/>
    <x v="86"/>
    <x v="75"/>
    <x v="108"/>
    <x v="3"/>
    <x v="3"/>
  </r>
  <r>
    <x v="37"/>
    <x v="0"/>
    <x v="0"/>
    <x v="2"/>
    <x v="37"/>
    <x v="37"/>
    <x v="58"/>
    <x v="58"/>
    <x v="58"/>
    <x v="58"/>
    <x v="18"/>
    <x v="141"/>
    <x v="370"/>
    <x v="78"/>
    <x v="86"/>
    <x v="75"/>
    <x v="108"/>
    <x v="3"/>
    <x v="3"/>
  </r>
  <r>
    <x v="37"/>
    <x v="0"/>
    <x v="0"/>
    <x v="2"/>
    <x v="37"/>
    <x v="37"/>
    <x v="27"/>
    <x v="27"/>
    <x v="27"/>
    <x v="27"/>
    <x v="18"/>
    <x v="141"/>
    <x v="370"/>
    <x v="78"/>
    <x v="86"/>
    <x v="75"/>
    <x v="108"/>
    <x v="3"/>
    <x v="3"/>
  </r>
  <r>
    <x v="37"/>
    <x v="0"/>
    <x v="0"/>
    <x v="2"/>
    <x v="37"/>
    <x v="37"/>
    <x v="59"/>
    <x v="59"/>
    <x v="59"/>
    <x v="59"/>
    <x v="18"/>
    <x v="141"/>
    <x v="370"/>
    <x v="78"/>
    <x v="86"/>
    <x v="75"/>
    <x v="108"/>
    <x v="3"/>
    <x v="3"/>
  </r>
  <r>
    <x v="37"/>
    <x v="0"/>
    <x v="0"/>
    <x v="2"/>
    <x v="37"/>
    <x v="37"/>
    <x v="41"/>
    <x v="41"/>
    <x v="41"/>
    <x v="41"/>
    <x v="18"/>
    <x v="141"/>
    <x v="370"/>
    <x v="78"/>
    <x v="86"/>
    <x v="75"/>
    <x v="108"/>
    <x v="3"/>
    <x v="3"/>
  </r>
  <r>
    <x v="37"/>
    <x v="0"/>
    <x v="0"/>
    <x v="2"/>
    <x v="37"/>
    <x v="37"/>
    <x v="60"/>
    <x v="60"/>
    <x v="60"/>
    <x v="60"/>
    <x v="18"/>
    <x v="141"/>
    <x v="370"/>
    <x v="78"/>
    <x v="86"/>
    <x v="75"/>
    <x v="108"/>
    <x v="3"/>
    <x v="3"/>
  </r>
  <r>
    <x v="37"/>
    <x v="0"/>
    <x v="0"/>
    <x v="2"/>
    <x v="37"/>
    <x v="37"/>
    <x v="48"/>
    <x v="48"/>
    <x v="48"/>
    <x v="48"/>
    <x v="18"/>
    <x v="141"/>
    <x v="370"/>
    <x v="78"/>
    <x v="86"/>
    <x v="75"/>
    <x v="108"/>
    <x v="3"/>
    <x v="3"/>
  </r>
  <r>
    <x v="37"/>
    <x v="0"/>
    <x v="0"/>
    <x v="2"/>
    <x v="37"/>
    <x v="37"/>
    <x v="61"/>
    <x v="61"/>
    <x v="61"/>
    <x v="61"/>
    <x v="18"/>
    <x v="141"/>
    <x v="370"/>
    <x v="78"/>
    <x v="86"/>
    <x v="75"/>
    <x v="108"/>
    <x v="3"/>
    <x v="3"/>
  </r>
  <r>
    <x v="37"/>
    <x v="0"/>
    <x v="0"/>
    <x v="2"/>
    <x v="37"/>
    <x v="37"/>
    <x v="62"/>
    <x v="62"/>
    <x v="62"/>
    <x v="62"/>
    <x v="18"/>
    <x v="141"/>
    <x v="370"/>
    <x v="78"/>
    <x v="86"/>
    <x v="75"/>
    <x v="108"/>
    <x v="3"/>
    <x v="3"/>
  </r>
  <r>
    <x v="37"/>
    <x v="0"/>
    <x v="0"/>
    <x v="2"/>
    <x v="37"/>
    <x v="37"/>
    <x v="36"/>
    <x v="36"/>
    <x v="36"/>
    <x v="36"/>
    <x v="18"/>
    <x v="141"/>
    <x v="370"/>
    <x v="78"/>
    <x v="86"/>
    <x v="75"/>
    <x v="108"/>
    <x v="3"/>
    <x v="3"/>
  </r>
  <r>
    <x v="37"/>
    <x v="0"/>
    <x v="0"/>
    <x v="2"/>
    <x v="37"/>
    <x v="37"/>
    <x v="63"/>
    <x v="63"/>
    <x v="63"/>
    <x v="63"/>
    <x v="18"/>
    <x v="141"/>
    <x v="370"/>
    <x v="78"/>
    <x v="86"/>
    <x v="75"/>
    <x v="108"/>
    <x v="3"/>
    <x v="3"/>
  </r>
  <r>
    <x v="37"/>
    <x v="0"/>
    <x v="0"/>
    <x v="2"/>
    <x v="37"/>
    <x v="37"/>
    <x v="64"/>
    <x v="64"/>
    <x v="64"/>
    <x v="64"/>
    <x v="18"/>
    <x v="141"/>
    <x v="370"/>
    <x v="78"/>
    <x v="86"/>
    <x v="75"/>
    <x v="108"/>
    <x v="3"/>
    <x v="3"/>
  </r>
  <r>
    <x v="37"/>
    <x v="0"/>
    <x v="0"/>
    <x v="2"/>
    <x v="37"/>
    <x v="37"/>
    <x v="65"/>
    <x v="65"/>
    <x v="65"/>
    <x v="65"/>
    <x v="18"/>
    <x v="141"/>
    <x v="370"/>
    <x v="78"/>
    <x v="86"/>
    <x v="75"/>
    <x v="108"/>
    <x v="3"/>
    <x v="3"/>
  </r>
  <r>
    <x v="37"/>
    <x v="0"/>
    <x v="0"/>
    <x v="2"/>
    <x v="37"/>
    <x v="37"/>
    <x v="66"/>
    <x v="66"/>
    <x v="66"/>
    <x v="66"/>
    <x v="18"/>
    <x v="141"/>
    <x v="370"/>
    <x v="78"/>
    <x v="86"/>
    <x v="75"/>
    <x v="108"/>
    <x v="3"/>
    <x v="3"/>
  </r>
  <r>
    <x v="37"/>
    <x v="0"/>
    <x v="0"/>
    <x v="2"/>
    <x v="37"/>
    <x v="37"/>
    <x v="67"/>
    <x v="67"/>
    <x v="67"/>
    <x v="67"/>
    <x v="18"/>
    <x v="141"/>
    <x v="370"/>
    <x v="78"/>
    <x v="86"/>
    <x v="75"/>
    <x v="108"/>
    <x v="3"/>
    <x v="3"/>
  </r>
  <r>
    <x v="37"/>
    <x v="0"/>
    <x v="0"/>
    <x v="2"/>
    <x v="37"/>
    <x v="37"/>
    <x v="68"/>
    <x v="68"/>
    <x v="68"/>
    <x v="68"/>
    <x v="18"/>
    <x v="141"/>
    <x v="370"/>
    <x v="78"/>
    <x v="86"/>
    <x v="75"/>
    <x v="108"/>
    <x v="3"/>
    <x v="3"/>
  </r>
  <r>
    <x v="37"/>
    <x v="0"/>
    <x v="0"/>
    <x v="2"/>
    <x v="37"/>
    <x v="37"/>
    <x v="43"/>
    <x v="43"/>
    <x v="43"/>
    <x v="43"/>
    <x v="18"/>
    <x v="141"/>
    <x v="370"/>
    <x v="78"/>
    <x v="86"/>
    <x v="75"/>
    <x v="108"/>
    <x v="3"/>
    <x v="3"/>
  </r>
  <r>
    <x v="37"/>
    <x v="0"/>
    <x v="0"/>
    <x v="2"/>
    <x v="37"/>
    <x v="37"/>
    <x v="55"/>
    <x v="55"/>
    <x v="55"/>
    <x v="55"/>
    <x v="18"/>
    <x v="141"/>
    <x v="370"/>
    <x v="78"/>
    <x v="86"/>
    <x v="75"/>
    <x v="108"/>
    <x v="3"/>
    <x v="3"/>
  </r>
  <r>
    <x v="37"/>
    <x v="0"/>
    <x v="0"/>
    <x v="2"/>
    <x v="37"/>
    <x v="37"/>
    <x v="69"/>
    <x v="69"/>
    <x v="69"/>
    <x v="69"/>
    <x v="18"/>
    <x v="141"/>
    <x v="370"/>
    <x v="78"/>
    <x v="86"/>
    <x v="75"/>
    <x v="108"/>
    <x v="3"/>
    <x v="3"/>
  </r>
  <r>
    <x v="37"/>
    <x v="0"/>
    <x v="0"/>
    <x v="2"/>
    <x v="37"/>
    <x v="37"/>
    <x v="70"/>
    <x v="70"/>
    <x v="70"/>
    <x v="70"/>
    <x v="18"/>
    <x v="141"/>
    <x v="370"/>
    <x v="78"/>
    <x v="86"/>
    <x v="75"/>
    <x v="108"/>
    <x v="3"/>
    <x v="3"/>
  </r>
  <r>
    <x v="37"/>
    <x v="0"/>
    <x v="0"/>
    <x v="2"/>
    <x v="37"/>
    <x v="37"/>
    <x v="49"/>
    <x v="49"/>
    <x v="49"/>
    <x v="49"/>
    <x v="18"/>
    <x v="141"/>
    <x v="370"/>
    <x v="78"/>
    <x v="86"/>
    <x v="75"/>
    <x v="108"/>
    <x v="3"/>
    <x v="3"/>
  </r>
  <r>
    <x v="37"/>
    <x v="0"/>
    <x v="0"/>
    <x v="2"/>
    <x v="37"/>
    <x v="37"/>
    <x v="46"/>
    <x v="46"/>
    <x v="46"/>
    <x v="46"/>
    <x v="18"/>
    <x v="141"/>
    <x v="370"/>
    <x v="78"/>
    <x v="86"/>
    <x v="75"/>
    <x v="108"/>
    <x v="3"/>
    <x v="3"/>
  </r>
  <r>
    <x v="37"/>
    <x v="0"/>
    <x v="0"/>
    <x v="2"/>
    <x v="37"/>
    <x v="37"/>
    <x v="71"/>
    <x v="71"/>
    <x v="71"/>
    <x v="71"/>
    <x v="18"/>
    <x v="141"/>
    <x v="370"/>
    <x v="78"/>
    <x v="86"/>
    <x v="75"/>
    <x v="108"/>
    <x v="3"/>
    <x v="3"/>
  </r>
  <r>
    <x v="37"/>
    <x v="0"/>
    <x v="0"/>
    <x v="2"/>
    <x v="37"/>
    <x v="37"/>
    <x v="72"/>
    <x v="72"/>
    <x v="72"/>
    <x v="72"/>
    <x v="18"/>
    <x v="141"/>
    <x v="370"/>
    <x v="78"/>
    <x v="86"/>
    <x v="75"/>
    <x v="108"/>
    <x v="3"/>
    <x v="3"/>
  </r>
  <r>
    <x v="37"/>
    <x v="0"/>
    <x v="0"/>
    <x v="2"/>
    <x v="37"/>
    <x v="37"/>
    <x v="73"/>
    <x v="73"/>
    <x v="73"/>
    <x v="73"/>
    <x v="18"/>
    <x v="141"/>
    <x v="370"/>
    <x v="78"/>
    <x v="86"/>
    <x v="75"/>
    <x v="108"/>
    <x v="3"/>
    <x v="3"/>
  </r>
  <r>
    <x v="37"/>
    <x v="0"/>
    <x v="0"/>
    <x v="2"/>
    <x v="37"/>
    <x v="37"/>
    <x v="52"/>
    <x v="52"/>
    <x v="52"/>
    <x v="52"/>
    <x v="18"/>
    <x v="141"/>
    <x v="370"/>
    <x v="78"/>
    <x v="86"/>
    <x v="75"/>
    <x v="108"/>
    <x v="3"/>
    <x v="3"/>
  </r>
  <r>
    <x v="37"/>
    <x v="0"/>
    <x v="0"/>
    <x v="2"/>
    <x v="37"/>
    <x v="37"/>
    <x v="74"/>
    <x v="74"/>
    <x v="74"/>
    <x v="74"/>
    <x v="18"/>
    <x v="141"/>
    <x v="370"/>
    <x v="78"/>
    <x v="86"/>
    <x v="75"/>
    <x v="108"/>
    <x v="3"/>
    <x v="3"/>
  </r>
  <r>
    <x v="37"/>
    <x v="0"/>
    <x v="0"/>
    <x v="2"/>
    <x v="37"/>
    <x v="37"/>
    <x v="75"/>
    <x v="75"/>
    <x v="75"/>
    <x v="75"/>
    <x v="18"/>
    <x v="141"/>
    <x v="370"/>
    <x v="78"/>
    <x v="86"/>
    <x v="75"/>
    <x v="108"/>
    <x v="3"/>
    <x v="3"/>
  </r>
  <r>
    <x v="37"/>
    <x v="0"/>
    <x v="0"/>
    <x v="2"/>
    <x v="37"/>
    <x v="37"/>
    <x v="54"/>
    <x v="54"/>
    <x v="54"/>
    <x v="54"/>
    <x v="18"/>
    <x v="141"/>
    <x v="370"/>
    <x v="78"/>
    <x v="86"/>
    <x v="75"/>
    <x v="108"/>
    <x v="3"/>
    <x v="3"/>
  </r>
  <r>
    <x v="37"/>
    <x v="0"/>
    <x v="0"/>
    <x v="2"/>
    <x v="37"/>
    <x v="37"/>
    <x v="21"/>
    <x v="21"/>
    <x v="21"/>
    <x v="21"/>
    <x v="18"/>
    <x v="141"/>
    <x v="370"/>
    <x v="78"/>
    <x v="86"/>
    <x v="75"/>
    <x v="108"/>
    <x v="3"/>
    <x v="3"/>
  </r>
  <r>
    <x v="37"/>
    <x v="0"/>
    <x v="0"/>
    <x v="2"/>
    <x v="37"/>
    <x v="37"/>
    <x v="16"/>
    <x v="16"/>
    <x v="16"/>
    <x v="16"/>
    <x v="18"/>
    <x v="141"/>
    <x v="370"/>
    <x v="78"/>
    <x v="86"/>
    <x v="75"/>
    <x v="108"/>
    <x v="3"/>
    <x v="3"/>
  </r>
  <r>
    <x v="37"/>
    <x v="0"/>
    <x v="0"/>
    <x v="2"/>
    <x v="37"/>
    <x v="37"/>
    <x v="76"/>
    <x v="76"/>
    <x v="76"/>
    <x v="76"/>
    <x v="18"/>
    <x v="141"/>
    <x v="370"/>
    <x v="78"/>
    <x v="86"/>
    <x v="75"/>
    <x v="108"/>
    <x v="3"/>
    <x v="3"/>
  </r>
  <r>
    <x v="37"/>
    <x v="0"/>
    <x v="0"/>
    <x v="2"/>
    <x v="37"/>
    <x v="37"/>
    <x v="8"/>
    <x v="8"/>
    <x v="8"/>
    <x v="8"/>
    <x v="18"/>
    <x v="141"/>
    <x v="370"/>
    <x v="78"/>
    <x v="86"/>
    <x v="75"/>
    <x v="108"/>
    <x v="3"/>
    <x v="3"/>
  </r>
  <r>
    <x v="37"/>
    <x v="0"/>
    <x v="0"/>
    <x v="2"/>
    <x v="37"/>
    <x v="37"/>
    <x v="40"/>
    <x v="40"/>
    <x v="40"/>
    <x v="40"/>
    <x v="18"/>
    <x v="141"/>
    <x v="370"/>
    <x v="78"/>
    <x v="86"/>
    <x v="75"/>
    <x v="108"/>
    <x v="3"/>
    <x v="3"/>
  </r>
  <r>
    <x v="37"/>
    <x v="0"/>
    <x v="0"/>
    <x v="2"/>
    <x v="37"/>
    <x v="37"/>
    <x v="18"/>
    <x v="18"/>
    <x v="18"/>
    <x v="18"/>
    <x v="18"/>
    <x v="141"/>
    <x v="370"/>
    <x v="78"/>
    <x v="86"/>
    <x v="75"/>
    <x v="108"/>
    <x v="3"/>
    <x v="3"/>
  </r>
  <r>
    <x v="37"/>
    <x v="0"/>
    <x v="0"/>
    <x v="2"/>
    <x v="37"/>
    <x v="37"/>
    <x v="53"/>
    <x v="53"/>
    <x v="53"/>
    <x v="53"/>
    <x v="18"/>
    <x v="141"/>
    <x v="370"/>
    <x v="78"/>
    <x v="86"/>
    <x v="75"/>
    <x v="108"/>
    <x v="3"/>
    <x v="3"/>
  </r>
  <r>
    <x v="37"/>
    <x v="0"/>
    <x v="0"/>
    <x v="2"/>
    <x v="37"/>
    <x v="37"/>
    <x v="77"/>
    <x v="77"/>
    <x v="77"/>
    <x v="77"/>
    <x v="18"/>
    <x v="141"/>
    <x v="370"/>
    <x v="78"/>
    <x v="86"/>
    <x v="75"/>
    <x v="108"/>
    <x v="3"/>
    <x v="3"/>
  </r>
  <r>
    <x v="37"/>
    <x v="0"/>
    <x v="0"/>
    <x v="2"/>
    <x v="37"/>
    <x v="37"/>
    <x v="13"/>
    <x v="13"/>
    <x v="13"/>
    <x v="13"/>
    <x v="18"/>
    <x v="141"/>
    <x v="370"/>
    <x v="78"/>
    <x v="86"/>
    <x v="75"/>
    <x v="108"/>
    <x v="3"/>
    <x v="3"/>
  </r>
  <r>
    <x v="37"/>
    <x v="0"/>
    <x v="0"/>
    <x v="2"/>
    <x v="37"/>
    <x v="37"/>
    <x v="78"/>
    <x v="78"/>
    <x v="78"/>
    <x v="78"/>
    <x v="18"/>
    <x v="141"/>
    <x v="370"/>
    <x v="78"/>
    <x v="86"/>
    <x v="75"/>
    <x v="108"/>
    <x v="3"/>
    <x v="3"/>
  </r>
  <r>
    <x v="37"/>
    <x v="0"/>
    <x v="0"/>
    <x v="2"/>
    <x v="37"/>
    <x v="37"/>
    <x v="15"/>
    <x v="15"/>
    <x v="15"/>
    <x v="15"/>
    <x v="18"/>
    <x v="141"/>
    <x v="370"/>
    <x v="78"/>
    <x v="86"/>
    <x v="75"/>
    <x v="108"/>
    <x v="3"/>
    <x v="3"/>
  </r>
  <r>
    <x v="37"/>
    <x v="0"/>
    <x v="0"/>
    <x v="2"/>
    <x v="37"/>
    <x v="37"/>
    <x v="44"/>
    <x v="44"/>
    <x v="44"/>
    <x v="44"/>
    <x v="18"/>
    <x v="141"/>
    <x v="370"/>
    <x v="78"/>
    <x v="86"/>
    <x v="75"/>
    <x v="108"/>
    <x v="3"/>
    <x v="3"/>
  </r>
  <r>
    <x v="37"/>
    <x v="0"/>
    <x v="0"/>
    <x v="2"/>
    <x v="37"/>
    <x v="37"/>
    <x v="19"/>
    <x v="19"/>
    <x v="19"/>
    <x v="19"/>
    <x v="18"/>
    <x v="141"/>
    <x v="370"/>
    <x v="78"/>
    <x v="86"/>
    <x v="75"/>
    <x v="108"/>
    <x v="3"/>
    <x v="3"/>
  </r>
  <r>
    <x v="37"/>
    <x v="0"/>
    <x v="0"/>
    <x v="2"/>
    <x v="37"/>
    <x v="37"/>
    <x v="6"/>
    <x v="6"/>
    <x v="6"/>
    <x v="6"/>
    <x v="18"/>
    <x v="141"/>
    <x v="370"/>
    <x v="78"/>
    <x v="86"/>
    <x v="75"/>
    <x v="108"/>
    <x v="3"/>
    <x v="3"/>
  </r>
  <r>
    <x v="37"/>
    <x v="0"/>
    <x v="0"/>
    <x v="2"/>
    <x v="37"/>
    <x v="37"/>
    <x v="20"/>
    <x v="20"/>
    <x v="20"/>
    <x v="20"/>
    <x v="18"/>
    <x v="141"/>
    <x v="370"/>
    <x v="78"/>
    <x v="86"/>
    <x v="75"/>
    <x v="108"/>
    <x v="3"/>
    <x v="3"/>
  </r>
  <r>
    <x v="37"/>
    <x v="0"/>
    <x v="0"/>
    <x v="2"/>
    <x v="37"/>
    <x v="37"/>
    <x v="50"/>
    <x v="50"/>
    <x v="50"/>
    <x v="50"/>
    <x v="18"/>
    <x v="141"/>
    <x v="370"/>
    <x v="78"/>
    <x v="86"/>
    <x v="75"/>
    <x v="108"/>
    <x v="3"/>
    <x v="3"/>
  </r>
  <r>
    <x v="37"/>
    <x v="0"/>
    <x v="0"/>
    <x v="2"/>
    <x v="37"/>
    <x v="37"/>
    <x v="17"/>
    <x v="17"/>
    <x v="17"/>
    <x v="17"/>
    <x v="18"/>
    <x v="141"/>
    <x v="370"/>
    <x v="78"/>
    <x v="86"/>
    <x v="75"/>
    <x v="108"/>
    <x v="3"/>
    <x v="3"/>
  </r>
  <r>
    <x v="37"/>
    <x v="0"/>
    <x v="0"/>
    <x v="2"/>
    <x v="37"/>
    <x v="37"/>
    <x v="39"/>
    <x v="39"/>
    <x v="39"/>
    <x v="39"/>
    <x v="18"/>
    <x v="141"/>
    <x v="370"/>
    <x v="78"/>
    <x v="86"/>
    <x v="75"/>
    <x v="108"/>
    <x v="3"/>
    <x v="3"/>
  </r>
  <r>
    <x v="37"/>
    <x v="0"/>
    <x v="0"/>
    <x v="2"/>
    <x v="37"/>
    <x v="37"/>
    <x v="45"/>
    <x v="45"/>
    <x v="45"/>
    <x v="45"/>
    <x v="18"/>
    <x v="141"/>
    <x v="370"/>
    <x v="78"/>
    <x v="86"/>
    <x v="75"/>
    <x v="108"/>
    <x v="3"/>
    <x v="3"/>
  </r>
  <r>
    <x v="37"/>
    <x v="0"/>
    <x v="0"/>
    <x v="2"/>
    <x v="37"/>
    <x v="37"/>
    <x v="22"/>
    <x v="22"/>
    <x v="22"/>
    <x v="22"/>
    <x v="18"/>
    <x v="141"/>
    <x v="370"/>
    <x v="78"/>
    <x v="86"/>
    <x v="75"/>
    <x v="108"/>
    <x v="3"/>
    <x v="3"/>
  </r>
  <r>
    <x v="37"/>
    <x v="0"/>
    <x v="0"/>
    <x v="2"/>
    <x v="37"/>
    <x v="37"/>
    <x v="79"/>
    <x v="79"/>
    <x v="79"/>
    <x v="79"/>
    <x v="18"/>
    <x v="141"/>
    <x v="370"/>
    <x v="78"/>
    <x v="86"/>
    <x v="75"/>
    <x v="108"/>
    <x v="3"/>
    <x v="3"/>
  </r>
  <r>
    <x v="38"/>
    <x v="0"/>
    <x v="0"/>
    <x v="2"/>
    <x v="38"/>
    <x v="38"/>
    <x v="14"/>
    <x v="14"/>
    <x v="14"/>
    <x v="14"/>
    <x v="0"/>
    <x v="122"/>
    <x v="397"/>
    <x v="62"/>
    <x v="390"/>
    <x v="73"/>
    <x v="266"/>
    <x v="3"/>
    <x v="3"/>
  </r>
  <r>
    <x v="38"/>
    <x v="0"/>
    <x v="0"/>
    <x v="2"/>
    <x v="38"/>
    <x v="38"/>
    <x v="2"/>
    <x v="2"/>
    <x v="2"/>
    <x v="2"/>
    <x v="1"/>
    <x v="105"/>
    <x v="398"/>
    <x v="65"/>
    <x v="391"/>
    <x v="75"/>
    <x v="108"/>
    <x v="3"/>
    <x v="3"/>
  </r>
  <r>
    <x v="38"/>
    <x v="0"/>
    <x v="0"/>
    <x v="2"/>
    <x v="38"/>
    <x v="38"/>
    <x v="28"/>
    <x v="28"/>
    <x v="28"/>
    <x v="28"/>
    <x v="2"/>
    <x v="106"/>
    <x v="386"/>
    <x v="106"/>
    <x v="392"/>
    <x v="75"/>
    <x v="108"/>
    <x v="1"/>
    <x v="11"/>
  </r>
  <r>
    <x v="38"/>
    <x v="0"/>
    <x v="0"/>
    <x v="2"/>
    <x v="38"/>
    <x v="38"/>
    <x v="31"/>
    <x v="31"/>
    <x v="31"/>
    <x v="31"/>
    <x v="3"/>
    <x v="107"/>
    <x v="399"/>
    <x v="53"/>
    <x v="393"/>
    <x v="60"/>
    <x v="267"/>
    <x v="3"/>
    <x v="3"/>
  </r>
  <r>
    <x v="38"/>
    <x v="0"/>
    <x v="0"/>
    <x v="2"/>
    <x v="38"/>
    <x v="38"/>
    <x v="4"/>
    <x v="4"/>
    <x v="4"/>
    <x v="4"/>
    <x v="4"/>
    <x v="109"/>
    <x v="103"/>
    <x v="115"/>
    <x v="49"/>
    <x v="58"/>
    <x v="268"/>
    <x v="3"/>
    <x v="3"/>
  </r>
  <r>
    <x v="38"/>
    <x v="0"/>
    <x v="0"/>
    <x v="2"/>
    <x v="38"/>
    <x v="38"/>
    <x v="5"/>
    <x v="5"/>
    <x v="5"/>
    <x v="5"/>
    <x v="4"/>
    <x v="109"/>
    <x v="103"/>
    <x v="37"/>
    <x v="394"/>
    <x v="60"/>
    <x v="267"/>
    <x v="3"/>
    <x v="3"/>
  </r>
  <r>
    <x v="38"/>
    <x v="0"/>
    <x v="0"/>
    <x v="2"/>
    <x v="38"/>
    <x v="38"/>
    <x v="1"/>
    <x v="1"/>
    <x v="1"/>
    <x v="1"/>
    <x v="6"/>
    <x v="129"/>
    <x v="301"/>
    <x v="37"/>
    <x v="394"/>
    <x v="75"/>
    <x v="108"/>
    <x v="3"/>
    <x v="3"/>
  </r>
  <r>
    <x v="38"/>
    <x v="0"/>
    <x v="0"/>
    <x v="2"/>
    <x v="38"/>
    <x v="38"/>
    <x v="12"/>
    <x v="12"/>
    <x v="12"/>
    <x v="12"/>
    <x v="7"/>
    <x v="130"/>
    <x v="400"/>
    <x v="38"/>
    <x v="395"/>
    <x v="75"/>
    <x v="108"/>
    <x v="3"/>
    <x v="3"/>
  </r>
  <r>
    <x v="38"/>
    <x v="0"/>
    <x v="0"/>
    <x v="2"/>
    <x v="38"/>
    <x v="38"/>
    <x v="0"/>
    <x v="0"/>
    <x v="0"/>
    <x v="0"/>
    <x v="7"/>
    <x v="130"/>
    <x v="400"/>
    <x v="38"/>
    <x v="395"/>
    <x v="75"/>
    <x v="108"/>
    <x v="3"/>
    <x v="3"/>
  </r>
  <r>
    <x v="38"/>
    <x v="0"/>
    <x v="0"/>
    <x v="2"/>
    <x v="38"/>
    <x v="38"/>
    <x v="13"/>
    <x v="13"/>
    <x v="13"/>
    <x v="13"/>
    <x v="9"/>
    <x v="132"/>
    <x v="295"/>
    <x v="114"/>
    <x v="396"/>
    <x v="75"/>
    <x v="108"/>
    <x v="3"/>
    <x v="3"/>
  </r>
  <r>
    <x v="38"/>
    <x v="0"/>
    <x v="0"/>
    <x v="2"/>
    <x v="38"/>
    <x v="38"/>
    <x v="30"/>
    <x v="30"/>
    <x v="30"/>
    <x v="30"/>
    <x v="10"/>
    <x v="133"/>
    <x v="401"/>
    <x v="64"/>
    <x v="356"/>
    <x v="60"/>
    <x v="267"/>
    <x v="1"/>
    <x v="11"/>
  </r>
  <r>
    <x v="38"/>
    <x v="0"/>
    <x v="0"/>
    <x v="2"/>
    <x v="38"/>
    <x v="38"/>
    <x v="8"/>
    <x v="8"/>
    <x v="8"/>
    <x v="8"/>
    <x v="10"/>
    <x v="133"/>
    <x v="401"/>
    <x v="115"/>
    <x v="49"/>
    <x v="75"/>
    <x v="108"/>
    <x v="3"/>
    <x v="3"/>
  </r>
  <r>
    <x v="38"/>
    <x v="0"/>
    <x v="0"/>
    <x v="2"/>
    <x v="38"/>
    <x v="38"/>
    <x v="6"/>
    <x v="6"/>
    <x v="6"/>
    <x v="6"/>
    <x v="10"/>
    <x v="133"/>
    <x v="401"/>
    <x v="115"/>
    <x v="49"/>
    <x v="75"/>
    <x v="108"/>
    <x v="3"/>
    <x v="3"/>
  </r>
  <r>
    <x v="38"/>
    <x v="0"/>
    <x v="0"/>
    <x v="2"/>
    <x v="38"/>
    <x v="38"/>
    <x v="9"/>
    <x v="9"/>
    <x v="9"/>
    <x v="9"/>
    <x v="13"/>
    <x v="134"/>
    <x v="350"/>
    <x v="36"/>
    <x v="397"/>
    <x v="75"/>
    <x v="108"/>
    <x v="3"/>
    <x v="3"/>
  </r>
  <r>
    <x v="38"/>
    <x v="0"/>
    <x v="0"/>
    <x v="2"/>
    <x v="38"/>
    <x v="38"/>
    <x v="3"/>
    <x v="3"/>
    <x v="3"/>
    <x v="3"/>
    <x v="13"/>
    <x v="134"/>
    <x v="350"/>
    <x v="36"/>
    <x v="397"/>
    <x v="75"/>
    <x v="108"/>
    <x v="3"/>
    <x v="3"/>
  </r>
  <r>
    <x v="38"/>
    <x v="0"/>
    <x v="0"/>
    <x v="2"/>
    <x v="38"/>
    <x v="38"/>
    <x v="38"/>
    <x v="38"/>
    <x v="38"/>
    <x v="38"/>
    <x v="13"/>
    <x v="134"/>
    <x v="350"/>
    <x v="78"/>
    <x v="86"/>
    <x v="60"/>
    <x v="267"/>
    <x v="1"/>
    <x v="11"/>
  </r>
  <r>
    <x v="38"/>
    <x v="0"/>
    <x v="0"/>
    <x v="2"/>
    <x v="38"/>
    <x v="38"/>
    <x v="17"/>
    <x v="17"/>
    <x v="17"/>
    <x v="17"/>
    <x v="13"/>
    <x v="134"/>
    <x v="350"/>
    <x v="36"/>
    <x v="397"/>
    <x v="75"/>
    <x v="108"/>
    <x v="3"/>
    <x v="3"/>
  </r>
  <r>
    <x v="38"/>
    <x v="0"/>
    <x v="0"/>
    <x v="2"/>
    <x v="38"/>
    <x v="38"/>
    <x v="37"/>
    <x v="37"/>
    <x v="37"/>
    <x v="37"/>
    <x v="17"/>
    <x v="135"/>
    <x v="402"/>
    <x v="78"/>
    <x v="86"/>
    <x v="60"/>
    <x v="267"/>
    <x v="3"/>
    <x v="3"/>
  </r>
  <r>
    <x v="38"/>
    <x v="0"/>
    <x v="0"/>
    <x v="2"/>
    <x v="38"/>
    <x v="38"/>
    <x v="33"/>
    <x v="33"/>
    <x v="33"/>
    <x v="33"/>
    <x v="17"/>
    <x v="135"/>
    <x v="402"/>
    <x v="64"/>
    <x v="356"/>
    <x v="75"/>
    <x v="108"/>
    <x v="3"/>
    <x v="3"/>
  </r>
  <r>
    <x v="38"/>
    <x v="0"/>
    <x v="0"/>
    <x v="2"/>
    <x v="38"/>
    <x v="38"/>
    <x v="23"/>
    <x v="23"/>
    <x v="23"/>
    <x v="23"/>
    <x v="17"/>
    <x v="135"/>
    <x v="402"/>
    <x v="64"/>
    <x v="356"/>
    <x v="75"/>
    <x v="108"/>
    <x v="3"/>
    <x v="3"/>
  </r>
  <r>
    <x v="38"/>
    <x v="0"/>
    <x v="0"/>
    <x v="2"/>
    <x v="38"/>
    <x v="38"/>
    <x v="34"/>
    <x v="34"/>
    <x v="34"/>
    <x v="34"/>
    <x v="17"/>
    <x v="135"/>
    <x v="402"/>
    <x v="64"/>
    <x v="356"/>
    <x v="75"/>
    <x v="108"/>
    <x v="3"/>
    <x v="3"/>
  </r>
  <r>
    <x v="38"/>
    <x v="0"/>
    <x v="0"/>
    <x v="2"/>
    <x v="38"/>
    <x v="38"/>
    <x v="29"/>
    <x v="29"/>
    <x v="29"/>
    <x v="29"/>
    <x v="17"/>
    <x v="135"/>
    <x v="402"/>
    <x v="64"/>
    <x v="356"/>
    <x v="75"/>
    <x v="108"/>
    <x v="3"/>
    <x v="3"/>
  </r>
  <r>
    <x v="38"/>
    <x v="0"/>
    <x v="0"/>
    <x v="2"/>
    <x v="38"/>
    <x v="38"/>
    <x v="49"/>
    <x v="49"/>
    <x v="49"/>
    <x v="49"/>
    <x v="17"/>
    <x v="135"/>
    <x v="402"/>
    <x v="78"/>
    <x v="86"/>
    <x v="60"/>
    <x v="267"/>
    <x v="3"/>
    <x v="3"/>
  </r>
  <r>
    <x v="38"/>
    <x v="0"/>
    <x v="0"/>
    <x v="2"/>
    <x v="38"/>
    <x v="38"/>
    <x v="26"/>
    <x v="26"/>
    <x v="26"/>
    <x v="26"/>
    <x v="17"/>
    <x v="135"/>
    <x v="402"/>
    <x v="64"/>
    <x v="356"/>
    <x v="75"/>
    <x v="108"/>
    <x v="3"/>
    <x v="3"/>
  </r>
  <r>
    <x v="38"/>
    <x v="0"/>
    <x v="0"/>
    <x v="2"/>
    <x v="38"/>
    <x v="38"/>
    <x v="16"/>
    <x v="16"/>
    <x v="16"/>
    <x v="16"/>
    <x v="17"/>
    <x v="135"/>
    <x v="402"/>
    <x v="64"/>
    <x v="356"/>
    <x v="75"/>
    <x v="108"/>
    <x v="3"/>
    <x v="3"/>
  </r>
  <r>
    <x v="38"/>
    <x v="0"/>
    <x v="0"/>
    <x v="2"/>
    <x v="38"/>
    <x v="38"/>
    <x v="15"/>
    <x v="15"/>
    <x v="15"/>
    <x v="15"/>
    <x v="17"/>
    <x v="135"/>
    <x v="402"/>
    <x v="78"/>
    <x v="86"/>
    <x v="60"/>
    <x v="267"/>
    <x v="3"/>
    <x v="3"/>
  </r>
  <r>
    <x v="38"/>
    <x v="0"/>
    <x v="0"/>
    <x v="2"/>
    <x v="38"/>
    <x v="38"/>
    <x v="19"/>
    <x v="19"/>
    <x v="19"/>
    <x v="19"/>
    <x v="17"/>
    <x v="135"/>
    <x v="402"/>
    <x v="64"/>
    <x v="356"/>
    <x v="75"/>
    <x v="108"/>
    <x v="3"/>
    <x v="3"/>
  </r>
  <r>
    <x v="38"/>
    <x v="0"/>
    <x v="0"/>
    <x v="2"/>
    <x v="38"/>
    <x v="38"/>
    <x v="7"/>
    <x v="7"/>
    <x v="7"/>
    <x v="7"/>
    <x v="17"/>
    <x v="135"/>
    <x v="402"/>
    <x v="64"/>
    <x v="356"/>
    <x v="75"/>
    <x v="108"/>
    <x v="3"/>
    <x v="3"/>
  </r>
  <r>
    <x v="38"/>
    <x v="0"/>
    <x v="0"/>
    <x v="2"/>
    <x v="38"/>
    <x v="38"/>
    <x v="45"/>
    <x v="45"/>
    <x v="45"/>
    <x v="45"/>
    <x v="17"/>
    <x v="135"/>
    <x v="402"/>
    <x v="78"/>
    <x v="86"/>
    <x v="75"/>
    <x v="108"/>
    <x v="1"/>
    <x v="11"/>
  </r>
  <r>
    <x v="39"/>
    <x v="0"/>
    <x v="0"/>
    <x v="2"/>
    <x v="39"/>
    <x v="39"/>
    <x v="14"/>
    <x v="14"/>
    <x v="14"/>
    <x v="14"/>
    <x v="0"/>
    <x v="49"/>
    <x v="403"/>
    <x v="91"/>
    <x v="398"/>
    <x v="69"/>
    <x v="269"/>
    <x v="3"/>
    <x v="16"/>
  </r>
  <r>
    <x v="39"/>
    <x v="0"/>
    <x v="0"/>
    <x v="2"/>
    <x v="39"/>
    <x v="39"/>
    <x v="4"/>
    <x v="4"/>
    <x v="4"/>
    <x v="4"/>
    <x v="1"/>
    <x v="105"/>
    <x v="404"/>
    <x v="80"/>
    <x v="399"/>
    <x v="49"/>
    <x v="270"/>
    <x v="3"/>
    <x v="16"/>
  </r>
  <r>
    <x v="39"/>
    <x v="0"/>
    <x v="0"/>
    <x v="2"/>
    <x v="39"/>
    <x v="39"/>
    <x v="5"/>
    <x v="5"/>
    <x v="5"/>
    <x v="5"/>
    <x v="2"/>
    <x v="106"/>
    <x v="405"/>
    <x v="62"/>
    <x v="400"/>
    <x v="75"/>
    <x v="108"/>
    <x v="3"/>
    <x v="16"/>
  </r>
  <r>
    <x v="39"/>
    <x v="0"/>
    <x v="0"/>
    <x v="2"/>
    <x v="39"/>
    <x v="39"/>
    <x v="2"/>
    <x v="2"/>
    <x v="2"/>
    <x v="2"/>
    <x v="3"/>
    <x v="131"/>
    <x v="406"/>
    <x v="80"/>
    <x v="399"/>
    <x v="75"/>
    <x v="108"/>
    <x v="3"/>
    <x v="16"/>
  </r>
  <r>
    <x v="39"/>
    <x v="0"/>
    <x v="0"/>
    <x v="2"/>
    <x v="39"/>
    <x v="39"/>
    <x v="31"/>
    <x v="31"/>
    <x v="31"/>
    <x v="31"/>
    <x v="3"/>
    <x v="131"/>
    <x v="406"/>
    <x v="115"/>
    <x v="132"/>
    <x v="69"/>
    <x v="269"/>
    <x v="3"/>
    <x v="16"/>
  </r>
  <r>
    <x v="39"/>
    <x v="0"/>
    <x v="0"/>
    <x v="2"/>
    <x v="39"/>
    <x v="39"/>
    <x v="17"/>
    <x v="17"/>
    <x v="17"/>
    <x v="17"/>
    <x v="3"/>
    <x v="131"/>
    <x v="406"/>
    <x v="80"/>
    <x v="399"/>
    <x v="75"/>
    <x v="108"/>
    <x v="3"/>
    <x v="16"/>
  </r>
  <r>
    <x v="39"/>
    <x v="0"/>
    <x v="0"/>
    <x v="2"/>
    <x v="39"/>
    <x v="39"/>
    <x v="28"/>
    <x v="28"/>
    <x v="28"/>
    <x v="28"/>
    <x v="6"/>
    <x v="132"/>
    <x v="294"/>
    <x v="36"/>
    <x v="401"/>
    <x v="69"/>
    <x v="269"/>
    <x v="3"/>
    <x v="16"/>
  </r>
  <r>
    <x v="39"/>
    <x v="0"/>
    <x v="0"/>
    <x v="2"/>
    <x v="39"/>
    <x v="39"/>
    <x v="30"/>
    <x v="30"/>
    <x v="30"/>
    <x v="30"/>
    <x v="6"/>
    <x v="132"/>
    <x v="294"/>
    <x v="114"/>
    <x v="402"/>
    <x v="75"/>
    <x v="108"/>
    <x v="3"/>
    <x v="16"/>
  </r>
  <r>
    <x v="39"/>
    <x v="0"/>
    <x v="0"/>
    <x v="2"/>
    <x v="39"/>
    <x v="39"/>
    <x v="23"/>
    <x v="23"/>
    <x v="23"/>
    <x v="23"/>
    <x v="6"/>
    <x v="132"/>
    <x v="294"/>
    <x v="114"/>
    <x v="402"/>
    <x v="75"/>
    <x v="108"/>
    <x v="3"/>
    <x v="16"/>
  </r>
  <r>
    <x v="39"/>
    <x v="0"/>
    <x v="0"/>
    <x v="2"/>
    <x v="39"/>
    <x v="39"/>
    <x v="0"/>
    <x v="0"/>
    <x v="0"/>
    <x v="0"/>
    <x v="6"/>
    <x v="132"/>
    <x v="294"/>
    <x v="114"/>
    <x v="402"/>
    <x v="75"/>
    <x v="108"/>
    <x v="3"/>
    <x v="16"/>
  </r>
  <r>
    <x v="39"/>
    <x v="0"/>
    <x v="0"/>
    <x v="2"/>
    <x v="39"/>
    <x v="39"/>
    <x v="12"/>
    <x v="12"/>
    <x v="12"/>
    <x v="12"/>
    <x v="10"/>
    <x v="133"/>
    <x v="296"/>
    <x v="115"/>
    <x v="132"/>
    <x v="75"/>
    <x v="108"/>
    <x v="3"/>
    <x v="16"/>
  </r>
  <r>
    <x v="39"/>
    <x v="0"/>
    <x v="0"/>
    <x v="2"/>
    <x v="39"/>
    <x v="39"/>
    <x v="1"/>
    <x v="1"/>
    <x v="1"/>
    <x v="1"/>
    <x v="10"/>
    <x v="133"/>
    <x v="296"/>
    <x v="115"/>
    <x v="132"/>
    <x v="75"/>
    <x v="108"/>
    <x v="3"/>
    <x v="16"/>
  </r>
  <r>
    <x v="39"/>
    <x v="0"/>
    <x v="0"/>
    <x v="2"/>
    <x v="39"/>
    <x v="39"/>
    <x v="10"/>
    <x v="10"/>
    <x v="10"/>
    <x v="10"/>
    <x v="12"/>
    <x v="134"/>
    <x v="179"/>
    <x v="36"/>
    <x v="401"/>
    <x v="75"/>
    <x v="108"/>
    <x v="3"/>
    <x v="16"/>
  </r>
  <r>
    <x v="39"/>
    <x v="0"/>
    <x v="0"/>
    <x v="2"/>
    <x v="39"/>
    <x v="39"/>
    <x v="8"/>
    <x v="8"/>
    <x v="8"/>
    <x v="8"/>
    <x v="12"/>
    <x v="134"/>
    <x v="179"/>
    <x v="36"/>
    <x v="401"/>
    <x v="75"/>
    <x v="108"/>
    <x v="3"/>
    <x v="16"/>
  </r>
  <r>
    <x v="39"/>
    <x v="0"/>
    <x v="0"/>
    <x v="2"/>
    <x v="39"/>
    <x v="39"/>
    <x v="13"/>
    <x v="13"/>
    <x v="13"/>
    <x v="13"/>
    <x v="12"/>
    <x v="134"/>
    <x v="179"/>
    <x v="36"/>
    <x v="401"/>
    <x v="75"/>
    <x v="108"/>
    <x v="3"/>
    <x v="16"/>
  </r>
  <r>
    <x v="39"/>
    <x v="0"/>
    <x v="0"/>
    <x v="2"/>
    <x v="39"/>
    <x v="39"/>
    <x v="38"/>
    <x v="38"/>
    <x v="38"/>
    <x v="38"/>
    <x v="12"/>
    <x v="134"/>
    <x v="179"/>
    <x v="64"/>
    <x v="403"/>
    <x v="60"/>
    <x v="262"/>
    <x v="3"/>
    <x v="16"/>
  </r>
  <r>
    <x v="39"/>
    <x v="0"/>
    <x v="0"/>
    <x v="2"/>
    <x v="39"/>
    <x v="39"/>
    <x v="20"/>
    <x v="20"/>
    <x v="20"/>
    <x v="20"/>
    <x v="12"/>
    <x v="134"/>
    <x v="179"/>
    <x v="78"/>
    <x v="86"/>
    <x v="69"/>
    <x v="269"/>
    <x v="3"/>
    <x v="16"/>
  </r>
  <r>
    <x v="39"/>
    <x v="0"/>
    <x v="0"/>
    <x v="2"/>
    <x v="39"/>
    <x v="39"/>
    <x v="37"/>
    <x v="37"/>
    <x v="37"/>
    <x v="37"/>
    <x v="17"/>
    <x v="135"/>
    <x v="35"/>
    <x v="64"/>
    <x v="403"/>
    <x v="75"/>
    <x v="108"/>
    <x v="3"/>
    <x v="16"/>
  </r>
  <r>
    <x v="39"/>
    <x v="0"/>
    <x v="0"/>
    <x v="2"/>
    <x v="39"/>
    <x v="39"/>
    <x v="34"/>
    <x v="34"/>
    <x v="34"/>
    <x v="34"/>
    <x v="17"/>
    <x v="135"/>
    <x v="35"/>
    <x v="78"/>
    <x v="86"/>
    <x v="60"/>
    <x v="262"/>
    <x v="3"/>
    <x v="16"/>
  </r>
  <r>
    <x v="39"/>
    <x v="0"/>
    <x v="0"/>
    <x v="2"/>
    <x v="39"/>
    <x v="39"/>
    <x v="25"/>
    <x v="25"/>
    <x v="25"/>
    <x v="25"/>
    <x v="17"/>
    <x v="135"/>
    <x v="35"/>
    <x v="64"/>
    <x v="403"/>
    <x v="75"/>
    <x v="108"/>
    <x v="3"/>
    <x v="16"/>
  </r>
  <r>
    <x v="39"/>
    <x v="0"/>
    <x v="0"/>
    <x v="2"/>
    <x v="39"/>
    <x v="39"/>
    <x v="9"/>
    <x v="9"/>
    <x v="9"/>
    <x v="9"/>
    <x v="17"/>
    <x v="135"/>
    <x v="35"/>
    <x v="64"/>
    <x v="403"/>
    <x v="75"/>
    <x v="108"/>
    <x v="3"/>
    <x v="16"/>
  </r>
  <r>
    <x v="39"/>
    <x v="0"/>
    <x v="0"/>
    <x v="2"/>
    <x v="39"/>
    <x v="39"/>
    <x v="24"/>
    <x v="24"/>
    <x v="24"/>
    <x v="24"/>
    <x v="17"/>
    <x v="135"/>
    <x v="35"/>
    <x v="64"/>
    <x v="403"/>
    <x v="75"/>
    <x v="108"/>
    <x v="3"/>
    <x v="16"/>
  </r>
  <r>
    <x v="39"/>
    <x v="0"/>
    <x v="0"/>
    <x v="2"/>
    <x v="39"/>
    <x v="39"/>
    <x v="18"/>
    <x v="18"/>
    <x v="18"/>
    <x v="18"/>
    <x v="17"/>
    <x v="135"/>
    <x v="35"/>
    <x v="64"/>
    <x v="403"/>
    <x v="75"/>
    <x v="108"/>
    <x v="3"/>
    <x v="16"/>
  </r>
  <r>
    <x v="39"/>
    <x v="0"/>
    <x v="0"/>
    <x v="2"/>
    <x v="39"/>
    <x v="39"/>
    <x v="3"/>
    <x v="3"/>
    <x v="3"/>
    <x v="3"/>
    <x v="17"/>
    <x v="135"/>
    <x v="35"/>
    <x v="78"/>
    <x v="86"/>
    <x v="60"/>
    <x v="262"/>
    <x v="3"/>
    <x v="16"/>
  </r>
  <r>
    <x v="39"/>
    <x v="0"/>
    <x v="0"/>
    <x v="2"/>
    <x v="39"/>
    <x v="39"/>
    <x v="7"/>
    <x v="7"/>
    <x v="7"/>
    <x v="7"/>
    <x v="17"/>
    <x v="135"/>
    <x v="35"/>
    <x v="64"/>
    <x v="403"/>
    <x v="75"/>
    <x v="108"/>
    <x v="3"/>
    <x v="1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3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1"/>
    <x v="1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3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4"/>
    <x v="5"/>
    <x v="5"/>
    <x v="5"/>
    <x v="5"/>
    <x v="0"/>
    <x v="0"/>
  </r>
  <r>
    <x v="0"/>
    <x v="0"/>
    <x v="0"/>
    <x v="0"/>
    <x v="0"/>
    <x v="0"/>
    <x v="6"/>
    <x v="6"/>
    <x v="6"/>
    <x v="6"/>
    <x v="6"/>
    <x v="6"/>
    <x v="5"/>
    <x v="6"/>
    <x v="6"/>
    <x v="6"/>
    <x v="6"/>
    <x v="2"/>
    <x v="2"/>
  </r>
  <r>
    <x v="0"/>
    <x v="0"/>
    <x v="0"/>
    <x v="0"/>
    <x v="0"/>
    <x v="0"/>
    <x v="7"/>
    <x v="7"/>
    <x v="7"/>
    <x v="7"/>
    <x v="7"/>
    <x v="7"/>
    <x v="6"/>
    <x v="7"/>
    <x v="7"/>
    <x v="7"/>
    <x v="7"/>
    <x v="3"/>
    <x v="3"/>
  </r>
  <r>
    <x v="0"/>
    <x v="0"/>
    <x v="0"/>
    <x v="0"/>
    <x v="0"/>
    <x v="0"/>
    <x v="8"/>
    <x v="8"/>
    <x v="8"/>
    <x v="8"/>
    <x v="8"/>
    <x v="8"/>
    <x v="7"/>
    <x v="8"/>
    <x v="8"/>
    <x v="8"/>
    <x v="8"/>
    <x v="1"/>
    <x v="1"/>
  </r>
  <r>
    <x v="0"/>
    <x v="0"/>
    <x v="0"/>
    <x v="0"/>
    <x v="0"/>
    <x v="0"/>
    <x v="9"/>
    <x v="9"/>
    <x v="9"/>
    <x v="9"/>
    <x v="9"/>
    <x v="9"/>
    <x v="8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9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0"/>
    <x v="11"/>
    <x v="3"/>
    <x v="11"/>
    <x v="11"/>
    <x v="2"/>
    <x v="2"/>
  </r>
  <r>
    <x v="0"/>
    <x v="0"/>
    <x v="0"/>
    <x v="0"/>
    <x v="0"/>
    <x v="0"/>
    <x v="12"/>
    <x v="12"/>
    <x v="12"/>
    <x v="12"/>
    <x v="12"/>
    <x v="12"/>
    <x v="11"/>
    <x v="12"/>
    <x v="11"/>
    <x v="12"/>
    <x v="12"/>
    <x v="0"/>
    <x v="0"/>
  </r>
  <r>
    <x v="0"/>
    <x v="0"/>
    <x v="0"/>
    <x v="0"/>
    <x v="0"/>
    <x v="0"/>
    <x v="13"/>
    <x v="13"/>
    <x v="13"/>
    <x v="13"/>
    <x v="13"/>
    <x v="13"/>
    <x v="12"/>
    <x v="13"/>
    <x v="12"/>
    <x v="13"/>
    <x v="13"/>
    <x v="0"/>
    <x v="0"/>
  </r>
  <r>
    <x v="0"/>
    <x v="0"/>
    <x v="0"/>
    <x v="0"/>
    <x v="0"/>
    <x v="0"/>
    <x v="14"/>
    <x v="14"/>
    <x v="14"/>
    <x v="14"/>
    <x v="14"/>
    <x v="14"/>
    <x v="13"/>
    <x v="14"/>
    <x v="13"/>
    <x v="14"/>
    <x v="14"/>
    <x v="1"/>
    <x v="1"/>
  </r>
  <r>
    <x v="0"/>
    <x v="0"/>
    <x v="0"/>
    <x v="0"/>
    <x v="0"/>
    <x v="0"/>
    <x v="15"/>
    <x v="15"/>
    <x v="15"/>
    <x v="15"/>
    <x v="15"/>
    <x v="15"/>
    <x v="14"/>
    <x v="15"/>
    <x v="14"/>
    <x v="15"/>
    <x v="15"/>
    <x v="0"/>
    <x v="0"/>
  </r>
  <r>
    <x v="0"/>
    <x v="0"/>
    <x v="0"/>
    <x v="0"/>
    <x v="0"/>
    <x v="0"/>
    <x v="16"/>
    <x v="16"/>
    <x v="16"/>
    <x v="16"/>
    <x v="16"/>
    <x v="16"/>
    <x v="15"/>
    <x v="16"/>
    <x v="15"/>
    <x v="16"/>
    <x v="16"/>
    <x v="0"/>
    <x v="0"/>
  </r>
  <r>
    <x v="0"/>
    <x v="0"/>
    <x v="0"/>
    <x v="0"/>
    <x v="0"/>
    <x v="0"/>
    <x v="17"/>
    <x v="17"/>
    <x v="17"/>
    <x v="17"/>
    <x v="17"/>
    <x v="17"/>
    <x v="16"/>
    <x v="17"/>
    <x v="16"/>
    <x v="2"/>
    <x v="2"/>
    <x v="2"/>
    <x v="2"/>
  </r>
  <r>
    <x v="0"/>
    <x v="0"/>
    <x v="0"/>
    <x v="0"/>
    <x v="0"/>
    <x v="0"/>
    <x v="18"/>
    <x v="18"/>
    <x v="18"/>
    <x v="18"/>
    <x v="18"/>
    <x v="18"/>
    <x v="17"/>
    <x v="18"/>
    <x v="17"/>
    <x v="17"/>
    <x v="17"/>
    <x v="0"/>
    <x v="0"/>
  </r>
  <r>
    <x v="0"/>
    <x v="0"/>
    <x v="0"/>
    <x v="0"/>
    <x v="0"/>
    <x v="0"/>
    <x v="19"/>
    <x v="19"/>
    <x v="19"/>
    <x v="19"/>
    <x v="19"/>
    <x v="19"/>
    <x v="18"/>
    <x v="19"/>
    <x v="18"/>
    <x v="18"/>
    <x v="18"/>
    <x v="2"/>
    <x v="2"/>
  </r>
  <r>
    <x v="1"/>
    <x v="0"/>
    <x v="0"/>
    <x v="1"/>
    <x v="1"/>
    <x v="1"/>
    <x v="0"/>
    <x v="0"/>
    <x v="0"/>
    <x v="0"/>
    <x v="0"/>
    <x v="20"/>
    <x v="19"/>
    <x v="20"/>
    <x v="19"/>
    <x v="18"/>
    <x v="19"/>
    <x v="0"/>
    <x v="0"/>
  </r>
  <r>
    <x v="1"/>
    <x v="0"/>
    <x v="0"/>
    <x v="1"/>
    <x v="1"/>
    <x v="1"/>
    <x v="2"/>
    <x v="2"/>
    <x v="2"/>
    <x v="2"/>
    <x v="1"/>
    <x v="21"/>
    <x v="20"/>
    <x v="21"/>
    <x v="20"/>
    <x v="19"/>
    <x v="20"/>
    <x v="0"/>
    <x v="0"/>
  </r>
  <r>
    <x v="1"/>
    <x v="0"/>
    <x v="0"/>
    <x v="1"/>
    <x v="1"/>
    <x v="1"/>
    <x v="1"/>
    <x v="1"/>
    <x v="1"/>
    <x v="1"/>
    <x v="2"/>
    <x v="22"/>
    <x v="21"/>
    <x v="22"/>
    <x v="21"/>
    <x v="15"/>
    <x v="21"/>
    <x v="0"/>
    <x v="0"/>
  </r>
  <r>
    <x v="1"/>
    <x v="0"/>
    <x v="0"/>
    <x v="1"/>
    <x v="1"/>
    <x v="1"/>
    <x v="9"/>
    <x v="9"/>
    <x v="9"/>
    <x v="9"/>
    <x v="3"/>
    <x v="23"/>
    <x v="22"/>
    <x v="23"/>
    <x v="22"/>
    <x v="20"/>
    <x v="22"/>
    <x v="0"/>
    <x v="0"/>
  </r>
  <r>
    <x v="1"/>
    <x v="0"/>
    <x v="0"/>
    <x v="1"/>
    <x v="1"/>
    <x v="1"/>
    <x v="5"/>
    <x v="5"/>
    <x v="5"/>
    <x v="5"/>
    <x v="4"/>
    <x v="24"/>
    <x v="23"/>
    <x v="21"/>
    <x v="20"/>
    <x v="21"/>
    <x v="23"/>
    <x v="0"/>
    <x v="0"/>
  </r>
  <r>
    <x v="1"/>
    <x v="0"/>
    <x v="0"/>
    <x v="1"/>
    <x v="1"/>
    <x v="1"/>
    <x v="6"/>
    <x v="6"/>
    <x v="6"/>
    <x v="6"/>
    <x v="5"/>
    <x v="25"/>
    <x v="24"/>
    <x v="24"/>
    <x v="23"/>
    <x v="22"/>
    <x v="24"/>
    <x v="0"/>
    <x v="0"/>
  </r>
  <r>
    <x v="1"/>
    <x v="0"/>
    <x v="0"/>
    <x v="1"/>
    <x v="1"/>
    <x v="1"/>
    <x v="7"/>
    <x v="7"/>
    <x v="7"/>
    <x v="7"/>
    <x v="6"/>
    <x v="26"/>
    <x v="25"/>
    <x v="25"/>
    <x v="24"/>
    <x v="23"/>
    <x v="25"/>
    <x v="0"/>
    <x v="0"/>
  </r>
  <r>
    <x v="1"/>
    <x v="0"/>
    <x v="0"/>
    <x v="1"/>
    <x v="1"/>
    <x v="1"/>
    <x v="4"/>
    <x v="4"/>
    <x v="4"/>
    <x v="4"/>
    <x v="7"/>
    <x v="27"/>
    <x v="26"/>
    <x v="26"/>
    <x v="25"/>
    <x v="24"/>
    <x v="26"/>
    <x v="0"/>
    <x v="0"/>
  </r>
  <r>
    <x v="1"/>
    <x v="0"/>
    <x v="0"/>
    <x v="1"/>
    <x v="1"/>
    <x v="1"/>
    <x v="10"/>
    <x v="10"/>
    <x v="10"/>
    <x v="10"/>
    <x v="8"/>
    <x v="28"/>
    <x v="27"/>
    <x v="27"/>
    <x v="26"/>
    <x v="25"/>
    <x v="27"/>
    <x v="0"/>
    <x v="0"/>
  </r>
  <r>
    <x v="1"/>
    <x v="0"/>
    <x v="0"/>
    <x v="1"/>
    <x v="1"/>
    <x v="1"/>
    <x v="20"/>
    <x v="20"/>
    <x v="20"/>
    <x v="20"/>
    <x v="9"/>
    <x v="29"/>
    <x v="28"/>
    <x v="28"/>
    <x v="27"/>
    <x v="26"/>
    <x v="28"/>
    <x v="0"/>
    <x v="0"/>
  </r>
  <r>
    <x v="1"/>
    <x v="0"/>
    <x v="0"/>
    <x v="1"/>
    <x v="1"/>
    <x v="1"/>
    <x v="21"/>
    <x v="21"/>
    <x v="21"/>
    <x v="21"/>
    <x v="10"/>
    <x v="30"/>
    <x v="29"/>
    <x v="29"/>
    <x v="28"/>
    <x v="27"/>
    <x v="29"/>
    <x v="0"/>
    <x v="0"/>
  </r>
  <r>
    <x v="1"/>
    <x v="0"/>
    <x v="0"/>
    <x v="1"/>
    <x v="1"/>
    <x v="1"/>
    <x v="8"/>
    <x v="8"/>
    <x v="8"/>
    <x v="8"/>
    <x v="11"/>
    <x v="31"/>
    <x v="30"/>
    <x v="30"/>
    <x v="29"/>
    <x v="28"/>
    <x v="30"/>
    <x v="2"/>
    <x v="4"/>
  </r>
  <r>
    <x v="1"/>
    <x v="0"/>
    <x v="0"/>
    <x v="1"/>
    <x v="1"/>
    <x v="1"/>
    <x v="16"/>
    <x v="16"/>
    <x v="16"/>
    <x v="16"/>
    <x v="12"/>
    <x v="32"/>
    <x v="31"/>
    <x v="31"/>
    <x v="30"/>
    <x v="29"/>
    <x v="31"/>
    <x v="0"/>
    <x v="0"/>
  </r>
  <r>
    <x v="1"/>
    <x v="0"/>
    <x v="0"/>
    <x v="1"/>
    <x v="1"/>
    <x v="1"/>
    <x v="15"/>
    <x v="15"/>
    <x v="15"/>
    <x v="15"/>
    <x v="13"/>
    <x v="33"/>
    <x v="32"/>
    <x v="32"/>
    <x v="13"/>
    <x v="4"/>
    <x v="32"/>
    <x v="0"/>
    <x v="0"/>
  </r>
  <r>
    <x v="1"/>
    <x v="0"/>
    <x v="0"/>
    <x v="1"/>
    <x v="1"/>
    <x v="1"/>
    <x v="22"/>
    <x v="22"/>
    <x v="22"/>
    <x v="22"/>
    <x v="14"/>
    <x v="34"/>
    <x v="33"/>
    <x v="33"/>
    <x v="31"/>
    <x v="30"/>
    <x v="33"/>
    <x v="2"/>
    <x v="4"/>
  </r>
  <r>
    <x v="1"/>
    <x v="0"/>
    <x v="0"/>
    <x v="1"/>
    <x v="1"/>
    <x v="1"/>
    <x v="13"/>
    <x v="13"/>
    <x v="13"/>
    <x v="13"/>
    <x v="15"/>
    <x v="35"/>
    <x v="9"/>
    <x v="34"/>
    <x v="32"/>
    <x v="27"/>
    <x v="29"/>
    <x v="0"/>
    <x v="0"/>
  </r>
  <r>
    <x v="1"/>
    <x v="0"/>
    <x v="0"/>
    <x v="1"/>
    <x v="1"/>
    <x v="1"/>
    <x v="3"/>
    <x v="3"/>
    <x v="3"/>
    <x v="3"/>
    <x v="16"/>
    <x v="36"/>
    <x v="34"/>
    <x v="35"/>
    <x v="33"/>
    <x v="31"/>
    <x v="34"/>
    <x v="0"/>
    <x v="0"/>
  </r>
  <r>
    <x v="1"/>
    <x v="0"/>
    <x v="0"/>
    <x v="1"/>
    <x v="1"/>
    <x v="1"/>
    <x v="11"/>
    <x v="11"/>
    <x v="11"/>
    <x v="11"/>
    <x v="17"/>
    <x v="37"/>
    <x v="35"/>
    <x v="36"/>
    <x v="34"/>
    <x v="6"/>
    <x v="35"/>
    <x v="2"/>
    <x v="4"/>
  </r>
  <r>
    <x v="1"/>
    <x v="0"/>
    <x v="0"/>
    <x v="1"/>
    <x v="1"/>
    <x v="1"/>
    <x v="23"/>
    <x v="23"/>
    <x v="23"/>
    <x v="23"/>
    <x v="18"/>
    <x v="38"/>
    <x v="36"/>
    <x v="37"/>
    <x v="35"/>
    <x v="32"/>
    <x v="36"/>
    <x v="0"/>
    <x v="0"/>
  </r>
  <r>
    <x v="1"/>
    <x v="0"/>
    <x v="0"/>
    <x v="1"/>
    <x v="1"/>
    <x v="1"/>
    <x v="24"/>
    <x v="24"/>
    <x v="24"/>
    <x v="24"/>
    <x v="19"/>
    <x v="39"/>
    <x v="37"/>
    <x v="38"/>
    <x v="36"/>
    <x v="33"/>
    <x v="37"/>
    <x v="0"/>
    <x v="0"/>
  </r>
  <r>
    <x v="2"/>
    <x v="0"/>
    <x v="0"/>
    <x v="1"/>
    <x v="2"/>
    <x v="2"/>
    <x v="0"/>
    <x v="0"/>
    <x v="0"/>
    <x v="0"/>
    <x v="0"/>
    <x v="40"/>
    <x v="38"/>
    <x v="39"/>
    <x v="37"/>
    <x v="34"/>
    <x v="13"/>
    <x v="0"/>
    <x v="0"/>
  </r>
  <r>
    <x v="2"/>
    <x v="0"/>
    <x v="0"/>
    <x v="1"/>
    <x v="2"/>
    <x v="2"/>
    <x v="25"/>
    <x v="25"/>
    <x v="25"/>
    <x v="25"/>
    <x v="1"/>
    <x v="41"/>
    <x v="39"/>
    <x v="40"/>
    <x v="38"/>
    <x v="35"/>
    <x v="25"/>
    <x v="0"/>
    <x v="0"/>
  </r>
  <r>
    <x v="2"/>
    <x v="0"/>
    <x v="0"/>
    <x v="1"/>
    <x v="2"/>
    <x v="2"/>
    <x v="2"/>
    <x v="2"/>
    <x v="2"/>
    <x v="2"/>
    <x v="2"/>
    <x v="42"/>
    <x v="40"/>
    <x v="41"/>
    <x v="39"/>
    <x v="36"/>
    <x v="38"/>
    <x v="0"/>
    <x v="0"/>
  </r>
  <r>
    <x v="2"/>
    <x v="0"/>
    <x v="0"/>
    <x v="1"/>
    <x v="2"/>
    <x v="2"/>
    <x v="4"/>
    <x v="4"/>
    <x v="4"/>
    <x v="4"/>
    <x v="3"/>
    <x v="43"/>
    <x v="41"/>
    <x v="35"/>
    <x v="40"/>
    <x v="37"/>
    <x v="39"/>
    <x v="0"/>
    <x v="0"/>
  </r>
  <r>
    <x v="2"/>
    <x v="0"/>
    <x v="0"/>
    <x v="1"/>
    <x v="2"/>
    <x v="2"/>
    <x v="5"/>
    <x v="5"/>
    <x v="5"/>
    <x v="5"/>
    <x v="4"/>
    <x v="44"/>
    <x v="42"/>
    <x v="42"/>
    <x v="41"/>
    <x v="36"/>
    <x v="38"/>
    <x v="0"/>
    <x v="0"/>
  </r>
  <r>
    <x v="2"/>
    <x v="0"/>
    <x v="0"/>
    <x v="1"/>
    <x v="2"/>
    <x v="2"/>
    <x v="15"/>
    <x v="15"/>
    <x v="15"/>
    <x v="15"/>
    <x v="5"/>
    <x v="45"/>
    <x v="43"/>
    <x v="43"/>
    <x v="42"/>
    <x v="38"/>
    <x v="40"/>
    <x v="0"/>
    <x v="0"/>
  </r>
  <r>
    <x v="2"/>
    <x v="0"/>
    <x v="0"/>
    <x v="1"/>
    <x v="2"/>
    <x v="2"/>
    <x v="6"/>
    <x v="6"/>
    <x v="6"/>
    <x v="6"/>
    <x v="6"/>
    <x v="46"/>
    <x v="44"/>
    <x v="44"/>
    <x v="43"/>
    <x v="37"/>
    <x v="39"/>
    <x v="0"/>
    <x v="0"/>
  </r>
  <r>
    <x v="2"/>
    <x v="0"/>
    <x v="0"/>
    <x v="1"/>
    <x v="2"/>
    <x v="2"/>
    <x v="8"/>
    <x v="8"/>
    <x v="8"/>
    <x v="8"/>
    <x v="7"/>
    <x v="47"/>
    <x v="45"/>
    <x v="37"/>
    <x v="44"/>
    <x v="36"/>
    <x v="38"/>
    <x v="0"/>
    <x v="0"/>
  </r>
  <r>
    <x v="2"/>
    <x v="0"/>
    <x v="0"/>
    <x v="1"/>
    <x v="2"/>
    <x v="2"/>
    <x v="1"/>
    <x v="1"/>
    <x v="1"/>
    <x v="1"/>
    <x v="8"/>
    <x v="48"/>
    <x v="46"/>
    <x v="45"/>
    <x v="45"/>
    <x v="39"/>
    <x v="41"/>
    <x v="0"/>
    <x v="0"/>
  </r>
  <r>
    <x v="2"/>
    <x v="0"/>
    <x v="0"/>
    <x v="1"/>
    <x v="2"/>
    <x v="2"/>
    <x v="26"/>
    <x v="26"/>
    <x v="26"/>
    <x v="26"/>
    <x v="9"/>
    <x v="49"/>
    <x v="47"/>
    <x v="46"/>
    <x v="46"/>
    <x v="40"/>
    <x v="42"/>
    <x v="0"/>
    <x v="0"/>
  </r>
  <r>
    <x v="2"/>
    <x v="0"/>
    <x v="0"/>
    <x v="1"/>
    <x v="2"/>
    <x v="2"/>
    <x v="27"/>
    <x v="27"/>
    <x v="27"/>
    <x v="27"/>
    <x v="10"/>
    <x v="50"/>
    <x v="48"/>
    <x v="46"/>
    <x v="46"/>
    <x v="36"/>
    <x v="38"/>
    <x v="0"/>
    <x v="0"/>
  </r>
  <r>
    <x v="2"/>
    <x v="0"/>
    <x v="0"/>
    <x v="1"/>
    <x v="2"/>
    <x v="2"/>
    <x v="10"/>
    <x v="10"/>
    <x v="10"/>
    <x v="10"/>
    <x v="11"/>
    <x v="51"/>
    <x v="49"/>
    <x v="43"/>
    <x v="42"/>
    <x v="37"/>
    <x v="39"/>
    <x v="0"/>
    <x v="0"/>
  </r>
  <r>
    <x v="2"/>
    <x v="0"/>
    <x v="0"/>
    <x v="1"/>
    <x v="2"/>
    <x v="2"/>
    <x v="7"/>
    <x v="7"/>
    <x v="7"/>
    <x v="7"/>
    <x v="12"/>
    <x v="52"/>
    <x v="50"/>
    <x v="47"/>
    <x v="47"/>
    <x v="41"/>
    <x v="43"/>
    <x v="0"/>
    <x v="0"/>
  </r>
  <r>
    <x v="2"/>
    <x v="0"/>
    <x v="0"/>
    <x v="1"/>
    <x v="2"/>
    <x v="2"/>
    <x v="28"/>
    <x v="28"/>
    <x v="28"/>
    <x v="28"/>
    <x v="12"/>
    <x v="52"/>
    <x v="50"/>
    <x v="34"/>
    <x v="48"/>
    <x v="37"/>
    <x v="39"/>
    <x v="0"/>
    <x v="0"/>
  </r>
  <r>
    <x v="2"/>
    <x v="0"/>
    <x v="0"/>
    <x v="1"/>
    <x v="2"/>
    <x v="2"/>
    <x v="3"/>
    <x v="3"/>
    <x v="3"/>
    <x v="3"/>
    <x v="14"/>
    <x v="53"/>
    <x v="11"/>
    <x v="48"/>
    <x v="49"/>
    <x v="34"/>
    <x v="13"/>
    <x v="0"/>
    <x v="0"/>
  </r>
  <r>
    <x v="2"/>
    <x v="0"/>
    <x v="0"/>
    <x v="1"/>
    <x v="2"/>
    <x v="2"/>
    <x v="16"/>
    <x v="16"/>
    <x v="16"/>
    <x v="16"/>
    <x v="14"/>
    <x v="53"/>
    <x v="11"/>
    <x v="49"/>
    <x v="50"/>
    <x v="36"/>
    <x v="38"/>
    <x v="0"/>
    <x v="0"/>
  </r>
  <r>
    <x v="2"/>
    <x v="0"/>
    <x v="0"/>
    <x v="1"/>
    <x v="2"/>
    <x v="2"/>
    <x v="11"/>
    <x v="11"/>
    <x v="11"/>
    <x v="11"/>
    <x v="16"/>
    <x v="54"/>
    <x v="14"/>
    <x v="46"/>
    <x v="46"/>
    <x v="42"/>
    <x v="44"/>
    <x v="0"/>
    <x v="0"/>
  </r>
  <r>
    <x v="2"/>
    <x v="0"/>
    <x v="0"/>
    <x v="1"/>
    <x v="2"/>
    <x v="2"/>
    <x v="19"/>
    <x v="19"/>
    <x v="19"/>
    <x v="19"/>
    <x v="17"/>
    <x v="55"/>
    <x v="51"/>
    <x v="47"/>
    <x v="47"/>
    <x v="42"/>
    <x v="44"/>
    <x v="0"/>
    <x v="0"/>
  </r>
  <r>
    <x v="2"/>
    <x v="0"/>
    <x v="0"/>
    <x v="1"/>
    <x v="2"/>
    <x v="2"/>
    <x v="12"/>
    <x v="12"/>
    <x v="12"/>
    <x v="12"/>
    <x v="18"/>
    <x v="56"/>
    <x v="52"/>
    <x v="50"/>
    <x v="51"/>
    <x v="42"/>
    <x v="44"/>
    <x v="0"/>
    <x v="0"/>
  </r>
  <r>
    <x v="2"/>
    <x v="0"/>
    <x v="0"/>
    <x v="1"/>
    <x v="2"/>
    <x v="2"/>
    <x v="17"/>
    <x v="17"/>
    <x v="17"/>
    <x v="17"/>
    <x v="18"/>
    <x v="56"/>
    <x v="52"/>
    <x v="51"/>
    <x v="52"/>
    <x v="25"/>
    <x v="45"/>
    <x v="0"/>
    <x v="0"/>
  </r>
  <r>
    <x v="2"/>
    <x v="0"/>
    <x v="0"/>
    <x v="1"/>
    <x v="2"/>
    <x v="2"/>
    <x v="9"/>
    <x v="9"/>
    <x v="9"/>
    <x v="9"/>
    <x v="18"/>
    <x v="56"/>
    <x v="52"/>
    <x v="52"/>
    <x v="53"/>
    <x v="41"/>
    <x v="43"/>
    <x v="0"/>
    <x v="0"/>
  </r>
  <r>
    <x v="3"/>
    <x v="0"/>
    <x v="0"/>
    <x v="1"/>
    <x v="3"/>
    <x v="3"/>
    <x v="0"/>
    <x v="0"/>
    <x v="0"/>
    <x v="0"/>
    <x v="0"/>
    <x v="57"/>
    <x v="53"/>
    <x v="53"/>
    <x v="54"/>
    <x v="42"/>
    <x v="46"/>
    <x v="0"/>
    <x v="0"/>
  </r>
  <r>
    <x v="3"/>
    <x v="0"/>
    <x v="0"/>
    <x v="1"/>
    <x v="3"/>
    <x v="3"/>
    <x v="1"/>
    <x v="1"/>
    <x v="1"/>
    <x v="1"/>
    <x v="1"/>
    <x v="58"/>
    <x v="39"/>
    <x v="54"/>
    <x v="55"/>
    <x v="43"/>
    <x v="47"/>
    <x v="0"/>
    <x v="0"/>
  </r>
  <r>
    <x v="3"/>
    <x v="0"/>
    <x v="0"/>
    <x v="1"/>
    <x v="3"/>
    <x v="3"/>
    <x v="4"/>
    <x v="4"/>
    <x v="4"/>
    <x v="4"/>
    <x v="2"/>
    <x v="59"/>
    <x v="54"/>
    <x v="38"/>
    <x v="56"/>
    <x v="37"/>
    <x v="48"/>
    <x v="0"/>
    <x v="0"/>
  </r>
  <r>
    <x v="3"/>
    <x v="0"/>
    <x v="0"/>
    <x v="1"/>
    <x v="3"/>
    <x v="3"/>
    <x v="5"/>
    <x v="5"/>
    <x v="5"/>
    <x v="5"/>
    <x v="3"/>
    <x v="60"/>
    <x v="55"/>
    <x v="55"/>
    <x v="57"/>
    <x v="40"/>
    <x v="49"/>
    <x v="0"/>
    <x v="0"/>
  </r>
  <r>
    <x v="3"/>
    <x v="0"/>
    <x v="0"/>
    <x v="1"/>
    <x v="3"/>
    <x v="3"/>
    <x v="2"/>
    <x v="2"/>
    <x v="2"/>
    <x v="2"/>
    <x v="4"/>
    <x v="43"/>
    <x v="56"/>
    <x v="44"/>
    <x v="58"/>
    <x v="44"/>
    <x v="32"/>
    <x v="0"/>
    <x v="0"/>
  </r>
  <r>
    <x v="3"/>
    <x v="0"/>
    <x v="0"/>
    <x v="1"/>
    <x v="3"/>
    <x v="3"/>
    <x v="6"/>
    <x v="6"/>
    <x v="6"/>
    <x v="6"/>
    <x v="5"/>
    <x v="61"/>
    <x v="57"/>
    <x v="55"/>
    <x v="57"/>
    <x v="37"/>
    <x v="48"/>
    <x v="2"/>
    <x v="5"/>
  </r>
  <r>
    <x v="3"/>
    <x v="0"/>
    <x v="0"/>
    <x v="1"/>
    <x v="3"/>
    <x v="3"/>
    <x v="11"/>
    <x v="11"/>
    <x v="11"/>
    <x v="11"/>
    <x v="6"/>
    <x v="62"/>
    <x v="58"/>
    <x v="56"/>
    <x v="59"/>
    <x v="36"/>
    <x v="50"/>
    <x v="0"/>
    <x v="0"/>
  </r>
  <r>
    <x v="3"/>
    <x v="0"/>
    <x v="0"/>
    <x v="1"/>
    <x v="3"/>
    <x v="3"/>
    <x v="10"/>
    <x v="10"/>
    <x v="10"/>
    <x v="10"/>
    <x v="7"/>
    <x v="63"/>
    <x v="6"/>
    <x v="57"/>
    <x v="5"/>
    <x v="45"/>
    <x v="51"/>
    <x v="0"/>
    <x v="0"/>
  </r>
  <r>
    <x v="3"/>
    <x v="0"/>
    <x v="0"/>
    <x v="1"/>
    <x v="3"/>
    <x v="3"/>
    <x v="7"/>
    <x v="7"/>
    <x v="7"/>
    <x v="7"/>
    <x v="8"/>
    <x v="64"/>
    <x v="27"/>
    <x v="37"/>
    <x v="60"/>
    <x v="40"/>
    <x v="49"/>
    <x v="2"/>
    <x v="5"/>
  </r>
  <r>
    <x v="3"/>
    <x v="0"/>
    <x v="0"/>
    <x v="1"/>
    <x v="3"/>
    <x v="3"/>
    <x v="12"/>
    <x v="12"/>
    <x v="12"/>
    <x v="12"/>
    <x v="9"/>
    <x v="65"/>
    <x v="59"/>
    <x v="46"/>
    <x v="61"/>
    <x v="34"/>
    <x v="52"/>
    <x v="0"/>
    <x v="0"/>
  </r>
  <r>
    <x v="3"/>
    <x v="0"/>
    <x v="0"/>
    <x v="1"/>
    <x v="3"/>
    <x v="3"/>
    <x v="15"/>
    <x v="15"/>
    <x v="15"/>
    <x v="15"/>
    <x v="10"/>
    <x v="66"/>
    <x v="60"/>
    <x v="52"/>
    <x v="34"/>
    <x v="21"/>
    <x v="53"/>
    <x v="0"/>
    <x v="0"/>
  </r>
  <r>
    <x v="3"/>
    <x v="0"/>
    <x v="0"/>
    <x v="1"/>
    <x v="3"/>
    <x v="3"/>
    <x v="14"/>
    <x v="14"/>
    <x v="14"/>
    <x v="14"/>
    <x v="10"/>
    <x v="66"/>
    <x v="60"/>
    <x v="58"/>
    <x v="62"/>
    <x v="39"/>
    <x v="54"/>
    <x v="0"/>
    <x v="0"/>
  </r>
  <r>
    <x v="3"/>
    <x v="0"/>
    <x v="0"/>
    <x v="1"/>
    <x v="3"/>
    <x v="3"/>
    <x v="8"/>
    <x v="8"/>
    <x v="8"/>
    <x v="8"/>
    <x v="12"/>
    <x v="48"/>
    <x v="61"/>
    <x v="43"/>
    <x v="63"/>
    <x v="36"/>
    <x v="50"/>
    <x v="0"/>
    <x v="0"/>
  </r>
  <r>
    <x v="3"/>
    <x v="0"/>
    <x v="0"/>
    <x v="1"/>
    <x v="3"/>
    <x v="3"/>
    <x v="3"/>
    <x v="3"/>
    <x v="3"/>
    <x v="3"/>
    <x v="13"/>
    <x v="49"/>
    <x v="9"/>
    <x v="59"/>
    <x v="64"/>
    <x v="38"/>
    <x v="55"/>
    <x v="0"/>
    <x v="0"/>
  </r>
  <r>
    <x v="3"/>
    <x v="0"/>
    <x v="0"/>
    <x v="1"/>
    <x v="3"/>
    <x v="3"/>
    <x v="17"/>
    <x v="17"/>
    <x v="17"/>
    <x v="17"/>
    <x v="13"/>
    <x v="49"/>
    <x v="9"/>
    <x v="60"/>
    <x v="65"/>
    <x v="46"/>
    <x v="56"/>
    <x v="0"/>
    <x v="0"/>
  </r>
  <r>
    <x v="3"/>
    <x v="0"/>
    <x v="0"/>
    <x v="1"/>
    <x v="3"/>
    <x v="3"/>
    <x v="24"/>
    <x v="24"/>
    <x v="24"/>
    <x v="24"/>
    <x v="13"/>
    <x v="49"/>
    <x v="9"/>
    <x v="50"/>
    <x v="66"/>
    <x v="39"/>
    <x v="54"/>
    <x v="0"/>
    <x v="0"/>
  </r>
  <r>
    <x v="3"/>
    <x v="0"/>
    <x v="0"/>
    <x v="1"/>
    <x v="3"/>
    <x v="3"/>
    <x v="16"/>
    <x v="16"/>
    <x v="16"/>
    <x v="16"/>
    <x v="16"/>
    <x v="50"/>
    <x v="62"/>
    <x v="48"/>
    <x v="67"/>
    <x v="38"/>
    <x v="55"/>
    <x v="0"/>
    <x v="0"/>
  </r>
  <r>
    <x v="3"/>
    <x v="0"/>
    <x v="0"/>
    <x v="1"/>
    <x v="3"/>
    <x v="3"/>
    <x v="20"/>
    <x v="20"/>
    <x v="20"/>
    <x v="20"/>
    <x v="17"/>
    <x v="51"/>
    <x v="11"/>
    <x v="61"/>
    <x v="68"/>
    <x v="47"/>
    <x v="29"/>
    <x v="0"/>
    <x v="0"/>
  </r>
  <r>
    <x v="3"/>
    <x v="0"/>
    <x v="0"/>
    <x v="1"/>
    <x v="3"/>
    <x v="3"/>
    <x v="9"/>
    <x v="9"/>
    <x v="9"/>
    <x v="9"/>
    <x v="17"/>
    <x v="51"/>
    <x v="11"/>
    <x v="58"/>
    <x v="62"/>
    <x v="48"/>
    <x v="57"/>
    <x v="0"/>
    <x v="0"/>
  </r>
  <r>
    <x v="3"/>
    <x v="0"/>
    <x v="0"/>
    <x v="1"/>
    <x v="3"/>
    <x v="3"/>
    <x v="29"/>
    <x v="29"/>
    <x v="29"/>
    <x v="29"/>
    <x v="19"/>
    <x v="52"/>
    <x v="14"/>
    <x v="61"/>
    <x v="68"/>
    <x v="43"/>
    <x v="47"/>
    <x v="0"/>
    <x v="0"/>
  </r>
  <r>
    <x v="3"/>
    <x v="0"/>
    <x v="0"/>
    <x v="1"/>
    <x v="3"/>
    <x v="3"/>
    <x v="28"/>
    <x v="28"/>
    <x v="28"/>
    <x v="28"/>
    <x v="19"/>
    <x v="52"/>
    <x v="14"/>
    <x v="45"/>
    <x v="69"/>
    <x v="48"/>
    <x v="57"/>
    <x v="0"/>
    <x v="0"/>
  </r>
  <r>
    <x v="4"/>
    <x v="0"/>
    <x v="0"/>
    <x v="1"/>
    <x v="4"/>
    <x v="4"/>
    <x v="0"/>
    <x v="0"/>
    <x v="0"/>
    <x v="0"/>
    <x v="0"/>
    <x v="67"/>
    <x v="63"/>
    <x v="31"/>
    <x v="70"/>
    <x v="49"/>
    <x v="58"/>
    <x v="0"/>
    <x v="0"/>
  </r>
  <r>
    <x v="4"/>
    <x v="0"/>
    <x v="0"/>
    <x v="1"/>
    <x v="4"/>
    <x v="4"/>
    <x v="2"/>
    <x v="2"/>
    <x v="2"/>
    <x v="2"/>
    <x v="1"/>
    <x v="62"/>
    <x v="64"/>
    <x v="56"/>
    <x v="71"/>
    <x v="36"/>
    <x v="59"/>
    <x v="0"/>
    <x v="0"/>
  </r>
  <r>
    <x v="4"/>
    <x v="0"/>
    <x v="0"/>
    <x v="1"/>
    <x v="4"/>
    <x v="4"/>
    <x v="5"/>
    <x v="5"/>
    <x v="5"/>
    <x v="5"/>
    <x v="2"/>
    <x v="45"/>
    <x v="65"/>
    <x v="57"/>
    <x v="72"/>
    <x v="48"/>
    <x v="60"/>
    <x v="0"/>
    <x v="0"/>
  </r>
  <r>
    <x v="4"/>
    <x v="0"/>
    <x v="0"/>
    <x v="1"/>
    <x v="4"/>
    <x v="4"/>
    <x v="4"/>
    <x v="4"/>
    <x v="4"/>
    <x v="4"/>
    <x v="3"/>
    <x v="46"/>
    <x v="66"/>
    <x v="44"/>
    <x v="73"/>
    <x v="37"/>
    <x v="61"/>
    <x v="0"/>
    <x v="0"/>
  </r>
  <r>
    <x v="4"/>
    <x v="0"/>
    <x v="0"/>
    <x v="1"/>
    <x v="4"/>
    <x v="4"/>
    <x v="9"/>
    <x v="9"/>
    <x v="9"/>
    <x v="9"/>
    <x v="4"/>
    <x v="68"/>
    <x v="67"/>
    <x v="62"/>
    <x v="74"/>
    <x v="41"/>
    <x v="62"/>
    <x v="0"/>
    <x v="0"/>
  </r>
  <r>
    <x v="4"/>
    <x v="0"/>
    <x v="0"/>
    <x v="1"/>
    <x v="4"/>
    <x v="4"/>
    <x v="6"/>
    <x v="6"/>
    <x v="6"/>
    <x v="6"/>
    <x v="4"/>
    <x v="68"/>
    <x v="67"/>
    <x v="62"/>
    <x v="74"/>
    <x v="41"/>
    <x v="62"/>
    <x v="0"/>
    <x v="0"/>
  </r>
  <r>
    <x v="4"/>
    <x v="0"/>
    <x v="0"/>
    <x v="1"/>
    <x v="4"/>
    <x v="4"/>
    <x v="8"/>
    <x v="8"/>
    <x v="8"/>
    <x v="8"/>
    <x v="6"/>
    <x v="65"/>
    <x v="68"/>
    <x v="63"/>
    <x v="75"/>
    <x v="49"/>
    <x v="58"/>
    <x v="0"/>
    <x v="0"/>
  </r>
  <r>
    <x v="4"/>
    <x v="0"/>
    <x v="0"/>
    <x v="1"/>
    <x v="4"/>
    <x v="4"/>
    <x v="18"/>
    <x v="18"/>
    <x v="18"/>
    <x v="18"/>
    <x v="7"/>
    <x v="66"/>
    <x v="69"/>
    <x v="64"/>
    <x v="76"/>
    <x v="37"/>
    <x v="61"/>
    <x v="0"/>
    <x v="0"/>
  </r>
  <r>
    <x v="4"/>
    <x v="0"/>
    <x v="0"/>
    <x v="1"/>
    <x v="4"/>
    <x v="4"/>
    <x v="12"/>
    <x v="12"/>
    <x v="12"/>
    <x v="12"/>
    <x v="8"/>
    <x v="48"/>
    <x v="70"/>
    <x v="34"/>
    <x v="77"/>
    <x v="40"/>
    <x v="63"/>
    <x v="0"/>
    <x v="0"/>
  </r>
  <r>
    <x v="4"/>
    <x v="0"/>
    <x v="0"/>
    <x v="1"/>
    <x v="4"/>
    <x v="4"/>
    <x v="10"/>
    <x v="10"/>
    <x v="10"/>
    <x v="10"/>
    <x v="8"/>
    <x v="48"/>
    <x v="70"/>
    <x v="63"/>
    <x v="75"/>
    <x v="42"/>
    <x v="64"/>
    <x v="0"/>
    <x v="0"/>
  </r>
  <r>
    <x v="4"/>
    <x v="0"/>
    <x v="0"/>
    <x v="1"/>
    <x v="4"/>
    <x v="4"/>
    <x v="14"/>
    <x v="14"/>
    <x v="14"/>
    <x v="14"/>
    <x v="10"/>
    <x v="69"/>
    <x v="71"/>
    <x v="65"/>
    <x v="78"/>
    <x v="42"/>
    <x v="64"/>
    <x v="0"/>
    <x v="0"/>
  </r>
  <r>
    <x v="4"/>
    <x v="0"/>
    <x v="0"/>
    <x v="1"/>
    <x v="4"/>
    <x v="4"/>
    <x v="13"/>
    <x v="13"/>
    <x v="13"/>
    <x v="13"/>
    <x v="11"/>
    <x v="49"/>
    <x v="72"/>
    <x v="66"/>
    <x v="79"/>
    <x v="50"/>
    <x v="65"/>
    <x v="0"/>
    <x v="0"/>
  </r>
  <r>
    <x v="4"/>
    <x v="0"/>
    <x v="0"/>
    <x v="1"/>
    <x v="4"/>
    <x v="4"/>
    <x v="3"/>
    <x v="3"/>
    <x v="3"/>
    <x v="3"/>
    <x v="12"/>
    <x v="53"/>
    <x v="62"/>
    <x v="33"/>
    <x v="80"/>
    <x v="44"/>
    <x v="66"/>
    <x v="0"/>
    <x v="0"/>
  </r>
  <r>
    <x v="4"/>
    <x v="0"/>
    <x v="0"/>
    <x v="1"/>
    <x v="4"/>
    <x v="4"/>
    <x v="30"/>
    <x v="30"/>
    <x v="30"/>
    <x v="30"/>
    <x v="12"/>
    <x v="53"/>
    <x v="62"/>
    <x v="47"/>
    <x v="3"/>
    <x v="49"/>
    <x v="58"/>
    <x v="0"/>
    <x v="0"/>
  </r>
  <r>
    <x v="4"/>
    <x v="0"/>
    <x v="0"/>
    <x v="1"/>
    <x v="4"/>
    <x v="4"/>
    <x v="31"/>
    <x v="31"/>
    <x v="31"/>
    <x v="31"/>
    <x v="14"/>
    <x v="54"/>
    <x v="12"/>
    <x v="28"/>
    <x v="81"/>
    <x v="36"/>
    <x v="59"/>
    <x v="0"/>
    <x v="0"/>
  </r>
  <r>
    <x v="4"/>
    <x v="0"/>
    <x v="0"/>
    <x v="1"/>
    <x v="4"/>
    <x v="4"/>
    <x v="19"/>
    <x v="19"/>
    <x v="19"/>
    <x v="19"/>
    <x v="14"/>
    <x v="54"/>
    <x v="12"/>
    <x v="45"/>
    <x v="82"/>
    <x v="37"/>
    <x v="61"/>
    <x v="0"/>
    <x v="0"/>
  </r>
  <r>
    <x v="4"/>
    <x v="0"/>
    <x v="0"/>
    <x v="1"/>
    <x v="4"/>
    <x v="4"/>
    <x v="17"/>
    <x v="17"/>
    <x v="17"/>
    <x v="17"/>
    <x v="14"/>
    <x v="54"/>
    <x v="12"/>
    <x v="59"/>
    <x v="83"/>
    <x v="44"/>
    <x v="66"/>
    <x v="0"/>
    <x v="0"/>
  </r>
  <r>
    <x v="4"/>
    <x v="0"/>
    <x v="0"/>
    <x v="1"/>
    <x v="4"/>
    <x v="4"/>
    <x v="15"/>
    <x v="15"/>
    <x v="15"/>
    <x v="15"/>
    <x v="17"/>
    <x v="55"/>
    <x v="36"/>
    <x v="52"/>
    <x v="84"/>
    <x v="36"/>
    <x v="59"/>
    <x v="0"/>
    <x v="0"/>
  </r>
  <r>
    <x v="4"/>
    <x v="0"/>
    <x v="0"/>
    <x v="1"/>
    <x v="4"/>
    <x v="4"/>
    <x v="1"/>
    <x v="1"/>
    <x v="1"/>
    <x v="1"/>
    <x v="17"/>
    <x v="55"/>
    <x v="36"/>
    <x v="67"/>
    <x v="85"/>
    <x v="22"/>
    <x v="67"/>
    <x v="0"/>
    <x v="0"/>
  </r>
  <r>
    <x v="4"/>
    <x v="0"/>
    <x v="0"/>
    <x v="1"/>
    <x v="4"/>
    <x v="4"/>
    <x v="27"/>
    <x v="27"/>
    <x v="27"/>
    <x v="27"/>
    <x v="19"/>
    <x v="56"/>
    <x v="73"/>
    <x v="50"/>
    <x v="86"/>
    <x v="42"/>
    <x v="64"/>
    <x v="0"/>
    <x v="0"/>
  </r>
  <r>
    <x v="5"/>
    <x v="0"/>
    <x v="0"/>
    <x v="1"/>
    <x v="5"/>
    <x v="5"/>
    <x v="1"/>
    <x v="1"/>
    <x v="1"/>
    <x v="1"/>
    <x v="0"/>
    <x v="70"/>
    <x v="74"/>
    <x v="68"/>
    <x v="87"/>
    <x v="21"/>
    <x v="68"/>
    <x v="0"/>
    <x v="0"/>
  </r>
  <r>
    <x v="5"/>
    <x v="0"/>
    <x v="0"/>
    <x v="1"/>
    <x v="5"/>
    <x v="5"/>
    <x v="0"/>
    <x v="0"/>
    <x v="0"/>
    <x v="0"/>
    <x v="1"/>
    <x v="71"/>
    <x v="75"/>
    <x v="69"/>
    <x v="88"/>
    <x v="46"/>
    <x v="69"/>
    <x v="0"/>
    <x v="0"/>
  </r>
  <r>
    <x v="5"/>
    <x v="0"/>
    <x v="0"/>
    <x v="1"/>
    <x v="5"/>
    <x v="5"/>
    <x v="2"/>
    <x v="2"/>
    <x v="2"/>
    <x v="2"/>
    <x v="2"/>
    <x v="72"/>
    <x v="76"/>
    <x v="70"/>
    <x v="89"/>
    <x v="22"/>
    <x v="70"/>
    <x v="0"/>
    <x v="0"/>
  </r>
  <r>
    <x v="5"/>
    <x v="0"/>
    <x v="0"/>
    <x v="1"/>
    <x v="5"/>
    <x v="5"/>
    <x v="5"/>
    <x v="5"/>
    <x v="5"/>
    <x v="5"/>
    <x v="3"/>
    <x v="73"/>
    <x v="77"/>
    <x v="71"/>
    <x v="90"/>
    <x v="40"/>
    <x v="71"/>
    <x v="0"/>
    <x v="0"/>
  </r>
  <r>
    <x v="5"/>
    <x v="0"/>
    <x v="0"/>
    <x v="1"/>
    <x v="5"/>
    <x v="5"/>
    <x v="11"/>
    <x v="11"/>
    <x v="11"/>
    <x v="11"/>
    <x v="4"/>
    <x v="74"/>
    <x v="43"/>
    <x v="71"/>
    <x v="90"/>
    <x v="42"/>
    <x v="72"/>
    <x v="0"/>
    <x v="0"/>
  </r>
  <r>
    <x v="5"/>
    <x v="0"/>
    <x v="0"/>
    <x v="1"/>
    <x v="5"/>
    <x v="5"/>
    <x v="7"/>
    <x v="7"/>
    <x v="7"/>
    <x v="7"/>
    <x v="4"/>
    <x v="74"/>
    <x v="43"/>
    <x v="72"/>
    <x v="91"/>
    <x v="50"/>
    <x v="73"/>
    <x v="0"/>
    <x v="0"/>
  </r>
  <r>
    <x v="5"/>
    <x v="0"/>
    <x v="0"/>
    <x v="1"/>
    <x v="5"/>
    <x v="5"/>
    <x v="6"/>
    <x v="6"/>
    <x v="6"/>
    <x v="6"/>
    <x v="6"/>
    <x v="75"/>
    <x v="78"/>
    <x v="39"/>
    <x v="92"/>
    <x v="48"/>
    <x v="18"/>
    <x v="0"/>
    <x v="0"/>
  </r>
  <r>
    <x v="5"/>
    <x v="0"/>
    <x v="0"/>
    <x v="1"/>
    <x v="5"/>
    <x v="5"/>
    <x v="4"/>
    <x v="4"/>
    <x v="4"/>
    <x v="4"/>
    <x v="6"/>
    <x v="75"/>
    <x v="78"/>
    <x v="73"/>
    <x v="93"/>
    <x v="49"/>
    <x v="74"/>
    <x v="0"/>
    <x v="0"/>
  </r>
  <r>
    <x v="5"/>
    <x v="0"/>
    <x v="0"/>
    <x v="1"/>
    <x v="5"/>
    <x v="5"/>
    <x v="9"/>
    <x v="9"/>
    <x v="9"/>
    <x v="9"/>
    <x v="8"/>
    <x v="60"/>
    <x v="79"/>
    <x v="29"/>
    <x v="94"/>
    <x v="35"/>
    <x v="75"/>
    <x v="0"/>
    <x v="0"/>
  </r>
  <r>
    <x v="5"/>
    <x v="0"/>
    <x v="0"/>
    <x v="1"/>
    <x v="5"/>
    <x v="5"/>
    <x v="10"/>
    <x v="10"/>
    <x v="10"/>
    <x v="10"/>
    <x v="9"/>
    <x v="42"/>
    <x v="60"/>
    <x v="54"/>
    <x v="95"/>
    <x v="48"/>
    <x v="18"/>
    <x v="0"/>
    <x v="0"/>
  </r>
  <r>
    <x v="5"/>
    <x v="0"/>
    <x v="0"/>
    <x v="1"/>
    <x v="5"/>
    <x v="5"/>
    <x v="8"/>
    <x v="8"/>
    <x v="8"/>
    <x v="8"/>
    <x v="10"/>
    <x v="61"/>
    <x v="80"/>
    <x v="57"/>
    <x v="96"/>
    <x v="44"/>
    <x v="59"/>
    <x v="0"/>
    <x v="0"/>
  </r>
  <r>
    <x v="5"/>
    <x v="0"/>
    <x v="0"/>
    <x v="1"/>
    <x v="5"/>
    <x v="5"/>
    <x v="3"/>
    <x v="3"/>
    <x v="3"/>
    <x v="3"/>
    <x v="11"/>
    <x v="76"/>
    <x v="81"/>
    <x v="50"/>
    <x v="49"/>
    <x v="20"/>
    <x v="76"/>
    <x v="0"/>
    <x v="0"/>
  </r>
  <r>
    <x v="5"/>
    <x v="0"/>
    <x v="0"/>
    <x v="1"/>
    <x v="5"/>
    <x v="5"/>
    <x v="18"/>
    <x v="18"/>
    <x v="18"/>
    <x v="18"/>
    <x v="11"/>
    <x v="76"/>
    <x v="81"/>
    <x v="29"/>
    <x v="94"/>
    <x v="42"/>
    <x v="72"/>
    <x v="0"/>
    <x v="0"/>
  </r>
  <r>
    <x v="5"/>
    <x v="0"/>
    <x v="0"/>
    <x v="1"/>
    <x v="5"/>
    <x v="5"/>
    <x v="17"/>
    <x v="17"/>
    <x v="17"/>
    <x v="17"/>
    <x v="13"/>
    <x v="77"/>
    <x v="32"/>
    <x v="34"/>
    <x v="80"/>
    <x v="24"/>
    <x v="77"/>
    <x v="2"/>
    <x v="6"/>
  </r>
  <r>
    <x v="5"/>
    <x v="0"/>
    <x v="0"/>
    <x v="1"/>
    <x v="5"/>
    <x v="5"/>
    <x v="15"/>
    <x v="15"/>
    <x v="15"/>
    <x v="15"/>
    <x v="14"/>
    <x v="44"/>
    <x v="82"/>
    <x v="65"/>
    <x v="14"/>
    <x v="38"/>
    <x v="78"/>
    <x v="0"/>
    <x v="0"/>
  </r>
  <r>
    <x v="5"/>
    <x v="0"/>
    <x v="0"/>
    <x v="1"/>
    <x v="5"/>
    <x v="5"/>
    <x v="14"/>
    <x v="14"/>
    <x v="14"/>
    <x v="14"/>
    <x v="15"/>
    <x v="62"/>
    <x v="83"/>
    <x v="56"/>
    <x v="3"/>
    <x v="36"/>
    <x v="79"/>
    <x v="0"/>
    <x v="0"/>
  </r>
  <r>
    <x v="5"/>
    <x v="0"/>
    <x v="0"/>
    <x v="1"/>
    <x v="5"/>
    <x v="5"/>
    <x v="13"/>
    <x v="13"/>
    <x v="13"/>
    <x v="13"/>
    <x v="16"/>
    <x v="45"/>
    <x v="84"/>
    <x v="33"/>
    <x v="97"/>
    <x v="51"/>
    <x v="80"/>
    <x v="0"/>
    <x v="0"/>
  </r>
  <r>
    <x v="5"/>
    <x v="0"/>
    <x v="0"/>
    <x v="1"/>
    <x v="5"/>
    <x v="5"/>
    <x v="12"/>
    <x v="12"/>
    <x v="12"/>
    <x v="12"/>
    <x v="17"/>
    <x v="46"/>
    <x v="85"/>
    <x v="74"/>
    <x v="98"/>
    <x v="39"/>
    <x v="81"/>
    <x v="0"/>
    <x v="0"/>
  </r>
  <r>
    <x v="5"/>
    <x v="0"/>
    <x v="0"/>
    <x v="1"/>
    <x v="5"/>
    <x v="5"/>
    <x v="27"/>
    <x v="27"/>
    <x v="27"/>
    <x v="27"/>
    <x v="18"/>
    <x v="63"/>
    <x v="86"/>
    <x v="75"/>
    <x v="53"/>
    <x v="25"/>
    <x v="82"/>
    <x v="0"/>
    <x v="0"/>
  </r>
  <r>
    <x v="5"/>
    <x v="0"/>
    <x v="0"/>
    <x v="1"/>
    <x v="5"/>
    <x v="5"/>
    <x v="24"/>
    <x v="24"/>
    <x v="24"/>
    <x v="24"/>
    <x v="18"/>
    <x v="63"/>
    <x v="86"/>
    <x v="37"/>
    <x v="99"/>
    <x v="39"/>
    <x v="81"/>
    <x v="0"/>
    <x v="0"/>
  </r>
  <r>
    <x v="6"/>
    <x v="0"/>
    <x v="0"/>
    <x v="1"/>
    <x v="6"/>
    <x v="6"/>
    <x v="32"/>
    <x v="32"/>
    <x v="32"/>
    <x v="32"/>
    <x v="0"/>
    <x v="78"/>
    <x v="87"/>
    <x v="38"/>
    <x v="100"/>
    <x v="22"/>
    <x v="83"/>
    <x v="0"/>
    <x v="0"/>
  </r>
  <r>
    <x v="6"/>
    <x v="0"/>
    <x v="0"/>
    <x v="1"/>
    <x v="6"/>
    <x v="6"/>
    <x v="2"/>
    <x v="2"/>
    <x v="2"/>
    <x v="2"/>
    <x v="1"/>
    <x v="79"/>
    <x v="88"/>
    <x v="76"/>
    <x v="101"/>
    <x v="41"/>
    <x v="84"/>
    <x v="2"/>
    <x v="7"/>
  </r>
  <r>
    <x v="6"/>
    <x v="0"/>
    <x v="0"/>
    <x v="1"/>
    <x v="6"/>
    <x v="6"/>
    <x v="0"/>
    <x v="0"/>
    <x v="0"/>
    <x v="0"/>
    <x v="2"/>
    <x v="41"/>
    <x v="21"/>
    <x v="77"/>
    <x v="102"/>
    <x v="41"/>
    <x v="84"/>
    <x v="0"/>
    <x v="0"/>
  </r>
  <r>
    <x v="6"/>
    <x v="0"/>
    <x v="0"/>
    <x v="1"/>
    <x v="6"/>
    <x v="6"/>
    <x v="33"/>
    <x v="33"/>
    <x v="33"/>
    <x v="33"/>
    <x v="3"/>
    <x v="80"/>
    <x v="89"/>
    <x v="78"/>
    <x v="103"/>
    <x v="44"/>
    <x v="85"/>
    <x v="0"/>
    <x v="0"/>
  </r>
  <r>
    <x v="6"/>
    <x v="0"/>
    <x v="0"/>
    <x v="1"/>
    <x v="6"/>
    <x v="6"/>
    <x v="11"/>
    <x v="11"/>
    <x v="11"/>
    <x v="11"/>
    <x v="4"/>
    <x v="61"/>
    <x v="57"/>
    <x v="54"/>
    <x v="104"/>
    <x v="37"/>
    <x v="72"/>
    <x v="0"/>
    <x v="0"/>
  </r>
  <r>
    <x v="6"/>
    <x v="0"/>
    <x v="0"/>
    <x v="1"/>
    <x v="6"/>
    <x v="6"/>
    <x v="4"/>
    <x v="4"/>
    <x v="4"/>
    <x v="4"/>
    <x v="5"/>
    <x v="45"/>
    <x v="90"/>
    <x v="79"/>
    <x v="105"/>
    <x v="45"/>
    <x v="51"/>
    <x v="0"/>
    <x v="0"/>
  </r>
  <r>
    <x v="6"/>
    <x v="0"/>
    <x v="0"/>
    <x v="1"/>
    <x v="6"/>
    <x v="6"/>
    <x v="3"/>
    <x v="3"/>
    <x v="3"/>
    <x v="3"/>
    <x v="6"/>
    <x v="68"/>
    <x v="91"/>
    <x v="45"/>
    <x v="51"/>
    <x v="21"/>
    <x v="86"/>
    <x v="0"/>
    <x v="0"/>
  </r>
  <r>
    <x v="6"/>
    <x v="0"/>
    <x v="0"/>
    <x v="1"/>
    <x v="6"/>
    <x v="6"/>
    <x v="5"/>
    <x v="5"/>
    <x v="5"/>
    <x v="5"/>
    <x v="6"/>
    <x v="68"/>
    <x v="91"/>
    <x v="44"/>
    <x v="106"/>
    <x v="45"/>
    <x v="51"/>
    <x v="0"/>
    <x v="0"/>
  </r>
  <r>
    <x v="6"/>
    <x v="0"/>
    <x v="0"/>
    <x v="1"/>
    <x v="6"/>
    <x v="6"/>
    <x v="18"/>
    <x v="18"/>
    <x v="18"/>
    <x v="18"/>
    <x v="6"/>
    <x v="68"/>
    <x v="91"/>
    <x v="62"/>
    <x v="107"/>
    <x v="41"/>
    <x v="84"/>
    <x v="0"/>
    <x v="0"/>
  </r>
  <r>
    <x v="6"/>
    <x v="0"/>
    <x v="0"/>
    <x v="1"/>
    <x v="6"/>
    <x v="6"/>
    <x v="7"/>
    <x v="7"/>
    <x v="7"/>
    <x v="7"/>
    <x v="9"/>
    <x v="63"/>
    <x v="6"/>
    <x v="74"/>
    <x v="10"/>
    <x v="36"/>
    <x v="87"/>
    <x v="2"/>
    <x v="7"/>
  </r>
  <r>
    <x v="6"/>
    <x v="0"/>
    <x v="0"/>
    <x v="1"/>
    <x v="6"/>
    <x v="6"/>
    <x v="10"/>
    <x v="10"/>
    <x v="10"/>
    <x v="10"/>
    <x v="10"/>
    <x v="64"/>
    <x v="27"/>
    <x v="56"/>
    <x v="21"/>
    <x v="37"/>
    <x v="72"/>
    <x v="0"/>
    <x v="0"/>
  </r>
  <r>
    <x v="6"/>
    <x v="0"/>
    <x v="0"/>
    <x v="1"/>
    <x v="6"/>
    <x v="6"/>
    <x v="8"/>
    <x v="8"/>
    <x v="8"/>
    <x v="8"/>
    <x v="11"/>
    <x v="81"/>
    <x v="92"/>
    <x v="63"/>
    <x v="29"/>
    <x v="36"/>
    <x v="87"/>
    <x v="0"/>
    <x v="0"/>
  </r>
  <r>
    <x v="6"/>
    <x v="0"/>
    <x v="0"/>
    <x v="1"/>
    <x v="6"/>
    <x v="6"/>
    <x v="1"/>
    <x v="1"/>
    <x v="1"/>
    <x v="1"/>
    <x v="12"/>
    <x v="66"/>
    <x v="60"/>
    <x v="46"/>
    <x v="81"/>
    <x v="25"/>
    <x v="88"/>
    <x v="0"/>
    <x v="0"/>
  </r>
  <r>
    <x v="6"/>
    <x v="0"/>
    <x v="0"/>
    <x v="1"/>
    <x v="6"/>
    <x v="6"/>
    <x v="6"/>
    <x v="6"/>
    <x v="6"/>
    <x v="6"/>
    <x v="12"/>
    <x v="66"/>
    <x v="60"/>
    <x v="80"/>
    <x v="108"/>
    <x v="45"/>
    <x v="51"/>
    <x v="0"/>
    <x v="0"/>
  </r>
  <r>
    <x v="6"/>
    <x v="0"/>
    <x v="0"/>
    <x v="1"/>
    <x v="6"/>
    <x v="6"/>
    <x v="12"/>
    <x v="12"/>
    <x v="12"/>
    <x v="12"/>
    <x v="14"/>
    <x v="48"/>
    <x v="61"/>
    <x v="75"/>
    <x v="109"/>
    <x v="41"/>
    <x v="84"/>
    <x v="0"/>
    <x v="0"/>
  </r>
  <r>
    <x v="6"/>
    <x v="0"/>
    <x v="0"/>
    <x v="1"/>
    <x v="6"/>
    <x v="6"/>
    <x v="14"/>
    <x v="14"/>
    <x v="14"/>
    <x v="14"/>
    <x v="15"/>
    <x v="69"/>
    <x v="93"/>
    <x v="75"/>
    <x v="109"/>
    <x v="48"/>
    <x v="89"/>
    <x v="0"/>
    <x v="0"/>
  </r>
  <r>
    <x v="6"/>
    <x v="0"/>
    <x v="0"/>
    <x v="1"/>
    <x v="6"/>
    <x v="6"/>
    <x v="26"/>
    <x v="26"/>
    <x v="26"/>
    <x v="26"/>
    <x v="16"/>
    <x v="52"/>
    <x v="14"/>
    <x v="49"/>
    <x v="110"/>
    <x v="40"/>
    <x v="25"/>
    <x v="0"/>
    <x v="0"/>
  </r>
  <r>
    <x v="6"/>
    <x v="0"/>
    <x v="0"/>
    <x v="1"/>
    <x v="6"/>
    <x v="6"/>
    <x v="15"/>
    <x v="15"/>
    <x v="15"/>
    <x v="15"/>
    <x v="17"/>
    <x v="53"/>
    <x v="16"/>
    <x v="50"/>
    <x v="111"/>
    <x v="41"/>
    <x v="84"/>
    <x v="0"/>
    <x v="0"/>
  </r>
  <r>
    <x v="6"/>
    <x v="0"/>
    <x v="0"/>
    <x v="1"/>
    <x v="6"/>
    <x v="6"/>
    <x v="13"/>
    <x v="13"/>
    <x v="13"/>
    <x v="13"/>
    <x v="18"/>
    <x v="54"/>
    <x v="94"/>
    <x v="59"/>
    <x v="112"/>
    <x v="44"/>
    <x v="85"/>
    <x v="0"/>
    <x v="0"/>
  </r>
  <r>
    <x v="6"/>
    <x v="0"/>
    <x v="0"/>
    <x v="1"/>
    <x v="6"/>
    <x v="6"/>
    <x v="19"/>
    <x v="19"/>
    <x v="19"/>
    <x v="19"/>
    <x v="18"/>
    <x v="54"/>
    <x v="94"/>
    <x v="50"/>
    <x v="111"/>
    <x v="49"/>
    <x v="90"/>
    <x v="0"/>
    <x v="0"/>
  </r>
  <r>
    <x v="6"/>
    <x v="0"/>
    <x v="0"/>
    <x v="1"/>
    <x v="6"/>
    <x v="6"/>
    <x v="9"/>
    <x v="9"/>
    <x v="9"/>
    <x v="9"/>
    <x v="18"/>
    <x v="54"/>
    <x v="94"/>
    <x v="58"/>
    <x v="113"/>
    <x v="45"/>
    <x v="51"/>
    <x v="0"/>
    <x v="0"/>
  </r>
  <r>
    <x v="6"/>
    <x v="0"/>
    <x v="0"/>
    <x v="1"/>
    <x v="6"/>
    <x v="6"/>
    <x v="24"/>
    <x v="24"/>
    <x v="24"/>
    <x v="24"/>
    <x v="18"/>
    <x v="54"/>
    <x v="94"/>
    <x v="45"/>
    <x v="51"/>
    <x v="37"/>
    <x v="72"/>
    <x v="0"/>
    <x v="0"/>
  </r>
  <r>
    <x v="7"/>
    <x v="0"/>
    <x v="0"/>
    <x v="1"/>
    <x v="7"/>
    <x v="7"/>
    <x v="1"/>
    <x v="1"/>
    <x v="1"/>
    <x v="1"/>
    <x v="0"/>
    <x v="82"/>
    <x v="95"/>
    <x v="81"/>
    <x v="114"/>
    <x v="40"/>
    <x v="91"/>
    <x v="0"/>
    <x v="0"/>
  </r>
  <r>
    <x v="7"/>
    <x v="0"/>
    <x v="0"/>
    <x v="1"/>
    <x v="7"/>
    <x v="7"/>
    <x v="0"/>
    <x v="0"/>
    <x v="0"/>
    <x v="0"/>
    <x v="1"/>
    <x v="43"/>
    <x v="96"/>
    <x v="55"/>
    <x v="115"/>
    <x v="48"/>
    <x v="92"/>
    <x v="0"/>
    <x v="0"/>
  </r>
  <r>
    <x v="7"/>
    <x v="0"/>
    <x v="0"/>
    <x v="1"/>
    <x v="7"/>
    <x v="7"/>
    <x v="3"/>
    <x v="3"/>
    <x v="3"/>
    <x v="3"/>
    <x v="2"/>
    <x v="61"/>
    <x v="97"/>
    <x v="64"/>
    <x v="89"/>
    <x v="21"/>
    <x v="93"/>
    <x v="0"/>
    <x v="0"/>
  </r>
  <r>
    <x v="7"/>
    <x v="0"/>
    <x v="0"/>
    <x v="1"/>
    <x v="7"/>
    <x v="7"/>
    <x v="8"/>
    <x v="8"/>
    <x v="8"/>
    <x v="8"/>
    <x v="3"/>
    <x v="65"/>
    <x v="98"/>
    <x v="64"/>
    <x v="89"/>
    <x v="42"/>
    <x v="94"/>
    <x v="0"/>
    <x v="0"/>
  </r>
  <r>
    <x v="7"/>
    <x v="0"/>
    <x v="0"/>
    <x v="1"/>
    <x v="7"/>
    <x v="7"/>
    <x v="32"/>
    <x v="32"/>
    <x v="32"/>
    <x v="32"/>
    <x v="4"/>
    <x v="51"/>
    <x v="25"/>
    <x v="52"/>
    <x v="109"/>
    <x v="44"/>
    <x v="95"/>
    <x v="0"/>
    <x v="0"/>
  </r>
  <r>
    <x v="7"/>
    <x v="0"/>
    <x v="0"/>
    <x v="1"/>
    <x v="7"/>
    <x v="7"/>
    <x v="4"/>
    <x v="4"/>
    <x v="4"/>
    <x v="4"/>
    <x v="4"/>
    <x v="51"/>
    <x v="25"/>
    <x v="75"/>
    <x v="59"/>
    <x v="45"/>
    <x v="51"/>
    <x v="0"/>
    <x v="0"/>
  </r>
  <r>
    <x v="7"/>
    <x v="0"/>
    <x v="0"/>
    <x v="1"/>
    <x v="7"/>
    <x v="7"/>
    <x v="2"/>
    <x v="2"/>
    <x v="2"/>
    <x v="2"/>
    <x v="6"/>
    <x v="53"/>
    <x v="99"/>
    <x v="46"/>
    <x v="60"/>
    <x v="48"/>
    <x v="92"/>
    <x v="0"/>
    <x v="0"/>
  </r>
  <r>
    <x v="7"/>
    <x v="0"/>
    <x v="0"/>
    <x v="1"/>
    <x v="7"/>
    <x v="7"/>
    <x v="19"/>
    <x v="19"/>
    <x v="19"/>
    <x v="19"/>
    <x v="7"/>
    <x v="56"/>
    <x v="27"/>
    <x v="47"/>
    <x v="116"/>
    <x v="37"/>
    <x v="96"/>
    <x v="0"/>
    <x v="0"/>
  </r>
  <r>
    <x v="7"/>
    <x v="0"/>
    <x v="0"/>
    <x v="1"/>
    <x v="7"/>
    <x v="7"/>
    <x v="6"/>
    <x v="6"/>
    <x v="6"/>
    <x v="6"/>
    <x v="8"/>
    <x v="83"/>
    <x v="100"/>
    <x v="49"/>
    <x v="117"/>
    <x v="42"/>
    <x v="94"/>
    <x v="0"/>
    <x v="0"/>
  </r>
  <r>
    <x v="7"/>
    <x v="0"/>
    <x v="0"/>
    <x v="1"/>
    <x v="7"/>
    <x v="7"/>
    <x v="18"/>
    <x v="18"/>
    <x v="18"/>
    <x v="18"/>
    <x v="8"/>
    <x v="83"/>
    <x v="100"/>
    <x v="50"/>
    <x v="118"/>
    <x v="37"/>
    <x v="96"/>
    <x v="0"/>
    <x v="0"/>
  </r>
  <r>
    <x v="7"/>
    <x v="0"/>
    <x v="0"/>
    <x v="1"/>
    <x v="7"/>
    <x v="7"/>
    <x v="17"/>
    <x v="17"/>
    <x v="17"/>
    <x v="17"/>
    <x v="10"/>
    <x v="84"/>
    <x v="71"/>
    <x v="49"/>
    <x v="117"/>
    <x v="37"/>
    <x v="96"/>
    <x v="0"/>
    <x v="0"/>
  </r>
  <r>
    <x v="7"/>
    <x v="0"/>
    <x v="0"/>
    <x v="1"/>
    <x v="7"/>
    <x v="7"/>
    <x v="9"/>
    <x v="9"/>
    <x v="9"/>
    <x v="9"/>
    <x v="10"/>
    <x v="84"/>
    <x v="71"/>
    <x v="49"/>
    <x v="117"/>
    <x v="37"/>
    <x v="96"/>
    <x v="0"/>
    <x v="0"/>
  </r>
  <r>
    <x v="7"/>
    <x v="0"/>
    <x v="0"/>
    <x v="1"/>
    <x v="7"/>
    <x v="7"/>
    <x v="13"/>
    <x v="13"/>
    <x v="13"/>
    <x v="13"/>
    <x v="12"/>
    <x v="85"/>
    <x v="80"/>
    <x v="59"/>
    <x v="50"/>
    <x v="41"/>
    <x v="97"/>
    <x v="0"/>
    <x v="0"/>
  </r>
  <r>
    <x v="7"/>
    <x v="0"/>
    <x v="0"/>
    <x v="1"/>
    <x v="7"/>
    <x v="7"/>
    <x v="27"/>
    <x v="27"/>
    <x v="27"/>
    <x v="27"/>
    <x v="13"/>
    <x v="86"/>
    <x v="93"/>
    <x v="59"/>
    <x v="50"/>
    <x v="49"/>
    <x v="98"/>
    <x v="0"/>
    <x v="0"/>
  </r>
  <r>
    <x v="7"/>
    <x v="0"/>
    <x v="0"/>
    <x v="1"/>
    <x v="7"/>
    <x v="7"/>
    <x v="26"/>
    <x v="26"/>
    <x v="26"/>
    <x v="26"/>
    <x v="14"/>
    <x v="87"/>
    <x v="50"/>
    <x v="66"/>
    <x v="119"/>
    <x v="41"/>
    <x v="97"/>
    <x v="0"/>
    <x v="0"/>
  </r>
  <r>
    <x v="7"/>
    <x v="0"/>
    <x v="0"/>
    <x v="1"/>
    <x v="7"/>
    <x v="7"/>
    <x v="12"/>
    <x v="12"/>
    <x v="12"/>
    <x v="12"/>
    <x v="14"/>
    <x v="87"/>
    <x v="50"/>
    <x v="59"/>
    <x v="50"/>
    <x v="48"/>
    <x v="92"/>
    <x v="0"/>
    <x v="0"/>
  </r>
  <r>
    <x v="7"/>
    <x v="0"/>
    <x v="0"/>
    <x v="1"/>
    <x v="7"/>
    <x v="7"/>
    <x v="34"/>
    <x v="34"/>
    <x v="34"/>
    <x v="34"/>
    <x v="16"/>
    <x v="88"/>
    <x v="35"/>
    <x v="51"/>
    <x v="64"/>
    <x v="41"/>
    <x v="97"/>
    <x v="0"/>
    <x v="0"/>
  </r>
  <r>
    <x v="7"/>
    <x v="0"/>
    <x v="0"/>
    <x v="1"/>
    <x v="7"/>
    <x v="7"/>
    <x v="14"/>
    <x v="14"/>
    <x v="14"/>
    <x v="14"/>
    <x v="16"/>
    <x v="88"/>
    <x v="35"/>
    <x v="60"/>
    <x v="120"/>
    <x v="45"/>
    <x v="51"/>
    <x v="0"/>
    <x v="0"/>
  </r>
  <r>
    <x v="7"/>
    <x v="0"/>
    <x v="0"/>
    <x v="1"/>
    <x v="7"/>
    <x v="7"/>
    <x v="35"/>
    <x v="35"/>
    <x v="35"/>
    <x v="35"/>
    <x v="16"/>
    <x v="88"/>
    <x v="35"/>
    <x v="33"/>
    <x v="121"/>
    <x v="37"/>
    <x v="96"/>
    <x v="0"/>
    <x v="0"/>
  </r>
  <r>
    <x v="7"/>
    <x v="0"/>
    <x v="0"/>
    <x v="1"/>
    <x v="7"/>
    <x v="7"/>
    <x v="11"/>
    <x v="11"/>
    <x v="11"/>
    <x v="11"/>
    <x v="16"/>
    <x v="88"/>
    <x v="35"/>
    <x v="33"/>
    <x v="121"/>
    <x v="37"/>
    <x v="96"/>
    <x v="0"/>
    <x v="0"/>
  </r>
  <r>
    <x v="7"/>
    <x v="0"/>
    <x v="0"/>
    <x v="1"/>
    <x v="7"/>
    <x v="7"/>
    <x v="36"/>
    <x v="36"/>
    <x v="36"/>
    <x v="36"/>
    <x v="16"/>
    <x v="88"/>
    <x v="35"/>
    <x v="60"/>
    <x v="120"/>
    <x v="45"/>
    <x v="51"/>
    <x v="0"/>
    <x v="0"/>
  </r>
  <r>
    <x v="7"/>
    <x v="0"/>
    <x v="0"/>
    <x v="1"/>
    <x v="7"/>
    <x v="7"/>
    <x v="5"/>
    <x v="5"/>
    <x v="5"/>
    <x v="5"/>
    <x v="16"/>
    <x v="88"/>
    <x v="35"/>
    <x v="60"/>
    <x v="120"/>
    <x v="45"/>
    <x v="51"/>
    <x v="0"/>
    <x v="0"/>
  </r>
  <r>
    <x v="8"/>
    <x v="0"/>
    <x v="0"/>
    <x v="1"/>
    <x v="8"/>
    <x v="8"/>
    <x v="2"/>
    <x v="2"/>
    <x v="2"/>
    <x v="2"/>
    <x v="0"/>
    <x v="51"/>
    <x v="101"/>
    <x v="43"/>
    <x v="122"/>
    <x v="37"/>
    <x v="60"/>
    <x v="0"/>
    <x v="0"/>
  </r>
  <r>
    <x v="8"/>
    <x v="0"/>
    <x v="0"/>
    <x v="1"/>
    <x v="8"/>
    <x v="8"/>
    <x v="3"/>
    <x v="3"/>
    <x v="3"/>
    <x v="3"/>
    <x v="1"/>
    <x v="54"/>
    <x v="102"/>
    <x v="66"/>
    <x v="61"/>
    <x v="34"/>
    <x v="99"/>
    <x v="0"/>
    <x v="0"/>
  </r>
  <r>
    <x v="8"/>
    <x v="0"/>
    <x v="0"/>
    <x v="1"/>
    <x v="8"/>
    <x v="8"/>
    <x v="0"/>
    <x v="0"/>
    <x v="0"/>
    <x v="0"/>
    <x v="2"/>
    <x v="55"/>
    <x v="103"/>
    <x v="47"/>
    <x v="123"/>
    <x v="42"/>
    <x v="84"/>
    <x v="0"/>
    <x v="0"/>
  </r>
  <r>
    <x v="8"/>
    <x v="0"/>
    <x v="0"/>
    <x v="1"/>
    <x v="8"/>
    <x v="8"/>
    <x v="8"/>
    <x v="8"/>
    <x v="8"/>
    <x v="8"/>
    <x v="3"/>
    <x v="85"/>
    <x v="104"/>
    <x v="49"/>
    <x v="124"/>
    <x v="45"/>
    <x v="51"/>
    <x v="0"/>
    <x v="0"/>
  </r>
  <r>
    <x v="8"/>
    <x v="0"/>
    <x v="0"/>
    <x v="1"/>
    <x v="8"/>
    <x v="8"/>
    <x v="6"/>
    <x v="6"/>
    <x v="6"/>
    <x v="6"/>
    <x v="3"/>
    <x v="85"/>
    <x v="104"/>
    <x v="49"/>
    <x v="124"/>
    <x v="45"/>
    <x v="51"/>
    <x v="0"/>
    <x v="0"/>
  </r>
  <r>
    <x v="8"/>
    <x v="0"/>
    <x v="0"/>
    <x v="1"/>
    <x v="8"/>
    <x v="8"/>
    <x v="4"/>
    <x v="4"/>
    <x v="4"/>
    <x v="4"/>
    <x v="3"/>
    <x v="85"/>
    <x v="104"/>
    <x v="49"/>
    <x v="124"/>
    <x v="45"/>
    <x v="51"/>
    <x v="0"/>
    <x v="0"/>
  </r>
  <r>
    <x v="8"/>
    <x v="0"/>
    <x v="0"/>
    <x v="1"/>
    <x v="8"/>
    <x v="8"/>
    <x v="37"/>
    <x v="37"/>
    <x v="37"/>
    <x v="37"/>
    <x v="6"/>
    <x v="86"/>
    <x v="58"/>
    <x v="52"/>
    <x v="125"/>
    <x v="37"/>
    <x v="60"/>
    <x v="0"/>
    <x v="0"/>
  </r>
  <r>
    <x v="8"/>
    <x v="0"/>
    <x v="0"/>
    <x v="1"/>
    <x v="8"/>
    <x v="8"/>
    <x v="35"/>
    <x v="35"/>
    <x v="35"/>
    <x v="35"/>
    <x v="7"/>
    <x v="87"/>
    <x v="105"/>
    <x v="66"/>
    <x v="61"/>
    <x v="41"/>
    <x v="100"/>
    <x v="0"/>
    <x v="0"/>
  </r>
  <r>
    <x v="8"/>
    <x v="0"/>
    <x v="0"/>
    <x v="1"/>
    <x v="8"/>
    <x v="8"/>
    <x v="13"/>
    <x v="13"/>
    <x v="13"/>
    <x v="13"/>
    <x v="8"/>
    <x v="88"/>
    <x v="106"/>
    <x v="66"/>
    <x v="61"/>
    <x v="49"/>
    <x v="101"/>
    <x v="0"/>
    <x v="0"/>
  </r>
  <r>
    <x v="8"/>
    <x v="0"/>
    <x v="0"/>
    <x v="1"/>
    <x v="8"/>
    <x v="8"/>
    <x v="1"/>
    <x v="1"/>
    <x v="1"/>
    <x v="1"/>
    <x v="8"/>
    <x v="88"/>
    <x v="106"/>
    <x v="48"/>
    <x v="62"/>
    <x v="48"/>
    <x v="20"/>
    <x v="0"/>
    <x v="0"/>
  </r>
  <r>
    <x v="8"/>
    <x v="0"/>
    <x v="0"/>
    <x v="1"/>
    <x v="8"/>
    <x v="8"/>
    <x v="19"/>
    <x v="19"/>
    <x v="19"/>
    <x v="19"/>
    <x v="10"/>
    <x v="89"/>
    <x v="107"/>
    <x v="59"/>
    <x v="126"/>
    <x v="45"/>
    <x v="51"/>
    <x v="0"/>
    <x v="0"/>
  </r>
  <r>
    <x v="8"/>
    <x v="0"/>
    <x v="0"/>
    <x v="1"/>
    <x v="8"/>
    <x v="8"/>
    <x v="25"/>
    <x v="25"/>
    <x v="25"/>
    <x v="25"/>
    <x v="11"/>
    <x v="90"/>
    <x v="9"/>
    <x v="66"/>
    <x v="61"/>
    <x v="37"/>
    <x v="60"/>
    <x v="0"/>
    <x v="0"/>
  </r>
  <r>
    <x v="8"/>
    <x v="0"/>
    <x v="0"/>
    <x v="1"/>
    <x v="8"/>
    <x v="8"/>
    <x v="17"/>
    <x v="17"/>
    <x v="17"/>
    <x v="17"/>
    <x v="11"/>
    <x v="90"/>
    <x v="9"/>
    <x v="66"/>
    <x v="61"/>
    <x v="37"/>
    <x v="60"/>
    <x v="0"/>
    <x v="0"/>
  </r>
  <r>
    <x v="8"/>
    <x v="0"/>
    <x v="0"/>
    <x v="1"/>
    <x v="8"/>
    <x v="8"/>
    <x v="14"/>
    <x v="14"/>
    <x v="14"/>
    <x v="14"/>
    <x v="13"/>
    <x v="91"/>
    <x v="35"/>
    <x v="66"/>
    <x v="61"/>
    <x v="45"/>
    <x v="51"/>
    <x v="0"/>
    <x v="0"/>
  </r>
  <r>
    <x v="8"/>
    <x v="0"/>
    <x v="0"/>
    <x v="1"/>
    <x v="8"/>
    <x v="8"/>
    <x v="11"/>
    <x v="11"/>
    <x v="11"/>
    <x v="11"/>
    <x v="13"/>
    <x v="91"/>
    <x v="35"/>
    <x v="66"/>
    <x v="61"/>
    <x v="45"/>
    <x v="51"/>
    <x v="0"/>
    <x v="0"/>
  </r>
  <r>
    <x v="8"/>
    <x v="0"/>
    <x v="0"/>
    <x v="1"/>
    <x v="8"/>
    <x v="8"/>
    <x v="34"/>
    <x v="34"/>
    <x v="34"/>
    <x v="34"/>
    <x v="15"/>
    <x v="92"/>
    <x v="37"/>
    <x v="82"/>
    <x v="127"/>
    <x v="49"/>
    <x v="101"/>
    <x v="0"/>
    <x v="0"/>
  </r>
  <r>
    <x v="8"/>
    <x v="0"/>
    <x v="0"/>
    <x v="1"/>
    <x v="8"/>
    <x v="8"/>
    <x v="27"/>
    <x v="27"/>
    <x v="27"/>
    <x v="27"/>
    <x v="15"/>
    <x v="92"/>
    <x v="37"/>
    <x v="61"/>
    <x v="128"/>
    <x v="48"/>
    <x v="20"/>
    <x v="0"/>
    <x v="0"/>
  </r>
  <r>
    <x v="8"/>
    <x v="0"/>
    <x v="0"/>
    <x v="1"/>
    <x v="8"/>
    <x v="8"/>
    <x v="38"/>
    <x v="38"/>
    <x v="38"/>
    <x v="38"/>
    <x v="15"/>
    <x v="92"/>
    <x v="37"/>
    <x v="51"/>
    <x v="113"/>
    <x v="45"/>
    <x v="51"/>
    <x v="0"/>
    <x v="0"/>
  </r>
  <r>
    <x v="8"/>
    <x v="0"/>
    <x v="0"/>
    <x v="1"/>
    <x v="8"/>
    <x v="8"/>
    <x v="18"/>
    <x v="18"/>
    <x v="18"/>
    <x v="18"/>
    <x v="15"/>
    <x v="92"/>
    <x v="37"/>
    <x v="51"/>
    <x v="113"/>
    <x v="45"/>
    <x v="51"/>
    <x v="0"/>
    <x v="0"/>
  </r>
  <r>
    <x v="8"/>
    <x v="0"/>
    <x v="0"/>
    <x v="1"/>
    <x v="8"/>
    <x v="8"/>
    <x v="31"/>
    <x v="31"/>
    <x v="31"/>
    <x v="31"/>
    <x v="19"/>
    <x v="93"/>
    <x v="108"/>
    <x v="82"/>
    <x v="127"/>
    <x v="48"/>
    <x v="20"/>
    <x v="0"/>
    <x v="0"/>
  </r>
  <r>
    <x v="8"/>
    <x v="0"/>
    <x v="0"/>
    <x v="1"/>
    <x v="8"/>
    <x v="8"/>
    <x v="39"/>
    <x v="39"/>
    <x v="39"/>
    <x v="39"/>
    <x v="19"/>
    <x v="93"/>
    <x v="108"/>
    <x v="83"/>
    <x v="129"/>
    <x v="49"/>
    <x v="101"/>
    <x v="0"/>
    <x v="0"/>
  </r>
  <r>
    <x v="8"/>
    <x v="0"/>
    <x v="0"/>
    <x v="1"/>
    <x v="8"/>
    <x v="8"/>
    <x v="15"/>
    <x v="15"/>
    <x v="15"/>
    <x v="15"/>
    <x v="19"/>
    <x v="93"/>
    <x v="108"/>
    <x v="67"/>
    <x v="130"/>
    <x v="37"/>
    <x v="60"/>
    <x v="0"/>
    <x v="0"/>
  </r>
  <r>
    <x v="8"/>
    <x v="0"/>
    <x v="0"/>
    <x v="1"/>
    <x v="8"/>
    <x v="8"/>
    <x v="12"/>
    <x v="12"/>
    <x v="12"/>
    <x v="12"/>
    <x v="19"/>
    <x v="93"/>
    <x v="108"/>
    <x v="82"/>
    <x v="127"/>
    <x v="48"/>
    <x v="20"/>
    <x v="0"/>
    <x v="0"/>
  </r>
  <r>
    <x v="9"/>
    <x v="0"/>
    <x v="0"/>
    <x v="1"/>
    <x v="9"/>
    <x v="9"/>
    <x v="0"/>
    <x v="0"/>
    <x v="0"/>
    <x v="0"/>
    <x v="0"/>
    <x v="38"/>
    <x v="109"/>
    <x v="84"/>
    <x v="131"/>
    <x v="21"/>
    <x v="66"/>
    <x v="0"/>
    <x v="0"/>
  </r>
  <r>
    <x v="9"/>
    <x v="0"/>
    <x v="0"/>
    <x v="1"/>
    <x v="9"/>
    <x v="9"/>
    <x v="7"/>
    <x v="7"/>
    <x v="7"/>
    <x v="7"/>
    <x v="1"/>
    <x v="78"/>
    <x v="110"/>
    <x v="40"/>
    <x v="132"/>
    <x v="47"/>
    <x v="101"/>
    <x v="0"/>
    <x v="0"/>
  </r>
  <r>
    <x v="9"/>
    <x v="0"/>
    <x v="0"/>
    <x v="1"/>
    <x v="9"/>
    <x v="9"/>
    <x v="5"/>
    <x v="5"/>
    <x v="5"/>
    <x v="5"/>
    <x v="1"/>
    <x v="78"/>
    <x v="110"/>
    <x v="85"/>
    <x v="133"/>
    <x v="48"/>
    <x v="102"/>
    <x v="0"/>
    <x v="0"/>
  </r>
  <r>
    <x v="9"/>
    <x v="0"/>
    <x v="0"/>
    <x v="1"/>
    <x v="9"/>
    <x v="9"/>
    <x v="1"/>
    <x v="1"/>
    <x v="1"/>
    <x v="1"/>
    <x v="3"/>
    <x v="94"/>
    <x v="111"/>
    <x v="74"/>
    <x v="134"/>
    <x v="52"/>
    <x v="103"/>
    <x v="0"/>
    <x v="0"/>
  </r>
  <r>
    <x v="9"/>
    <x v="0"/>
    <x v="0"/>
    <x v="1"/>
    <x v="9"/>
    <x v="9"/>
    <x v="22"/>
    <x v="22"/>
    <x v="22"/>
    <x v="22"/>
    <x v="4"/>
    <x v="95"/>
    <x v="112"/>
    <x v="86"/>
    <x v="135"/>
    <x v="53"/>
    <x v="104"/>
    <x v="0"/>
    <x v="0"/>
  </r>
  <r>
    <x v="9"/>
    <x v="0"/>
    <x v="0"/>
    <x v="1"/>
    <x v="9"/>
    <x v="9"/>
    <x v="6"/>
    <x v="6"/>
    <x v="6"/>
    <x v="6"/>
    <x v="4"/>
    <x v="95"/>
    <x v="112"/>
    <x v="35"/>
    <x v="136"/>
    <x v="48"/>
    <x v="102"/>
    <x v="0"/>
    <x v="0"/>
  </r>
  <r>
    <x v="9"/>
    <x v="0"/>
    <x v="0"/>
    <x v="1"/>
    <x v="9"/>
    <x v="9"/>
    <x v="4"/>
    <x v="4"/>
    <x v="4"/>
    <x v="4"/>
    <x v="6"/>
    <x v="96"/>
    <x v="113"/>
    <x v="56"/>
    <x v="137"/>
    <x v="39"/>
    <x v="105"/>
    <x v="0"/>
    <x v="0"/>
  </r>
  <r>
    <x v="9"/>
    <x v="0"/>
    <x v="0"/>
    <x v="1"/>
    <x v="9"/>
    <x v="9"/>
    <x v="24"/>
    <x v="24"/>
    <x v="24"/>
    <x v="24"/>
    <x v="7"/>
    <x v="46"/>
    <x v="105"/>
    <x v="74"/>
    <x v="134"/>
    <x v="39"/>
    <x v="105"/>
    <x v="0"/>
    <x v="0"/>
  </r>
  <r>
    <x v="9"/>
    <x v="0"/>
    <x v="0"/>
    <x v="1"/>
    <x v="9"/>
    <x v="9"/>
    <x v="20"/>
    <x v="20"/>
    <x v="20"/>
    <x v="20"/>
    <x v="8"/>
    <x v="47"/>
    <x v="114"/>
    <x v="83"/>
    <x v="138"/>
    <x v="54"/>
    <x v="106"/>
    <x v="0"/>
    <x v="0"/>
  </r>
  <r>
    <x v="9"/>
    <x v="0"/>
    <x v="0"/>
    <x v="1"/>
    <x v="9"/>
    <x v="9"/>
    <x v="3"/>
    <x v="3"/>
    <x v="3"/>
    <x v="3"/>
    <x v="9"/>
    <x v="65"/>
    <x v="30"/>
    <x v="67"/>
    <x v="139"/>
    <x v="55"/>
    <x v="80"/>
    <x v="0"/>
    <x v="0"/>
  </r>
  <r>
    <x v="9"/>
    <x v="0"/>
    <x v="0"/>
    <x v="1"/>
    <x v="9"/>
    <x v="9"/>
    <x v="14"/>
    <x v="14"/>
    <x v="14"/>
    <x v="14"/>
    <x v="10"/>
    <x v="66"/>
    <x v="72"/>
    <x v="43"/>
    <x v="107"/>
    <x v="40"/>
    <x v="50"/>
    <x v="0"/>
    <x v="0"/>
  </r>
  <r>
    <x v="9"/>
    <x v="0"/>
    <x v="0"/>
    <x v="1"/>
    <x v="9"/>
    <x v="9"/>
    <x v="2"/>
    <x v="2"/>
    <x v="2"/>
    <x v="2"/>
    <x v="10"/>
    <x v="66"/>
    <x v="72"/>
    <x v="50"/>
    <x v="140"/>
    <x v="46"/>
    <x v="107"/>
    <x v="0"/>
    <x v="0"/>
  </r>
  <r>
    <x v="9"/>
    <x v="0"/>
    <x v="0"/>
    <x v="1"/>
    <x v="9"/>
    <x v="9"/>
    <x v="40"/>
    <x v="40"/>
    <x v="40"/>
    <x v="40"/>
    <x v="12"/>
    <x v="97"/>
    <x v="32"/>
    <x v="65"/>
    <x v="141"/>
    <x v="48"/>
    <x v="102"/>
    <x v="0"/>
    <x v="0"/>
  </r>
  <r>
    <x v="9"/>
    <x v="0"/>
    <x v="0"/>
    <x v="1"/>
    <x v="9"/>
    <x v="9"/>
    <x v="17"/>
    <x v="17"/>
    <x v="17"/>
    <x v="17"/>
    <x v="13"/>
    <x v="69"/>
    <x v="115"/>
    <x v="33"/>
    <x v="65"/>
    <x v="38"/>
    <x v="108"/>
    <x v="0"/>
    <x v="0"/>
  </r>
  <r>
    <x v="9"/>
    <x v="0"/>
    <x v="0"/>
    <x v="1"/>
    <x v="9"/>
    <x v="9"/>
    <x v="16"/>
    <x v="16"/>
    <x v="16"/>
    <x v="16"/>
    <x v="14"/>
    <x v="50"/>
    <x v="10"/>
    <x v="67"/>
    <x v="139"/>
    <x v="47"/>
    <x v="101"/>
    <x v="0"/>
    <x v="0"/>
  </r>
  <r>
    <x v="9"/>
    <x v="0"/>
    <x v="0"/>
    <x v="1"/>
    <x v="9"/>
    <x v="9"/>
    <x v="27"/>
    <x v="27"/>
    <x v="27"/>
    <x v="27"/>
    <x v="15"/>
    <x v="51"/>
    <x v="85"/>
    <x v="33"/>
    <x v="65"/>
    <x v="34"/>
    <x v="2"/>
    <x v="0"/>
    <x v="0"/>
  </r>
  <r>
    <x v="9"/>
    <x v="0"/>
    <x v="0"/>
    <x v="1"/>
    <x v="9"/>
    <x v="9"/>
    <x v="9"/>
    <x v="9"/>
    <x v="9"/>
    <x v="9"/>
    <x v="15"/>
    <x v="51"/>
    <x v="85"/>
    <x v="58"/>
    <x v="142"/>
    <x v="48"/>
    <x v="102"/>
    <x v="0"/>
    <x v="0"/>
  </r>
  <r>
    <x v="9"/>
    <x v="0"/>
    <x v="0"/>
    <x v="1"/>
    <x v="9"/>
    <x v="9"/>
    <x v="36"/>
    <x v="36"/>
    <x v="36"/>
    <x v="36"/>
    <x v="17"/>
    <x v="52"/>
    <x v="15"/>
    <x v="34"/>
    <x v="143"/>
    <x v="37"/>
    <x v="109"/>
    <x v="0"/>
    <x v="0"/>
  </r>
  <r>
    <x v="9"/>
    <x v="0"/>
    <x v="0"/>
    <x v="1"/>
    <x v="9"/>
    <x v="9"/>
    <x v="41"/>
    <x v="41"/>
    <x v="41"/>
    <x v="41"/>
    <x v="17"/>
    <x v="52"/>
    <x v="15"/>
    <x v="28"/>
    <x v="144"/>
    <x v="35"/>
    <x v="110"/>
    <x v="0"/>
    <x v="0"/>
  </r>
  <r>
    <x v="9"/>
    <x v="0"/>
    <x v="0"/>
    <x v="1"/>
    <x v="9"/>
    <x v="9"/>
    <x v="28"/>
    <x v="28"/>
    <x v="28"/>
    <x v="28"/>
    <x v="17"/>
    <x v="52"/>
    <x v="15"/>
    <x v="43"/>
    <x v="107"/>
    <x v="45"/>
    <x v="51"/>
    <x v="0"/>
    <x v="0"/>
  </r>
  <r>
    <x v="10"/>
    <x v="0"/>
    <x v="0"/>
    <x v="1"/>
    <x v="10"/>
    <x v="10"/>
    <x v="0"/>
    <x v="0"/>
    <x v="0"/>
    <x v="0"/>
    <x v="0"/>
    <x v="98"/>
    <x v="116"/>
    <x v="32"/>
    <x v="145"/>
    <x v="36"/>
    <x v="111"/>
    <x v="0"/>
    <x v="0"/>
  </r>
  <r>
    <x v="10"/>
    <x v="0"/>
    <x v="0"/>
    <x v="1"/>
    <x v="10"/>
    <x v="10"/>
    <x v="5"/>
    <x v="5"/>
    <x v="5"/>
    <x v="5"/>
    <x v="1"/>
    <x v="80"/>
    <x v="117"/>
    <x v="87"/>
    <x v="146"/>
    <x v="42"/>
    <x v="57"/>
    <x v="0"/>
    <x v="0"/>
  </r>
  <r>
    <x v="10"/>
    <x v="0"/>
    <x v="0"/>
    <x v="1"/>
    <x v="10"/>
    <x v="10"/>
    <x v="7"/>
    <x v="7"/>
    <x v="7"/>
    <x v="7"/>
    <x v="2"/>
    <x v="61"/>
    <x v="118"/>
    <x v="79"/>
    <x v="147"/>
    <x v="40"/>
    <x v="112"/>
    <x v="0"/>
    <x v="0"/>
  </r>
  <r>
    <x v="10"/>
    <x v="0"/>
    <x v="0"/>
    <x v="1"/>
    <x v="10"/>
    <x v="10"/>
    <x v="24"/>
    <x v="24"/>
    <x v="24"/>
    <x v="24"/>
    <x v="3"/>
    <x v="66"/>
    <x v="119"/>
    <x v="43"/>
    <x v="148"/>
    <x v="40"/>
    <x v="112"/>
    <x v="0"/>
    <x v="0"/>
  </r>
  <r>
    <x v="10"/>
    <x v="0"/>
    <x v="0"/>
    <x v="1"/>
    <x v="10"/>
    <x v="10"/>
    <x v="13"/>
    <x v="13"/>
    <x v="13"/>
    <x v="13"/>
    <x v="4"/>
    <x v="48"/>
    <x v="66"/>
    <x v="59"/>
    <x v="98"/>
    <x v="43"/>
    <x v="113"/>
    <x v="0"/>
    <x v="0"/>
  </r>
  <r>
    <x v="10"/>
    <x v="0"/>
    <x v="0"/>
    <x v="1"/>
    <x v="10"/>
    <x v="10"/>
    <x v="1"/>
    <x v="1"/>
    <x v="1"/>
    <x v="1"/>
    <x v="4"/>
    <x v="48"/>
    <x v="66"/>
    <x v="46"/>
    <x v="149"/>
    <x v="44"/>
    <x v="55"/>
    <x v="0"/>
    <x v="0"/>
  </r>
  <r>
    <x v="10"/>
    <x v="0"/>
    <x v="0"/>
    <x v="1"/>
    <x v="10"/>
    <x v="10"/>
    <x v="3"/>
    <x v="3"/>
    <x v="3"/>
    <x v="3"/>
    <x v="6"/>
    <x v="69"/>
    <x v="58"/>
    <x v="88"/>
    <x v="150"/>
    <x v="24"/>
    <x v="114"/>
    <x v="0"/>
    <x v="0"/>
  </r>
  <r>
    <x v="10"/>
    <x v="0"/>
    <x v="0"/>
    <x v="1"/>
    <x v="10"/>
    <x v="10"/>
    <x v="4"/>
    <x v="4"/>
    <x v="4"/>
    <x v="4"/>
    <x v="7"/>
    <x v="49"/>
    <x v="120"/>
    <x v="43"/>
    <x v="148"/>
    <x v="48"/>
    <x v="115"/>
    <x v="0"/>
    <x v="0"/>
  </r>
  <r>
    <x v="10"/>
    <x v="0"/>
    <x v="0"/>
    <x v="1"/>
    <x v="10"/>
    <x v="10"/>
    <x v="2"/>
    <x v="2"/>
    <x v="2"/>
    <x v="2"/>
    <x v="8"/>
    <x v="51"/>
    <x v="121"/>
    <x v="47"/>
    <x v="151"/>
    <x v="36"/>
    <x v="111"/>
    <x v="0"/>
    <x v="0"/>
  </r>
  <r>
    <x v="10"/>
    <x v="0"/>
    <x v="0"/>
    <x v="1"/>
    <x v="10"/>
    <x v="10"/>
    <x v="16"/>
    <x v="16"/>
    <x v="16"/>
    <x v="16"/>
    <x v="9"/>
    <x v="52"/>
    <x v="122"/>
    <x v="52"/>
    <x v="152"/>
    <x v="39"/>
    <x v="98"/>
    <x v="0"/>
    <x v="0"/>
  </r>
  <r>
    <x v="10"/>
    <x v="0"/>
    <x v="0"/>
    <x v="1"/>
    <x v="10"/>
    <x v="10"/>
    <x v="25"/>
    <x v="25"/>
    <x v="25"/>
    <x v="25"/>
    <x v="10"/>
    <x v="53"/>
    <x v="123"/>
    <x v="28"/>
    <x v="153"/>
    <x v="40"/>
    <x v="112"/>
    <x v="0"/>
    <x v="0"/>
  </r>
  <r>
    <x v="10"/>
    <x v="0"/>
    <x v="0"/>
    <x v="1"/>
    <x v="10"/>
    <x v="10"/>
    <x v="6"/>
    <x v="6"/>
    <x v="6"/>
    <x v="6"/>
    <x v="10"/>
    <x v="53"/>
    <x v="123"/>
    <x v="45"/>
    <x v="154"/>
    <x v="42"/>
    <x v="57"/>
    <x v="0"/>
    <x v="0"/>
  </r>
  <r>
    <x v="10"/>
    <x v="0"/>
    <x v="0"/>
    <x v="1"/>
    <x v="10"/>
    <x v="10"/>
    <x v="9"/>
    <x v="9"/>
    <x v="9"/>
    <x v="9"/>
    <x v="12"/>
    <x v="55"/>
    <x v="61"/>
    <x v="50"/>
    <x v="8"/>
    <x v="48"/>
    <x v="115"/>
    <x v="0"/>
    <x v="0"/>
  </r>
  <r>
    <x v="10"/>
    <x v="0"/>
    <x v="0"/>
    <x v="1"/>
    <x v="10"/>
    <x v="10"/>
    <x v="12"/>
    <x v="12"/>
    <x v="12"/>
    <x v="12"/>
    <x v="13"/>
    <x v="56"/>
    <x v="32"/>
    <x v="48"/>
    <x v="155"/>
    <x v="39"/>
    <x v="98"/>
    <x v="0"/>
    <x v="0"/>
  </r>
  <r>
    <x v="10"/>
    <x v="0"/>
    <x v="0"/>
    <x v="1"/>
    <x v="10"/>
    <x v="10"/>
    <x v="20"/>
    <x v="20"/>
    <x v="20"/>
    <x v="20"/>
    <x v="14"/>
    <x v="83"/>
    <x v="9"/>
    <x v="89"/>
    <x v="156"/>
    <x v="43"/>
    <x v="113"/>
    <x v="0"/>
    <x v="0"/>
  </r>
  <r>
    <x v="10"/>
    <x v="0"/>
    <x v="0"/>
    <x v="1"/>
    <x v="10"/>
    <x v="10"/>
    <x v="23"/>
    <x v="23"/>
    <x v="23"/>
    <x v="23"/>
    <x v="15"/>
    <x v="84"/>
    <x v="10"/>
    <x v="83"/>
    <x v="157"/>
    <x v="22"/>
    <x v="1"/>
    <x v="0"/>
    <x v="0"/>
  </r>
  <r>
    <x v="10"/>
    <x v="0"/>
    <x v="0"/>
    <x v="1"/>
    <x v="10"/>
    <x v="10"/>
    <x v="34"/>
    <x v="34"/>
    <x v="34"/>
    <x v="34"/>
    <x v="16"/>
    <x v="85"/>
    <x v="124"/>
    <x v="67"/>
    <x v="127"/>
    <x v="44"/>
    <x v="55"/>
    <x v="0"/>
    <x v="0"/>
  </r>
  <r>
    <x v="10"/>
    <x v="0"/>
    <x v="0"/>
    <x v="1"/>
    <x v="10"/>
    <x v="10"/>
    <x v="17"/>
    <x v="17"/>
    <x v="17"/>
    <x v="17"/>
    <x v="17"/>
    <x v="87"/>
    <x v="125"/>
    <x v="51"/>
    <x v="158"/>
    <x v="36"/>
    <x v="111"/>
    <x v="0"/>
    <x v="0"/>
  </r>
  <r>
    <x v="10"/>
    <x v="0"/>
    <x v="0"/>
    <x v="1"/>
    <x v="10"/>
    <x v="10"/>
    <x v="15"/>
    <x v="15"/>
    <x v="15"/>
    <x v="15"/>
    <x v="18"/>
    <x v="88"/>
    <x v="126"/>
    <x v="66"/>
    <x v="30"/>
    <x v="49"/>
    <x v="50"/>
    <x v="0"/>
    <x v="0"/>
  </r>
  <r>
    <x v="10"/>
    <x v="0"/>
    <x v="0"/>
    <x v="1"/>
    <x v="10"/>
    <x v="10"/>
    <x v="27"/>
    <x v="27"/>
    <x v="27"/>
    <x v="27"/>
    <x v="18"/>
    <x v="88"/>
    <x v="126"/>
    <x v="88"/>
    <x v="150"/>
    <x v="36"/>
    <x v="111"/>
    <x v="0"/>
    <x v="0"/>
  </r>
  <r>
    <x v="10"/>
    <x v="0"/>
    <x v="0"/>
    <x v="1"/>
    <x v="10"/>
    <x v="10"/>
    <x v="21"/>
    <x v="21"/>
    <x v="21"/>
    <x v="21"/>
    <x v="18"/>
    <x v="88"/>
    <x v="126"/>
    <x v="67"/>
    <x v="127"/>
    <x v="40"/>
    <x v="112"/>
    <x v="0"/>
    <x v="0"/>
  </r>
  <r>
    <x v="11"/>
    <x v="0"/>
    <x v="0"/>
    <x v="1"/>
    <x v="11"/>
    <x v="11"/>
    <x v="1"/>
    <x v="1"/>
    <x v="1"/>
    <x v="1"/>
    <x v="0"/>
    <x v="77"/>
    <x v="127"/>
    <x v="57"/>
    <x v="159"/>
    <x v="35"/>
    <x v="76"/>
    <x v="0"/>
    <x v="8"/>
  </r>
  <r>
    <x v="11"/>
    <x v="0"/>
    <x v="0"/>
    <x v="1"/>
    <x v="11"/>
    <x v="11"/>
    <x v="3"/>
    <x v="3"/>
    <x v="3"/>
    <x v="3"/>
    <x v="1"/>
    <x v="69"/>
    <x v="128"/>
    <x v="66"/>
    <x v="120"/>
    <x v="43"/>
    <x v="116"/>
    <x v="0"/>
    <x v="8"/>
  </r>
  <r>
    <x v="11"/>
    <x v="0"/>
    <x v="0"/>
    <x v="1"/>
    <x v="11"/>
    <x v="11"/>
    <x v="0"/>
    <x v="0"/>
    <x v="0"/>
    <x v="0"/>
    <x v="2"/>
    <x v="51"/>
    <x v="129"/>
    <x v="75"/>
    <x v="160"/>
    <x v="45"/>
    <x v="51"/>
    <x v="0"/>
    <x v="8"/>
  </r>
  <r>
    <x v="11"/>
    <x v="0"/>
    <x v="0"/>
    <x v="1"/>
    <x v="11"/>
    <x v="11"/>
    <x v="25"/>
    <x v="25"/>
    <x v="25"/>
    <x v="25"/>
    <x v="3"/>
    <x v="54"/>
    <x v="130"/>
    <x v="46"/>
    <x v="161"/>
    <x v="42"/>
    <x v="117"/>
    <x v="0"/>
    <x v="8"/>
  </r>
  <r>
    <x v="11"/>
    <x v="0"/>
    <x v="0"/>
    <x v="1"/>
    <x v="11"/>
    <x v="11"/>
    <x v="4"/>
    <x v="4"/>
    <x v="4"/>
    <x v="4"/>
    <x v="4"/>
    <x v="55"/>
    <x v="57"/>
    <x v="46"/>
    <x v="161"/>
    <x v="37"/>
    <x v="44"/>
    <x v="0"/>
    <x v="8"/>
  </r>
  <r>
    <x v="11"/>
    <x v="0"/>
    <x v="0"/>
    <x v="1"/>
    <x v="11"/>
    <x v="11"/>
    <x v="19"/>
    <x v="19"/>
    <x v="19"/>
    <x v="19"/>
    <x v="5"/>
    <x v="83"/>
    <x v="131"/>
    <x v="28"/>
    <x v="162"/>
    <x v="48"/>
    <x v="118"/>
    <x v="0"/>
    <x v="8"/>
  </r>
  <r>
    <x v="11"/>
    <x v="0"/>
    <x v="0"/>
    <x v="1"/>
    <x v="11"/>
    <x v="11"/>
    <x v="8"/>
    <x v="8"/>
    <x v="8"/>
    <x v="8"/>
    <x v="5"/>
    <x v="83"/>
    <x v="131"/>
    <x v="50"/>
    <x v="163"/>
    <x v="37"/>
    <x v="44"/>
    <x v="0"/>
    <x v="8"/>
  </r>
  <r>
    <x v="11"/>
    <x v="0"/>
    <x v="0"/>
    <x v="1"/>
    <x v="11"/>
    <x v="11"/>
    <x v="2"/>
    <x v="2"/>
    <x v="2"/>
    <x v="2"/>
    <x v="5"/>
    <x v="83"/>
    <x v="131"/>
    <x v="49"/>
    <x v="164"/>
    <x v="42"/>
    <x v="117"/>
    <x v="0"/>
    <x v="8"/>
  </r>
  <r>
    <x v="11"/>
    <x v="0"/>
    <x v="0"/>
    <x v="1"/>
    <x v="11"/>
    <x v="11"/>
    <x v="5"/>
    <x v="5"/>
    <x v="5"/>
    <x v="5"/>
    <x v="5"/>
    <x v="83"/>
    <x v="131"/>
    <x v="49"/>
    <x v="164"/>
    <x v="42"/>
    <x v="117"/>
    <x v="0"/>
    <x v="8"/>
  </r>
  <r>
    <x v="11"/>
    <x v="0"/>
    <x v="0"/>
    <x v="1"/>
    <x v="11"/>
    <x v="11"/>
    <x v="6"/>
    <x v="6"/>
    <x v="6"/>
    <x v="6"/>
    <x v="9"/>
    <x v="85"/>
    <x v="91"/>
    <x v="49"/>
    <x v="164"/>
    <x v="45"/>
    <x v="51"/>
    <x v="0"/>
    <x v="8"/>
  </r>
  <r>
    <x v="11"/>
    <x v="0"/>
    <x v="0"/>
    <x v="1"/>
    <x v="11"/>
    <x v="11"/>
    <x v="13"/>
    <x v="13"/>
    <x v="13"/>
    <x v="13"/>
    <x v="10"/>
    <x v="87"/>
    <x v="114"/>
    <x v="83"/>
    <x v="165"/>
    <x v="25"/>
    <x v="119"/>
    <x v="0"/>
    <x v="8"/>
  </r>
  <r>
    <x v="11"/>
    <x v="0"/>
    <x v="0"/>
    <x v="1"/>
    <x v="11"/>
    <x v="11"/>
    <x v="18"/>
    <x v="18"/>
    <x v="18"/>
    <x v="18"/>
    <x v="11"/>
    <x v="88"/>
    <x v="132"/>
    <x v="60"/>
    <x v="166"/>
    <x v="45"/>
    <x v="51"/>
    <x v="0"/>
    <x v="8"/>
  </r>
  <r>
    <x v="11"/>
    <x v="0"/>
    <x v="0"/>
    <x v="1"/>
    <x v="11"/>
    <x v="11"/>
    <x v="31"/>
    <x v="31"/>
    <x v="31"/>
    <x v="31"/>
    <x v="12"/>
    <x v="99"/>
    <x v="93"/>
    <x v="48"/>
    <x v="167"/>
    <x v="42"/>
    <x v="117"/>
    <x v="0"/>
    <x v="8"/>
  </r>
  <r>
    <x v="11"/>
    <x v="0"/>
    <x v="0"/>
    <x v="1"/>
    <x v="11"/>
    <x v="11"/>
    <x v="11"/>
    <x v="11"/>
    <x v="11"/>
    <x v="11"/>
    <x v="12"/>
    <x v="99"/>
    <x v="93"/>
    <x v="33"/>
    <x v="8"/>
    <x v="45"/>
    <x v="51"/>
    <x v="0"/>
    <x v="8"/>
  </r>
  <r>
    <x v="11"/>
    <x v="0"/>
    <x v="0"/>
    <x v="1"/>
    <x v="11"/>
    <x v="11"/>
    <x v="42"/>
    <x v="42"/>
    <x v="42"/>
    <x v="42"/>
    <x v="14"/>
    <x v="89"/>
    <x v="83"/>
    <x v="61"/>
    <x v="168"/>
    <x v="36"/>
    <x v="120"/>
    <x v="0"/>
    <x v="8"/>
  </r>
  <r>
    <x v="11"/>
    <x v="0"/>
    <x v="0"/>
    <x v="1"/>
    <x v="11"/>
    <x v="11"/>
    <x v="9"/>
    <x v="9"/>
    <x v="9"/>
    <x v="9"/>
    <x v="14"/>
    <x v="89"/>
    <x v="83"/>
    <x v="48"/>
    <x v="167"/>
    <x v="37"/>
    <x v="44"/>
    <x v="0"/>
    <x v="8"/>
  </r>
  <r>
    <x v="11"/>
    <x v="0"/>
    <x v="0"/>
    <x v="1"/>
    <x v="11"/>
    <x v="11"/>
    <x v="43"/>
    <x v="43"/>
    <x v="43"/>
    <x v="43"/>
    <x v="16"/>
    <x v="90"/>
    <x v="15"/>
    <x v="51"/>
    <x v="169"/>
    <x v="42"/>
    <x v="117"/>
    <x v="0"/>
    <x v="8"/>
  </r>
  <r>
    <x v="11"/>
    <x v="0"/>
    <x v="0"/>
    <x v="1"/>
    <x v="11"/>
    <x v="11"/>
    <x v="38"/>
    <x v="38"/>
    <x v="38"/>
    <x v="38"/>
    <x v="16"/>
    <x v="90"/>
    <x v="15"/>
    <x v="66"/>
    <x v="120"/>
    <x v="37"/>
    <x v="44"/>
    <x v="0"/>
    <x v="8"/>
  </r>
  <r>
    <x v="11"/>
    <x v="0"/>
    <x v="0"/>
    <x v="1"/>
    <x v="11"/>
    <x v="11"/>
    <x v="34"/>
    <x v="34"/>
    <x v="34"/>
    <x v="34"/>
    <x v="18"/>
    <x v="91"/>
    <x v="125"/>
    <x v="88"/>
    <x v="170"/>
    <x v="42"/>
    <x v="117"/>
    <x v="0"/>
    <x v="8"/>
  </r>
  <r>
    <x v="11"/>
    <x v="0"/>
    <x v="0"/>
    <x v="1"/>
    <x v="11"/>
    <x v="11"/>
    <x v="44"/>
    <x v="44"/>
    <x v="44"/>
    <x v="44"/>
    <x v="18"/>
    <x v="91"/>
    <x v="125"/>
    <x v="67"/>
    <x v="15"/>
    <x v="48"/>
    <x v="118"/>
    <x v="0"/>
    <x v="8"/>
  </r>
  <r>
    <x v="11"/>
    <x v="0"/>
    <x v="0"/>
    <x v="1"/>
    <x v="11"/>
    <x v="11"/>
    <x v="16"/>
    <x v="16"/>
    <x v="16"/>
    <x v="16"/>
    <x v="18"/>
    <x v="91"/>
    <x v="125"/>
    <x v="67"/>
    <x v="15"/>
    <x v="48"/>
    <x v="118"/>
    <x v="0"/>
    <x v="8"/>
  </r>
  <r>
    <x v="12"/>
    <x v="0"/>
    <x v="0"/>
    <x v="1"/>
    <x v="12"/>
    <x v="12"/>
    <x v="3"/>
    <x v="3"/>
    <x v="3"/>
    <x v="3"/>
    <x v="0"/>
    <x v="95"/>
    <x v="133"/>
    <x v="80"/>
    <x v="171"/>
    <x v="43"/>
    <x v="121"/>
    <x v="0"/>
    <x v="0"/>
  </r>
  <r>
    <x v="12"/>
    <x v="0"/>
    <x v="0"/>
    <x v="1"/>
    <x v="12"/>
    <x v="12"/>
    <x v="0"/>
    <x v="0"/>
    <x v="0"/>
    <x v="0"/>
    <x v="1"/>
    <x v="47"/>
    <x v="21"/>
    <x v="64"/>
    <x v="172"/>
    <x v="48"/>
    <x v="122"/>
    <x v="0"/>
    <x v="0"/>
  </r>
  <r>
    <x v="12"/>
    <x v="0"/>
    <x v="0"/>
    <x v="1"/>
    <x v="12"/>
    <x v="12"/>
    <x v="2"/>
    <x v="2"/>
    <x v="2"/>
    <x v="2"/>
    <x v="2"/>
    <x v="97"/>
    <x v="134"/>
    <x v="37"/>
    <x v="173"/>
    <x v="42"/>
    <x v="94"/>
    <x v="0"/>
    <x v="0"/>
  </r>
  <r>
    <x v="12"/>
    <x v="0"/>
    <x v="0"/>
    <x v="1"/>
    <x v="12"/>
    <x v="12"/>
    <x v="4"/>
    <x v="4"/>
    <x v="4"/>
    <x v="4"/>
    <x v="2"/>
    <x v="97"/>
    <x v="134"/>
    <x v="63"/>
    <x v="174"/>
    <x v="37"/>
    <x v="96"/>
    <x v="0"/>
    <x v="0"/>
  </r>
  <r>
    <x v="12"/>
    <x v="0"/>
    <x v="0"/>
    <x v="1"/>
    <x v="12"/>
    <x v="12"/>
    <x v="6"/>
    <x v="6"/>
    <x v="6"/>
    <x v="6"/>
    <x v="4"/>
    <x v="51"/>
    <x v="26"/>
    <x v="43"/>
    <x v="1"/>
    <x v="37"/>
    <x v="96"/>
    <x v="0"/>
    <x v="0"/>
  </r>
  <r>
    <x v="12"/>
    <x v="0"/>
    <x v="0"/>
    <x v="1"/>
    <x v="12"/>
    <x v="12"/>
    <x v="18"/>
    <x v="18"/>
    <x v="18"/>
    <x v="18"/>
    <x v="5"/>
    <x v="52"/>
    <x v="135"/>
    <x v="43"/>
    <x v="1"/>
    <x v="45"/>
    <x v="51"/>
    <x v="0"/>
    <x v="0"/>
  </r>
  <r>
    <x v="12"/>
    <x v="0"/>
    <x v="0"/>
    <x v="1"/>
    <x v="12"/>
    <x v="12"/>
    <x v="14"/>
    <x v="14"/>
    <x v="14"/>
    <x v="14"/>
    <x v="6"/>
    <x v="54"/>
    <x v="136"/>
    <x v="45"/>
    <x v="175"/>
    <x v="37"/>
    <x v="96"/>
    <x v="0"/>
    <x v="0"/>
  </r>
  <r>
    <x v="12"/>
    <x v="0"/>
    <x v="0"/>
    <x v="1"/>
    <x v="12"/>
    <x v="12"/>
    <x v="8"/>
    <x v="8"/>
    <x v="8"/>
    <x v="8"/>
    <x v="7"/>
    <x v="55"/>
    <x v="137"/>
    <x v="47"/>
    <x v="176"/>
    <x v="42"/>
    <x v="94"/>
    <x v="0"/>
    <x v="0"/>
  </r>
  <r>
    <x v="12"/>
    <x v="0"/>
    <x v="0"/>
    <x v="1"/>
    <x v="12"/>
    <x v="12"/>
    <x v="7"/>
    <x v="7"/>
    <x v="7"/>
    <x v="7"/>
    <x v="7"/>
    <x v="55"/>
    <x v="137"/>
    <x v="47"/>
    <x v="176"/>
    <x v="42"/>
    <x v="94"/>
    <x v="0"/>
    <x v="0"/>
  </r>
  <r>
    <x v="12"/>
    <x v="0"/>
    <x v="0"/>
    <x v="1"/>
    <x v="12"/>
    <x v="12"/>
    <x v="13"/>
    <x v="13"/>
    <x v="13"/>
    <x v="13"/>
    <x v="9"/>
    <x v="84"/>
    <x v="30"/>
    <x v="33"/>
    <x v="177"/>
    <x v="41"/>
    <x v="123"/>
    <x v="0"/>
    <x v="0"/>
  </r>
  <r>
    <x v="12"/>
    <x v="0"/>
    <x v="0"/>
    <x v="1"/>
    <x v="12"/>
    <x v="12"/>
    <x v="19"/>
    <x v="19"/>
    <x v="19"/>
    <x v="19"/>
    <x v="9"/>
    <x v="84"/>
    <x v="30"/>
    <x v="50"/>
    <x v="126"/>
    <x v="45"/>
    <x v="51"/>
    <x v="0"/>
    <x v="0"/>
  </r>
  <r>
    <x v="12"/>
    <x v="0"/>
    <x v="0"/>
    <x v="1"/>
    <x v="12"/>
    <x v="12"/>
    <x v="35"/>
    <x v="35"/>
    <x v="35"/>
    <x v="35"/>
    <x v="9"/>
    <x v="84"/>
    <x v="30"/>
    <x v="48"/>
    <x v="111"/>
    <x v="40"/>
    <x v="124"/>
    <x v="0"/>
    <x v="0"/>
  </r>
  <r>
    <x v="12"/>
    <x v="0"/>
    <x v="0"/>
    <x v="1"/>
    <x v="12"/>
    <x v="12"/>
    <x v="11"/>
    <x v="11"/>
    <x v="11"/>
    <x v="11"/>
    <x v="9"/>
    <x v="84"/>
    <x v="30"/>
    <x v="49"/>
    <x v="178"/>
    <x v="37"/>
    <x v="96"/>
    <x v="0"/>
    <x v="0"/>
  </r>
  <r>
    <x v="12"/>
    <x v="0"/>
    <x v="0"/>
    <x v="1"/>
    <x v="12"/>
    <x v="12"/>
    <x v="45"/>
    <x v="45"/>
    <x v="45"/>
    <x v="45"/>
    <x v="13"/>
    <x v="85"/>
    <x v="107"/>
    <x v="49"/>
    <x v="178"/>
    <x v="45"/>
    <x v="51"/>
    <x v="0"/>
    <x v="0"/>
  </r>
  <r>
    <x v="12"/>
    <x v="0"/>
    <x v="0"/>
    <x v="1"/>
    <x v="12"/>
    <x v="12"/>
    <x v="12"/>
    <x v="12"/>
    <x v="12"/>
    <x v="12"/>
    <x v="13"/>
    <x v="85"/>
    <x v="107"/>
    <x v="59"/>
    <x v="179"/>
    <x v="41"/>
    <x v="123"/>
    <x v="0"/>
    <x v="0"/>
  </r>
  <r>
    <x v="12"/>
    <x v="0"/>
    <x v="0"/>
    <x v="1"/>
    <x v="12"/>
    <x v="12"/>
    <x v="32"/>
    <x v="32"/>
    <x v="32"/>
    <x v="32"/>
    <x v="15"/>
    <x v="86"/>
    <x v="33"/>
    <x v="48"/>
    <x v="111"/>
    <x v="41"/>
    <x v="123"/>
    <x v="0"/>
    <x v="0"/>
  </r>
  <r>
    <x v="12"/>
    <x v="0"/>
    <x v="0"/>
    <x v="1"/>
    <x v="12"/>
    <x v="12"/>
    <x v="31"/>
    <x v="31"/>
    <x v="31"/>
    <x v="31"/>
    <x v="16"/>
    <x v="87"/>
    <x v="62"/>
    <x v="60"/>
    <x v="17"/>
    <x v="37"/>
    <x v="96"/>
    <x v="0"/>
    <x v="0"/>
  </r>
  <r>
    <x v="12"/>
    <x v="0"/>
    <x v="0"/>
    <x v="1"/>
    <x v="12"/>
    <x v="12"/>
    <x v="15"/>
    <x v="15"/>
    <x v="15"/>
    <x v="15"/>
    <x v="17"/>
    <x v="88"/>
    <x v="124"/>
    <x v="59"/>
    <x v="179"/>
    <x v="42"/>
    <x v="94"/>
    <x v="0"/>
    <x v="0"/>
  </r>
  <r>
    <x v="12"/>
    <x v="0"/>
    <x v="0"/>
    <x v="1"/>
    <x v="12"/>
    <x v="12"/>
    <x v="16"/>
    <x v="16"/>
    <x v="16"/>
    <x v="16"/>
    <x v="17"/>
    <x v="88"/>
    <x v="124"/>
    <x v="59"/>
    <x v="179"/>
    <x v="42"/>
    <x v="94"/>
    <x v="0"/>
    <x v="0"/>
  </r>
  <r>
    <x v="12"/>
    <x v="0"/>
    <x v="0"/>
    <x v="1"/>
    <x v="12"/>
    <x v="12"/>
    <x v="24"/>
    <x v="24"/>
    <x v="24"/>
    <x v="24"/>
    <x v="17"/>
    <x v="88"/>
    <x v="124"/>
    <x v="59"/>
    <x v="179"/>
    <x v="42"/>
    <x v="94"/>
    <x v="0"/>
    <x v="0"/>
  </r>
  <r>
    <x v="13"/>
    <x v="0"/>
    <x v="0"/>
    <x v="2"/>
    <x v="13"/>
    <x v="13"/>
    <x v="3"/>
    <x v="3"/>
    <x v="3"/>
    <x v="3"/>
    <x v="0"/>
    <x v="90"/>
    <x v="138"/>
    <x v="61"/>
    <x v="180"/>
    <x v="41"/>
    <x v="125"/>
    <x v="0"/>
    <x v="0"/>
  </r>
  <r>
    <x v="13"/>
    <x v="0"/>
    <x v="0"/>
    <x v="2"/>
    <x v="13"/>
    <x v="13"/>
    <x v="31"/>
    <x v="31"/>
    <x v="31"/>
    <x v="31"/>
    <x v="0"/>
    <x v="90"/>
    <x v="138"/>
    <x v="48"/>
    <x v="181"/>
    <x v="45"/>
    <x v="51"/>
    <x v="0"/>
    <x v="0"/>
  </r>
  <r>
    <x v="13"/>
    <x v="0"/>
    <x v="0"/>
    <x v="2"/>
    <x v="13"/>
    <x v="13"/>
    <x v="46"/>
    <x v="46"/>
    <x v="46"/>
    <x v="46"/>
    <x v="2"/>
    <x v="100"/>
    <x v="139"/>
    <x v="67"/>
    <x v="182"/>
    <x v="45"/>
    <x v="51"/>
    <x v="0"/>
    <x v="0"/>
  </r>
  <r>
    <x v="13"/>
    <x v="0"/>
    <x v="0"/>
    <x v="2"/>
    <x v="13"/>
    <x v="13"/>
    <x v="13"/>
    <x v="13"/>
    <x v="13"/>
    <x v="13"/>
    <x v="3"/>
    <x v="101"/>
    <x v="140"/>
    <x v="61"/>
    <x v="180"/>
    <x v="45"/>
    <x v="51"/>
    <x v="0"/>
    <x v="0"/>
  </r>
  <r>
    <x v="13"/>
    <x v="0"/>
    <x v="0"/>
    <x v="2"/>
    <x v="13"/>
    <x v="13"/>
    <x v="45"/>
    <x v="45"/>
    <x v="45"/>
    <x v="45"/>
    <x v="3"/>
    <x v="101"/>
    <x v="140"/>
    <x v="61"/>
    <x v="180"/>
    <x v="45"/>
    <x v="51"/>
    <x v="0"/>
    <x v="0"/>
  </r>
  <r>
    <x v="13"/>
    <x v="0"/>
    <x v="0"/>
    <x v="2"/>
    <x v="13"/>
    <x v="13"/>
    <x v="12"/>
    <x v="12"/>
    <x v="12"/>
    <x v="12"/>
    <x v="3"/>
    <x v="101"/>
    <x v="140"/>
    <x v="82"/>
    <x v="183"/>
    <x v="37"/>
    <x v="126"/>
    <x v="0"/>
    <x v="0"/>
  </r>
  <r>
    <x v="13"/>
    <x v="0"/>
    <x v="0"/>
    <x v="2"/>
    <x v="13"/>
    <x v="13"/>
    <x v="18"/>
    <x v="18"/>
    <x v="18"/>
    <x v="18"/>
    <x v="3"/>
    <x v="101"/>
    <x v="140"/>
    <x v="82"/>
    <x v="183"/>
    <x v="37"/>
    <x v="126"/>
    <x v="0"/>
    <x v="0"/>
  </r>
  <r>
    <x v="13"/>
    <x v="0"/>
    <x v="0"/>
    <x v="2"/>
    <x v="13"/>
    <x v="13"/>
    <x v="47"/>
    <x v="47"/>
    <x v="47"/>
    <x v="47"/>
    <x v="7"/>
    <x v="102"/>
    <x v="141"/>
    <x v="83"/>
    <x v="184"/>
    <x v="37"/>
    <x v="126"/>
    <x v="0"/>
    <x v="0"/>
  </r>
  <r>
    <x v="13"/>
    <x v="0"/>
    <x v="0"/>
    <x v="2"/>
    <x v="13"/>
    <x v="13"/>
    <x v="19"/>
    <x v="19"/>
    <x v="19"/>
    <x v="19"/>
    <x v="7"/>
    <x v="102"/>
    <x v="141"/>
    <x v="82"/>
    <x v="183"/>
    <x v="45"/>
    <x v="51"/>
    <x v="0"/>
    <x v="0"/>
  </r>
  <r>
    <x v="13"/>
    <x v="0"/>
    <x v="0"/>
    <x v="2"/>
    <x v="13"/>
    <x v="13"/>
    <x v="35"/>
    <x v="35"/>
    <x v="35"/>
    <x v="35"/>
    <x v="7"/>
    <x v="102"/>
    <x v="141"/>
    <x v="86"/>
    <x v="185"/>
    <x v="48"/>
    <x v="127"/>
    <x v="0"/>
    <x v="0"/>
  </r>
  <r>
    <x v="13"/>
    <x v="0"/>
    <x v="0"/>
    <x v="2"/>
    <x v="13"/>
    <x v="13"/>
    <x v="4"/>
    <x v="4"/>
    <x v="4"/>
    <x v="4"/>
    <x v="7"/>
    <x v="102"/>
    <x v="141"/>
    <x v="82"/>
    <x v="183"/>
    <x v="45"/>
    <x v="51"/>
    <x v="0"/>
    <x v="0"/>
  </r>
  <r>
    <x v="13"/>
    <x v="0"/>
    <x v="0"/>
    <x v="2"/>
    <x v="13"/>
    <x v="13"/>
    <x v="0"/>
    <x v="0"/>
    <x v="0"/>
    <x v="0"/>
    <x v="7"/>
    <x v="102"/>
    <x v="141"/>
    <x v="82"/>
    <x v="183"/>
    <x v="45"/>
    <x v="51"/>
    <x v="0"/>
    <x v="0"/>
  </r>
  <r>
    <x v="13"/>
    <x v="0"/>
    <x v="0"/>
    <x v="2"/>
    <x v="13"/>
    <x v="13"/>
    <x v="33"/>
    <x v="33"/>
    <x v="33"/>
    <x v="33"/>
    <x v="12"/>
    <x v="103"/>
    <x v="142"/>
    <x v="83"/>
    <x v="184"/>
    <x v="45"/>
    <x v="51"/>
    <x v="0"/>
    <x v="0"/>
  </r>
  <r>
    <x v="13"/>
    <x v="0"/>
    <x v="0"/>
    <x v="2"/>
    <x v="13"/>
    <x v="13"/>
    <x v="15"/>
    <x v="15"/>
    <x v="15"/>
    <x v="15"/>
    <x v="12"/>
    <x v="103"/>
    <x v="142"/>
    <x v="83"/>
    <x v="184"/>
    <x v="45"/>
    <x v="51"/>
    <x v="0"/>
    <x v="0"/>
  </r>
  <r>
    <x v="13"/>
    <x v="0"/>
    <x v="0"/>
    <x v="2"/>
    <x v="13"/>
    <x v="13"/>
    <x v="30"/>
    <x v="30"/>
    <x v="30"/>
    <x v="30"/>
    <x v="12"/>
    <x v="103"/>
    <x v="142"/>
    <x v="83"/>
    <x v="184"/>
    <x v="45"/>
    <x v="51"/>
    <x v="0"/>
    <x v="0"/>
  </r>
  <r>
    <x v="13"/>
    <x v="0"/>
    <x v="0"/>
    <x v="2"/>
    <x v="13"/>
    <x v="13"/>
    <x v="48"/>
    <x v="48"/>
    <x v="48"/>
    <x v="48"/>
    <x v="12"/>
    <x v="103"/>
    <x v="142"/>
    <x v="90"/>
    <x v="186"/>
    <x v="45"/>
    <x v="51"/>
    <x v="2"/>
    <x v="9"/>
  </r>
  <r>
    <x v="13"/>
    <x v="0"/>
    <x v="0"/>
    <x v="2"/>
    <x v="13"/>
    <x v="13"/>
    <x v="8"/>
    <x v="8"/>
    <x v="8"/>
    <x v="8"/>
    <x v="12"/>
    <x v="103"/>
    <x v="142"/>
    <x v="83"/>
    <x v="184"/>
    <x v="45"/>
    <x v="51"/>
    <x v="0"/>
    <x v="0"/>
  </r>
  <r>
    <x v="13"/>
    <x v="0"/>
    <x v="0"/>
    <x v="2"/>
    <x v="13"/>
    <x v="13"/>
    <x v="49"/>
    <x v="49"/>
    <x v="49"/>
    <x v="49"/>
    <x v="12"/>
    <x v="103"/>
    <x v="142"/>
    <x v="90"/>
    <x v="186"/>
    <x v="37"/>
    <x v="126"/>
    <x v="0"/>
    <x v="0"/>
  </r>
  <r>
    <x v="13"/>
    <x v="0"/>
    <x v="0"/>
    <x v="2"/>
    <x v="13"/>
    <x v="13"/>
    <x v="2"/>
    <x v="2"/>
    <x v="2"/>
    <x v="2"/>
    <x v="12"/>
    <x v="103"/>
    <x v="142"/>
    <x v="83"/>
    <x v="184"/>
    <x v="45"/>
    <x v="51"/>
    <x v="0"/>
    <x v="0"/>
  </r>
  <r>
    <x v="13"/>
    <x v="0"/>
    <x v="0"/>
    <x v="2"/>
    <x v="13"/>
    <x v="13"/>
    <x v="10"/>
    <x v="10"/>
    <x v="10"/>
    <x v="10"/>
    <x v="12"/>
    <x v="103"/>
    <x v="142"/>
    <x v="83"/>
    <x v="184"/>
    <x v="45"/>
    <x v="51"/>
    <x v="0"/>
    <x v="0"/>
  </r>
  <r>
    <x v="14"/>
    <x v="0"/>
    <x v="0"/>
    <x v="2"/>
    <x v="14"/>
    <x v="14"/>
    <x v="3"/>
    <x v="3"/>
    <x v="3"/>
    <x v="3"/>
    <x v="0"/>
    <x v="83"/>
    <x v="143"/>
    <x v="52"/>
    <x v="187"/>
    <x v="49"/>
    <x v="128"/>
    <x v="0"/>
    <x v="8"/>
  </r>
  <r>
    <x v="14"/>
    <x v="0"/>
    <x v="0"/>
    <x v="2"/>
    <x v="14"/>
    <x v="14"/>
    <x v="13"/>
    <x v="13"/>
    <x v="13"/>
    <x v="13"/>
    <x v="1"/>
    <x v="92"/>
    <x v="134"/>
    <x v="61"/>
    <x v="188"/>
    <x v="48"/>
    <x v="129"/>
    <x v="0"/>
    <x v="8"/>
  </r>
  <r>
    <x v="14"/>
    <x v="0"/>
    <x v="0"/>
    <x v="2"/>
    <x v="14"/>
    <x v="14"/>
    <x v="12"/>
    <x v="12"/>
    <x v="12"/>
    <x v="12"/>
    <x v="1"/>
    <x v="92"/>
    <x v="134"/>
    <x v="82"/>
    <x v="8"/>
    <x v="49"/>
    <x v="128"/>
    <x v="0"/>
    <x v="8"/>
  </r>
  <r>
    <x v="14"/>
    <x v="0"/>
    <x v="0"/>
    <x v="2"/>
    <x v="14"/>
    <x v="14"/>
    <x v="2"/>
    <x v="2"/>
    <x v="2"/>
    <x v="2"/>
    <x v="1"/>
    <x v="92"/>
    <x v="134"/>
    <x v="88"/>
    <x v="189"/>
    <x v="37"/>
    <x v="130"/>
    <x v="0"/>
    <x v="8"/>
  </r>
  <r>
    <x v="14"/>
    <x v="0"/>
    <x v="0"/>
    <x v="2"/>
    <x v="14"/>
    <x v="14"/>
    <x v="6"/>
    <x v="6"/>
    <x v="6"/>
    <x v="6"/>
    <x v="1"/>
    <x v="92"/>
    <x v="134"/>
    <x v="51"/>
    <x v="190"/>
    <x v="45"/>
    <x v="51"/>
    <x v="0"/>
    <x v="8"/>
  </r>
  <r>
    <x v="14"/>
    <x v="0"/>
    <x v="0"/>
    <x v="2"/>
    <x v="14"/>
    <x v="14"/>
    <x v="21"/>
    <x v="21"/>
    <x v="21"/>
    <x v="21"/>
    <x v="5"/>
    <x v="93"/>
    <x v="42"/>
    <x v="86"/>
    <x v="191"/>
    <x v="36"/>
    <x v="131"/>
    <x v="0"/>
    <x v="8"/>
  </r>
  <r>
    <x v="14"/>
    <x v="0"/>
    <x v="0"/>
    <x v="2"/>
    <x v="14"/>
    <x v="14"/>
    <x v="16"/>
    <x v="16"/>
    <x v="16"/>
    <x v="16"/>
    <x v="5"/>
    <x v="93"/>
    <x v="42"/>
    <x v="83"/>
    <x v="46"/>
    <x v="49"/>
    <x v="128"/>
    <x v="0"/>
    <x v="8"/>
  </r>
  <r>
    <x v="14"/>
    <x v="0"/>
    <x v="0"/>
    <x v="2"/>
    <x v="14"/>
    <x v="14"/>
    <x v="0"/>
    <x v="0"/>
    <x v="0"/>
    <x v="0"/>
    <x v="5"/>
    <x v="93"/>
    <x v="42"/>
    <x v="67"/>
    <x v="192"/>
    <x v="37"/>
    <x v="130"/>
    <x v="0"/>
    <x v="8"/>
  </r>
  <r>
    <x v="14"/>
    <x v="0"/>
    <x v="0"/>
    <x v="2"/>
    <x v="14"/>
    <x v="14"/>
    <x v="7"/>
    <x v="7"/>
    <x v="7"/>
    <x v="7"/>
    <x v="5"/>
    <x v="93"/>
    <x v="42"/>
    <x v="88"/>
    <x v="189"/>
    <x v="45"/>
    <x v="51"/>
    <x v="0"/>
    <x v="8"/>
  </r>
  <r>
    <x v="14"/>
    <x v="0"/>
    <x v="0"/>
    <x v="2"/>
    <x v="14"/>
    <x v="14"/>
    <x v="8"/>
    <x v="8"/>
    <x v="8"/>
    <x v="8"/>
    <x v="9"/>
    <x v="100"/>
    <x v="136"/>
    <x v="61"/>
    <x v="188"/>
    <x v="37"/>
    <x v="130"/>
    <x v="0"/>
    <x v="8"/>
  </r>
  <r>
    <x v="14"/>
    <x v="0"/>
    <x v="0"/>
    <x v="2"/>
    <x v="14"/>
    <x v="14"/>
    <x v="17"/>
    <x v="17"/>
    <x v="17"/>
    <x v="17"/>
    <x v="9"/>
    <x v="100"/>
    <x v="136"/>
    <x v="90"/>
    <x v="15"/>
    <x v="49"/>
    <x v="128"/>
    <x v="0"/>
    <x v="8"/>
  </r>
  <r>
    <x v="14"/>
    <x v="0"/>
    <x v="0"/>
    <x v="2"/>
    <x v="14"/>
    <x v="14"/>
    <x v="1"/>
    <x v="1"/>
    <x v="1"/>
    <x v="1"/>
    <x v="9"/>
    <x v="100"/>
    <x v="136"/>
    <x v="61"/>
    <x v="188"/>
    <x v="37"/>
    <x v="130"/>
    <x v="0"/>
    <x v="8"/>
  </r>
  <r>
    <x v="14"/>
    <x v="0"/>
    <x v="0"/>
    <x v="2"/>
    <x v="14"/>
    <x v="14"/>
    <x v="50"/>
    <x v="50"/>
    <x v="50"/>
    <x v="50"/>
    <x v="12"/>
    <x v="101"/>
    <x v="144"/>
    <x v="82"/>
    <x v="8"/>
    <x v="37"/>
    <x v="130"/>
    <x v="0"/>
    <x v="8"/>
  </r>
  <r>
    <x v="14"/>
    <x v="0"/>
    <x v="0"/>
    <x v="2"/>
    <x v="14"/>
    <x v="14"/>
    <x v="14"/>
    <x v="14"/>
    <x v="14"/>
    <x v="14"/>
    <x v="12"/>
    <x v="101"/>
    <x v="144"/>
    <x v="61"/>
    <x v="188"/>
    <x v="45"/>
    <x v="51"/>
    <x v="0"/>
    <x v="8"/>
  </r>
  <r>
    <x v="14"/>
    <x v="0"/>
    <x v="0"/>
    <x v="2"/>
    <x v="14"/>
    <x v="14"/>
    <x v="10"/>
    <x v="10"/>
    <x v="10"/>
    <x v="10"/>
    <x v="12"/>
    <x v="101"/>
    <x v="144"/>
    <x v="61"/>
    <x v="188"/>
    <x v="45"/>
    <x v="51"/>
    <x v="0"/>
    <x v="8"/>
  </r>
  <r>
    <x v="14"/>
    <x v="0"/>
    <x v="0"/>
    <x v="2"/>
    <x v="14"/>
    <x v="14"/>
    <x v="24"/>
    <x v="24"/>
    <x v="24"/>
    <x v="24"/>
    <x v="12"/>
    <x v="101"/>
    <x v="144"/>
    <x v="61"/>
    <x v="188"/>
    <x v="45"/>
    <x v="51"/>
    <x v="0"/>
    <x v="8"/>
  </r>
  <r>
    <x v="14"/>
    <x v="0"/>
    <x v="0"/>
    <x v="2"/>
    <x v="14"/>
    <x v="14"/>
    <x v="5"/>
    <x v="5"/>
    <x v="5"/>
    <x v="5"/>
    <x v="12"/>
    <x v="101"/>
    <x v="144"/>
    <x v="61"/>
    <x v="188"/>
    <x v="45"/>
    <x v="51"/>
    <x v="0"/>
    <x v="8"/>
  </r>
  <r>
    <x v="14"/>
    <x v="0"/>
    <x v="0"/>
    <x v="2"/>
    <x v="14"/>
    <x v="14"/>
    <x v="51"/>
    <x v="51"/>
    <x v="51"/>
    <x v="51"/>
    <x v="17"/>
    <x v="102"/>
    <x v="62"/>
    <x v="90"/>
    <x v="15"/>
    <x v="42"/>
    <x v="68"/>
    <x v="0"/>
    <x v="8"/>
  </r>
  <r>
    <x v="14"/>
    <x v="0"/>
    <x v="0"/>
    <x v="2"/>
    <x v="14"/>
    <x v="14"/>
    <x v="52"/>
    <x v="52"/>
    <x v="52"/>
    <x v="52"/>
    <x v="17"/>
    <x v="102"/>
    <x v="62"/>
    <x v="90"/>
    <x v="15"/>
    <x v="42"/>
    <x v="68"/>
    <x v="0"/>
    <x v="8"/>
  </r>
  <r>
    <x v="14"/>
    <x v="0"/>
    <x v="0"/>
    <x v="2"/>
    <x v="14"/>
    <x v="14"/>
    <x v="19"/>
    <x v="19"/>
    <x v="19"/>
    <x v="19"/>
    <x v="17"/>
    <x v="102"/>
    <x v="62"/>
    <x v="83"/>
    <x v="46"/>
    <x v="37"/>
    <x v="130"/>
    <x v="0"/>
    <x v="8"/>
  </r>
  <r>
    <x v="15"/>
    <x v="0"/>
    <x v="0"/>
    <x v="2"/>
    <x v="15"/>
    <x v="15"/>
    <x v="1"/>
    <x v="1"/>
    <x v="1"/>
    <x v="1"/>
    <x v="0"/>
    <x v="83"/>
    <x v="145"/>
    <x v="48"/>
    <x v="20"/>
    <x v="35"/>
    <x v="132"/>
    <x v="0"/>
    <x v="8"/>
  </r>
  <r>
    <x v="15"/>
    <x v="0"/>
    <x v="0"/>
    <x v="2"/>
    <x v="15"/>
    <x v="15"/>
    <x v="3"/>
    <x v="3"/>
    <x v="3"/>
    <x v="3"/>
    <x v="1"/>
    <x v="88"/>
    <x v="146"/>
    <x v="88"/>
    <x v="24"/>
    <x v="36"/>
    <x v="133"/>
    <x v="0"/>
    <x v="8"/>
  </r>
  <r>
    <x v="15"/>
    <x v="0"/>
    <x v="0"/>
    <x v="2"/>
    <x v="15"/>
    <x v="15"/>
    <x v="37"/>
    <x v="37"/>
    <x v="37"/>
    <x v="37"/>
    <x v="1"/>
    <x v="88"/>
    <x v="146"/>
    <x v="60"/>
    <x v="193"/>
    <x v="45"/>
    <x v="51"/>
    <x v="0"/>
    <x v="8"/>
  </r>
  <r>
    <x v="15"/>
    <x v="0"/>
    <x v="0"/>
    <x v="2"/>
    <x v="15"/>
    <x v="15"/>
    <x v="2"/>
    <x v="2"/>
    <x v="2"/>
    <x v="2"/>
    <x v="3"/>
    <x v="89"/>
    <x v="147"/>
    <x v="48"/>
    <x v="20"/>
    <x v="37"/>
    <x v="43"/>
    <x v="0"/>
    <x v="8"/>
  </r>
  <r>
    <x v="15"/>
    <x v="0"/>
    <x v="0"/>
    <x v="2"/>
    <x v="15"/>
    <x v="15"/>
    <x v="6"/>
    <x v="6"/>
    <x v="6"/>
    <x v="6"/>
    <x v="4"/>
    <x v="90"/>
    <x v="148"/>
    <x v="48"/>
    <x v="20"/>
    <x v="45"/>
    <x v="51"/>
    <x v="0"/>
    <x v="8"/>
  </r>
  <r>
    <x v="15"/>
    <x v="0"/>
    <x v="0"/>
    <x v="2"/>
    <x v="15"/>
    <x v="15"/>
    <x v="24"/>
    <x v="24"/>
    <x v="24"/>
    <x v="24"/>
    <x v="4"/>
    <x v="90"/>
    <x v="148"/>
    <x v="48"/>
    <x v="20"/>
    <x v="45"/>
    <x v="51"/>
    <x v="0"/>
    <x v="8"/>
  </r>
  <r>
    <x v="15"/>
    <x v="0"/>
    <x v="0"/>
    <x v="2"/>
    <x v="15"/>
    <x v="15"/>
    <x v="0"/>
    <x v="0"/>
    <x v="0"/>
    <x v="0"/>
    <x v="6"/>
    <x v="91"/>
    <x v="22"/>
    <x v="66"/>
    <x v="194"/>
    <x v="45"/>
    <x v="51"/>
    <x v="0"/>
    <x v="8"/>
  </r>
  <r>
    <x v="15"/>
    <x v="0"/>
    <x v="0"/>
    <x v="2"/>
    <x v="15"/>
    <x v="15"/>
    <x v="7"/>
    <x v="7"/>
    <x v="7"/>
    <x v="7"/>
    <x v="6"/>
    <x v="91"/>
    <x v="22"/>
    <x v="66"/>
    <x v="194"/>
    <x v="45"/>
    <x v="51"/>
    <x v="0"/>
    <x v="8"/>
  </r>
  <r>
    <x v="15"/>
    <x v="0"/>
    <x v="0"/>
    <x v="2"/>
    <x v="15"/>
    <x v="15"/>
    <x v="5"/>
    <x v="5"/>
    <x v="5"/>
    <x v="5"/>
    <x v="6"/>
    <x v="91"/>
    <x v="22"/>
    <x v="66"/>
    <x v="194"/>
    <x v="45"/>
    <x v="51"/>
    <x v="0"/>
    <x v="8"/>
  </r>
  <r>
    <x v="15"/>
    <x v="0"/>
    <x v="0"/>
    <x v="2"/>
    <x v="15"/>
    <x v="15"/>
    <x v="17"/>
    <x v="17"/>
    <x v="17"/>
    <x v="17"/>
    <x v="9"/>
    <x v="92"/>
    <x v="149"/>
    <x v="67"/>
    <x v="195"/>
    <x v="42"/>
    <x v="134"/>
    <x v="0"/>
    <x v="8"/>
  </r>
  <r>
    <x v="15"/>
    <x v="0"/>
    <x v="0"/>
    <x v="2"/>
    <x v="15"/>
    <x v="15"/>
    <x v="12"/>
    <x v="12"/>
    <x v="12"/>
    <x v="12"/>
    <x v="10"/>
    <x v="93"/>
    <x v="150"/>
    <x v="88"/>
    <x v="24"/>
    <x v="45"/>
    <x v="51"/>
    <x v="0"/>
    <x v="8"/>
  </r>
  <r>
    <x v="15"/>
    <x v="0"/>
    <x v="0"/>
    <x v="2"/>
    <x v="15"/>
    <x v="15"/>
    <x v="38"/>
    <x v="38"/>
    <x v="38"/>
    <x v="38"/>
    <x v="10"/>
    <x v="93"/>
    <x v="150"/>
    <x v="88"/>
    <x v="24"/>
    <x v="45"/>
    <x v="51"/>
    <x v="0"/>
    <x v="8"/>
  </r>
  <r>
    <x v="15"/>
    <x v="0"/>
    <x v="0"/>
    <x v="2"/>
    <x v="15"/>
    <x v="15"/>
    <x v="26"/>
    <x v="26"/>
    <x v="26"/>
    <x v="26"/>
    <x v="12"/>
    <x v="100"/>
    <x v="151"/>
    <x v="82"/>
    <x v="196"/>
    <x v="42"/>
    <x v="134"/>
    <x v="0"/>
    <x v="8"/>
  </r>
  <r>
    <x v="15"/>
    <x v="0"/>
    <x v="0"/>
    <x v="2"/>
    <x v="15"/>
    <x v="15"/>
    <x v="4"/>
    <x v="4"/>
    <x v="4"/>
    <x v="4"/>
    <x v="12"/>
    <x v="100"/>
    <x v="151"/>
    <x v="67"/>
    <x v="195"/>
    <x v="45"/>
    <x v="51"/>
    <x v="0"/>
    <x v="8"/>
  </r>
  <r>
    <x v="15"/>
    <x v="0"/>
    <x v="0"/>
    <x v="2"/>
    <x v="15"/>
    <x v="15"/>
    <x v="14"/>
    <x v="14"/>
    <x v="14"/>
    <x v="14"/>
    <x v="14"/>
    <x v="101"/>
    <x v="152"/>
    <x v="61"/>
    <x v="197"/>
    <x v="45"/>
    <x v="51"/>
    <x v="0"/>
    <x v="8"/>
  </r>
  <r>
    <x v="15"/>
    <x v="0"/>
    <x v="0"/>
    <x v="2"/>
    <x v="15"/>
    <x v="15"/>
    <x v="8"/>
    <x v="8"/>
    <x v="8"/>
    <x v="8"/>
    <x v="14"/>
    <x v="101"/>
    <x v="152"/>
    <x v="83"/>
    <x v="155"/>
    <x v="42"/>
    <x v="134"/>
    <x v="0"/>
    <x v="8"/>
  </r>
  <r>
    <x v="15"/>
    <x v="0"/>
    <x v="0"/>
    <x v="2"/>
    <x v="15"/>
    <x v="15"/>
    <x v="21"/>
    <x v="21"/>
    <x v="21"/>
    <x v="21"/>
    <x v="14"/>
    <x v="101"/>
    <x v="152"/>
    <x v="90"/>
    <x v="198"/>
    <x v="48"/>
    <x v="135"/>
    <x v="0"/>
    <x v="8"/>
  </r>
  <r>
    <x v="15"/>
    <x v="0"/>
    <x v="0"/>
    <x v="2"/>
    <x v="15"/>
    <x v="15"/>
    <x v="53"/>
    <x v="53"/>
    <x v="53"/>
    <x v="53"/>
    <x v="14"/>
    <x v="101"/>
    <x v="152"/>
    <x v="89"/>
    <x v="156"/>
    <x v="41"/>
    <x v="136"/>
    <x v="0"/>
    <x v="8"/>
  </r>
  <r>
    <x v="15"/>
    <x v="0"/>
    <x v="0"/>
    <x v="2"/>
    <x v="15"/>
    <x v="15"/>
    <x v="47"/>
    <x v="47"/>
    <x v="47"/>
    <x v="47"/>
    <x v="18"/>
    <x v="102"/>
    <x v="17"/>
    <x v="89"/>
    <x v="156"/>
    <x v="49"/>
    <x v="137"/>
    <x v="0"/>
    <x v="8"/>
  </r>
  <r>
    <x v="15"/>
    <x v="0"/>
    <x v="0"/>
    <x v="2"/>
    <x v="15"/>
    <x v="15"/>
    <x v="51"/>
    <x v="51"/>
    <x v="51"/>
    <x v="51"/>
    <x v="18"/>
    <x v="102"/>
    <x v="17"/>
    <x v="90"/>
    <x v="198"/>
    <x v="42"/>
    <x v="134"/>
    <x v="0"/>
    <x v="8"/>
  </r>
  <r>
    <x v="15"/>
    <x v="0"/>
    <x v="0"/>
    <x v="2"/>
    <x v="15"/>
    <x v="15"/>
    <x v="29"/>
    <x v="29"/>
    <x v="29"/>
    <x v="29"/>
    <x v="18"/>
    <x v="102"/>
    <x v="17"/>
    <x v="90"/>
    <x v="198"/>
    <x v="42"/>
    <x v="134"/>
    <x v="0"/>
    <x v="8"/>
  </r>
  <r>
    <x v="15"/>
    <x v="0"/>
    <x v="0"/>
    <x v="2"/>
    <x v="15"/>
    <x v="15"/>
    <x v="19"/>
    <x v="19"/>
    <x v="19"/>
    <x v="19"/>
    <x v="18"/>
    <x v="102"/>
    <x v="17"/>
    <x v="82"/>
    <x v="196"/>
    <x v="45"/>
    <x v="51"/>
    <x v="0"/>
    <x v="8"/>
  </r>
  <r>
    <x v="15"/>
    <x v="0"/>
    <x v="0"/>
    <x v="2"/>
    <x v="15"/>
    <x v="15"/>
    <x v="54"/>
    <x v="54"/>
    <x v="54"/>
    <x v="54"/>
    <x v="18"/>
    <x v="102"/>
    <x v="17"/>
    <x v="83"/>
    <x v="155"/>
    <x v="37"/>
    <x v="43"/>
    <x v="0"/>
    <x v="8"/>
  </r>
  <r>
    <x v="15"/>
    <x v="0"/>
    <x v="0"/>
    <x v="2"/>
    <x v="15"/>
    <x v="15"/>
    <x v="23"/>
    <x v="23"/>
    <x v="23"/>
    <x v="23"/>
    <x v="18"/>
    <x v="102"/>
    <x v="17"/>
    <x v="90"/>
    <x v="198"/>
    <x v="42"/>
    <x v="134"/>
    <x v="0"/>
    <x v="8"/>
  </r>
  <r>
    <x v="15"/>
    <x v="0"/>
    <x v="0"/>
    <x v="2"/>
    <x v="15"/>
    <x v="15"/>
    <x v="9"/>
    <x v="9"/>
    <x v="9"/>
    <x v="9"/>
    <x v="18"/>
    <x v="102"/>
    <x v="17"/>
    <x v="83"/>
    <x v="155"/>
    <x v="37"/>
    <x v="43"/>
    <x v="0"/>
    <x v="8"/>
  </r>
  <r>
    <x v="15"/>
    <x v="0"/>
    <x v="0"/>
    <x v="2"/>
    <x v="15"/>
    <x v="15"/>
    <x v="16"/>
    <x v="16"/>
    <x v="16"/>
    <x v="16"/>
    <x v="18"/>
    <x v="102"/>
    <x v="17"/>
    <x v="83"/>
    <x v="155"/>
    <x v="37"/>
    <x v="43"/>
    <x v="0"/>
    <x v="8"/>
  </r>
  <r>
    <x v="16"/>
    <x v="0"/>
    <x v="0"/>
    <x v="2"/>
    <x v="16"/>
    <x v="16"/>
    <x v="0"/>
    <x v="0"/>
    <x v="0"/>
    <x v="0"/>
    <x v="0"/>
    <x v="97"/>
    <x v="153"/>
    <x v="37"/>
    <x v="199"/>
    <x v="42"/>
    <x v="38"/>
    <x v="0"/>
    <x v="8"/>
  </r>
  <r>
    <x v="16"/>
    <x v="0"/>
    <x v="0"/>
    <x v="2"/>
    <x v="16"/>
    <x v="16"/>
    <x v="2"/>
    <x v="2"/>
    <x v="2"/>
    <x v="2"/>
    <x v="1"/>
    <x v="51"/>
    <x v="154"/>
    <x v="46"/>
    <x v="200"/>
    <x v="41"/>
    <x v="138"/>
    <x v="0"/>
    <x v="8"/>
  </r>
  <r>
    <x v="16"/>
    <x v="0"/>
    <x v="0"/>
    <x v="2"/>
    <x v="16"/>
    <x v="16"/>
    <x v="1"/>
    <x v="1"/>
    <x v="1"/>
    <x v="1"/>
    <x v="2"/>
    <x v="53"/>
    <x v="155"/>
    <x v="28"/>
    <x v="201"/>
    <x v="40"/>
    <x v="139"/>
    <x v="0"/>
    <x v="8"/>
  </r>
  <r>
    <x v="16"/>
    <x v="0"/>
    <x v="0"/>
    <x v="2"/>
    <x v="16"/>
    <x v="16"/>
    <x v="4"/>
    <x v="4"/>
    <x v="4"/>
    <x v="4"/>
    <x v="3"/>
    <x v="85"/>
    <x v="156"/>
    <x v="28"/>
    <x v="201"/>
    <x v="37"/>
    <x v="140"/>
    <x v="0"/>
    <x v="8"/>
  </r>
  <r>
    <x v="16"/>
    <x v="0"/>
    <x v="0"/>
    <x v="2"/>
    <x v="16"/>
    <x v="16"/>
    <x v="11"/>
    <x v="11"/>
    <x v="11"/>
    <x v="11"/>
    <x v="4"/>
    <x v="87"/>
    <x v="157"/>
    <x v="60"/>
    <x v="202"/>
    <x v="37"/>
    <x v="140"/>
    <x v="0"/>
    <x v="8"/>
  </r>
  <r>
    <x v="16"/>
    <x v="0"/>
    <x v="0"/>
    <x v="2"/>
    <x v="16"/>
    <x v="16"/>
    <x v="6"/>
    <x v="6"/>
    <x v="6"/>
    <x v="6"/>
    <x v="4"/>
    <x v="87"/>
    <x v="157"/>
    <x v="33"/>
    <x v="203"/>
    <x v="42"/>
    <x v="38"/>
    <x v="0"/>
    <x v="8"/>
  </r>
  <r>
    <x v="16"/>
    <x v="0"/>
    <x v="0"/>
    <x v="2"/>
    <x v="16"/>
    <x v="16"/>
    <x v="5"/>
    <x v="5"/>
    <x v="5"/>
    <x v="5"/>
    <x v="4"/>
    <x v="87"/>
    <x v="157"/>
    <x v="52"/>
    <x v="204"/>
    <x v="45"/>
    <x v="51"/>
    <x v="0"/>
    <x v="8"/>
  </r>
  <r>
    <x v="16"/>
    <x v="0"/>
    <x v="0"/>
    <x v="2"/>
    <x v="16"/>
    <x v="16"/>
    <x v="12"/>
    <x v="12"/>
    <x v="12"/>
    <x v="12"/>
    <x v="7"/>
    <x v="88"/>
    <x v="42"/>
    <x v="59"/>
    <x v="205"/>
    <x v="42"/>
    <x v="38"/>
    <x v="0"/>
    <x v="8"/>
  </r>
  <r>
    <x v="16"/>
    <x v="0"/>
    <x v="0"/>
    <x v="2"/>
    <x v="16"/>
    <x v="16"/>
    <x v="7"/>
    <x v="7"/>
    <x v="7"/>
    <x v="7"/>
    <x v="7"/>
    <x v="88"/>
    <x v="42"/>
    <x v="48"/>
    <x v="76"/>
    <x v="48"/>
    <x v="141"/>
    <x v="0"/>
    <x v="8"/>
  </r>
  <r>
    <x v="16"/>
    <x v="0"/>
    <x v="0"/>
    <x v="2"/>
    <x v="16"/>
    <x v="16"/>
    <x v="8"/>
    <x v="8"/>
    <x v="8"/>
    <x v="8"/>
    <x v="9"/>
    <x v="99"/>
    <x v="78"/>
    <x v="48"/>
    <x v="76"/>
    <x v="42"/>
    <x v="38"/>
    <x v="0"/>
    <x v="8"/>
  </r>
  <r>
    <x v="16"/>
    <x v="0"/>
    <x v="0"/>
    <x v="2"/>
    <x v="16"/>
    <x v="16"/>
    <x v="9"/>
    <x v="9"/>
    <x v="9"/>
    <x v="9"/>
    <x v="10"/>
    <x v="89"/>
    <x v="158"/>
    <x v="66"/>
    <x v="206"/>
    <x v="42"/>
    <x v="38"/>
    <x v="0"/>
    <x v="8"/>
  </r>
  <r>
    <x v="16"/>
    <x v="0"/>
    <x v="0"/>
    <x v="2"/>
    <x v="16"/>
    <x v="16"/>
    <x v="14"/>
    <x v="14"/>
    <x v="14"/>
    <x v="14"/>
    <x v="11"/>
    <x v="90"/>
    <x v="159"/>
    <x v="66"/>
    <x v="206"/>
    <x v="37"/>
    <x v="140"/>
    <x v="0"/>
    <x v="8"/>
  </r>
  <r>
    <x v="16"/>
    <x v="0"/>
    <x v="0"/>
    <x v="2"/>
    <x v="16"/>
    <x v="16"/>
    <x v="3"/>
    <x v="3"/>
    <x v="3"/>
    <x v="3"/>
    <x v="12"/>
    <x v="91"/>
    <x v="160"/>
    <x v="90"/>
    <x v="207"/>
    <x v="40"/>
    <x v="139"/>
    <x v="0"/>
    <x v="8"/>
  </r>
  <r>
    <x v="16"/>
    <x v="0"/>
    <x v="0"/>
    <x v="2"/>
    <x v="16"/>
    <x v="16"/>
    <x v="23"/>
    <x v="23"/>
    <x v="23"/>
    <x v="23"/>
    <x v="12"/>
    <x v="91"/>
    <x v="160"/>
    <x v="83"/>
    <x v="112"/>
    <x v="36"/>
    <x v="142"/>
    <x v="0"/>
    <x v="8"/>
  </r>
  <r>
    <x v="16"/>
    <x v="0"/>
    <x v="0"/>
    <x v="2"/>
    <x v="16"/>
    <x v="16"/>
    <x v="16"/>
    <x v="16"/>
    <x v="16"/>
    <x v="16"/>
    <x v="14"/>
    <x v="92"/>
    <x v="161"/>
    <x v="51"/>
    <x v="208"/>
    <x v="45"/>
    <x v="51"/>
    <x v="0"/>
    <x v="8"/>
  </r>
  <r>
    <x v="16"/>
    <x v="0"/>
    <x v="0"/>
    <x v="2"/>
    <x v="16"/>
    <x v="16"/>
    <x v="31"/>
    <x v="31"/>
    <x v="31"/>
    <x v="31"/>
    <x v="15"/>
    <x v="93"/>
    <x v="85"/>
    <x v="90"/>
    <x v="207"/>
    <x v="41"/>
    <x v="138"/>
    <x v="0"/>
    <x v="8"/>
  </r>
  <r>
    <x v="16"/>
    <x v="0"/>
    <x v="0"/>
    <x v="2"/>
    <x v="16"/>
    <x v="16"/>
    <x v="55"/>
    <x v="55"/>
    <x v="55"/>
    <x v="55"/>
    <x v="15"/>
    <x v="93"/>
    <x v="85"/>
    <x v="82"/>
    <x v="209"/>
    <x v="48"/>
    <x v="141"/>
    <x v="0"/>
    <x v="8"/>
  </r>
  <r>
    <x v="16"/>
    <x v="0"/>
    <x v="0"/>
    <x v="2"/>
    <x v="16"/>
    <x v="16"/>
    <x v="29"/>
    <x v="29"/>
    <x v="29"/>
    <x v="29"/>
    <x v="15"/>
    <x v="93"/>
    <x v="85"/>
    <x v="83"/>
    <x v="112"/>
    <x v="49"/>
    <x v="13"/>
    <x v="0"/>
    <x v="8"/>
  </r>
  <r>
    <x v="16"/>
    <x v="0"/>
    <x v="0"/>
    <x v="2"/>
    <x v="16"/>
    <x v="16"/>
    <x v="27"/>
    <x v="27"/>
    <x v="27"/>
    <x v="27"/>
    <x v="15"/>
    <x v="93"/>
    <x v="85"/>
    <x v="67"/>
    <x v="210"/>
    <x v="37"/>
    <x v="140"/>
    <x v="0"/>
    <x v="8"/>
  </r>
  <r>
    <x v="16"/>
    <x v="0"/>
    <x v="0"/>
    <x v="2"/>
    <x v="16"/>
    <x v="16"/>
    <x v="56"/>
    <x v="56"/>
    <x v="56"/>
    <x v="56"/>
    <x v="15"/>
    <x v="93"/>
    <x v="85"/>
    <x v="67"/>
    <x v="210"/>
    <x v="37"/>
    <x v="140"/>
    <x v="0"/>
    <x v="8"/>
  </r>
  <r>
    <x v="16"/>
    <x v="0"/>
    <x v="0"/>
    <x v="2"/>
    <x v="16"/>
    <x v="16"/>
    <x v="57"/>
    <x v="57"/>
    <x v="57"/>
    <x v="57"/>
    <x v="15"/>
    <x v="93"/>
    <x v="85"/>
    <x v="88"/>
    <x v="211"/>
    <x v="45"/>
    <x v="51"/>
    <x v="0"/>
    <x v="8"/>
  </r>
  <r>
    <x v="16"/>
    <x v="0"/>
    <x v="0"/>
    <x v="2"/>
    <x v="16"/>
    <x v="16"/>
    <x v="10"/>
    <x v="10"/>
    <x v="10"/>
    <x v="10"/>
    <x v="15"/>
    <x v="93"/>
    <x v="85"/>
    <x v="88"/>
    <x v="211"/>
    <x v="45"/>
    <x v="51"/>
    <x v="0"/>
    <x v="8"/>
  </r>
  <r>
    <x v="17"/>
    <x v="0"/>
    <x v="0"/>
    <x v="2"/>
    <x v="17"/>
    <x v="17"/>
    <x v="3"/>
    <x v="3"/>
    <x v="3"/>
    <x v="3"/>
    <x v="0"/>
    <x v="92"/>
    <x v="162"/>
    <x v="61"/>
    <x v="212"/>
    <x v="48"/>
    <x v="143"/>
    <x v="0"/>
    <x v="8"/>
  </r>
  <r>
    <x v="17"/>
    <x v="0"/>
    <x v="0"/>
    <x v="2"/>
    <x v="17"/>
    <x v="17"/>
    <x v="1"/>
    <x v="1"/>
    <x v="1"/>
    <x v="1"/>
    <x v="1"/>
    <x v="93"/>
    <x v="163"/>
    <x v="88"/>
    <x v="213"/>
    <x v="45"/>
    <x v="51"/>
    <x v="0"/>
    <x v="8"/>
  </r>
  <r>
    <x v="17"/>
    <x v="0"/>
    <x v="0"/>
    <x v="2"/>
    <x v="17"/>
    <x v="17"/>
    <x v="5"/>
    <x v="5"/>
    <x v="5"/>
    <x v="5"/>
    <x v="2"/>
    <x v="101"/>
    <x v="164"/>
    <x v="82"/>
    <x v="182"/>
    <x v="37"/>
    <x v="144"/>
    <x v="0"/>
    <x v="8"/>
  </r>
  <r>
    <x v="17"/>
    <x v="0"/>
    <x v="0"/>
    <x v="2"/>
    <x v="17"/>
    <x v="17"/>
    <x v="18"/>
    <x v="18"/>
    <x v="18"/>
    <x v="18"/>
    <x v="3"/>
    <x v="102"/>
    <x v="165"/>
    <x v="82"/>
    <x v="182"/>
    <x v="45"/>
    <x v="51"/>
    <x v="0"/>
    <x v="8"/>
  </r>
  <r>
    <x v="17"/>
    <x v="0"/>
    <x v="0"/>
    <x v="2"/>
    <x v="17"/>
    <x v="17"/>
    <x v="2"/>
    <x v="2"/>
    <x v="2"/>
    <x v="2"/>
    <x v="4"/>
    <x v="103"/>
    <x v="166"/>
    <x v="83"/>
    <x v="214"/>
    <x v="45"/>
    <x v="51"/>
    <x v="0"/>
    <x v="8"/>
  </r>
  <r>
    <x v="17"/>
    <x v="0"/>
    <x v="0"/>
    <x v="2"/>
    <x v="17"/>
    <x v="17"/>
    <x v="4"/>
    <x v="4"/>
    <x v="4"/>
    <x v="4"/>
    <x v="4"/>
    <x v="103"/>
    <x v="166"/>
    <x v="83"/>
    <x v="214"/>
    <x v="45"/>
    <x v="51"/>
    <x v="0"/>
    <x v="8"/>
  </r>
  <r>
    <x v="17"/>
    <x v="0"/>
    <x v="0"/>
    <x v="2"/>
    <x v="17"/>
    <x v="17"/>
    <x v="0"/>
    <x v="0"/>
    <x v="0"/>
    <x v="0"/>
    <x v="4"/>
    <x v="103"/>
    <x v="166"/>
    <x v="83"/>
    <x v="214"/>
    <x v="45"/>
    <x v="51"/>
    <x v="0"/>
    <x v="8"/>
  </r>
  <r>
    <x v="17"/>
    <x v="0"/>
    <x v="0"/>
    <x v="2"/>
    <x v="17"/>
    <x v="17"/>
    <x v="26"/>
    <x v="26"/>
    <x v="26"/>
    <x v="26"/>
    <x v="7"/>
    <x v="104"/>
    <x v="69"/>
    <x v="90"/>
    <x v="184"/>
    <x v="45"/>
    <x v="51"/>
    <x v="0"/>
    <x v="8"/>
  </r>
  <r>
    <x v="17"/>
    <x v="0"/>
    <x v="0"/>
    <x v="2"/>
    <x v="17"/>
    <x v="17"/>
    <x v="34"/>
    <x v="34"/>
    <x v="34"/>
    <x v="34"/>
    <x v="7"/>
    <x v="104"/>
    <x v="69"/>
    <x v="86"/>
    <x v="215"/>
    <x v="37"/>
    <x v="144"/>
    <x v="0"/>
    <x v="8"/>
  </r>
  <r>
    <x v="17"/>
    <x v="0"/>
    <x v="0"/>
    <x v="2"/>
    <x v="17"/>
    <x v="17"/>
    <x v="58"/>
    <x v="58"/>
    <x v="58"/>
    <x v="58"/>
    <x v="7"/>
    <x v="104"/>
    <x v="69"/>
    <x v="90"/>
    <x v="184"/>
    <x v="45"/>
    <x v="51"/>
    <x v="0"/>
    <x v="8"/>
  </r>
  <r>
    <x v="17"/>
    <x v="0"/>
    <x v="0"/>
    <x v="2"/>
    <x v="17"/>
    <x v="17"/>
    <x v="59"/>
    <x v="59"/>
    <x v="59"/>
    <x v="59"/>
    <x v="7"/>
    <x v="104"/>
    <x v="69"/>
    <x v="86"/>
    <x v="215"/>
    <x v="37"/>
    <x v="144"/>
    <x v="0"/>
    <x v="8"/>
  </r>
  <r>
    <x v="17"/>
    <x v="0"/>
    <x v="0"/>
    <x v="2"/>
    <x v="17"/>
    <x v="17"/>
    <x v="60"/>
    <x v="60"/>
    <x v="60"/>
    <x v="60"/>
    <x v="7"/>
    <x v="104"/>
    <x v="69"/>
    <x v="90"/>
    <x v="184"/>
    <x v="45"/>
    <x v="51"/>
    <x v="0"/>
    <x v="8"/>
  </r>
  <r>
    <x v="17"/>
    <x v="0"/>
    <x v="0"/>
    <x v="2"/>
    <x v="17"/>
    <x v="17"/>
    <x v="61"/>
    <x v="61"/>
    <x v="61"/>
    <x v="61"/>
    <x v="7"/>
    <x v="104"/>
    <x v="69"/>
    <x v="90"/>
    <x v="184"/>
    <x v="45"/>
    <x v="51"/>
    <x v="0"/>
    <x v="8"/>
  </r>
  <r>
    <x v="17"/>
    <x v="0"/>
    <x v="0"/>
    <x v="2"/>
    <x v="17"/>
    <x v="17"/>
    <x v="11"/>
    <x v="11"/>
    <x v="11"/>
    <x v="11"/>
    <x v="7"/>
    <x v="104"/>
    <x v="69"/>
    <x v="90"/>
    <x v="184"/>
    <x v="45"/>
    <x v="51"/>
    <x v="0"/>
    <x v="8"/>
  </r>
  <r>
    <x v="17"/>
    <x v="0"/>
    <x v="0"/>
    <x v="2"/>
    <x v="17"/>
    <x v="17"/>
    <x v="53"/>
    <x v="53"/>
    <x v="53"/>
    <x v="53"/>
    <x v="7"/>
    <x v="104"/>
    <x v="69"/>
    <x v="89"/>
    <x v="156"/>
    <x v="42"/>
    <x v="145"/>
    <x v="0"/>
    <x v="8"/>
  </r>
  <r>
    <x v="17"/>
    <x v="0"/>
    <x v="0"/>
    <x v="2"/>
    <x v="17"/>
    <x v="17"/>
    <x v="31"/>
    <x v="31"/>
    <x v="31"/>
    <x v="31"/>
    <x v="15"/>
    <x v="105"/>
    <x v="167"/>
    <x v="86"/>
    <x v="215"/>
    <x v="45"/>
    <x v="51"/>
    <x v="0"/>
    <x v="8"/>
  </r>
  <r>
    <x v="17"/>
    <x v="0"/>
    <x v="0"/>
    <x v="2"/>
    <x v="17"/>
    <x v="17"/>
    <x v="51"/>
    <x v="51"/>
    <x v="51"/>
    <x v="51"/>
    <x v="15"/>
    <x v="105"/>
    <x v="167"/>
    <x v="89"/>
    <x v="156"/>
    <x v="37"/>
    <x v="144"/>
    <x v="0"/>
    <x v="8"/>
  </r>
  <r>
    <x v="17"/>
    <x v="0"/>
    <x v="0"/>
    <x v="2"/>
    <x v="17"/>
    <x v="17"/>
    <x v="62"/>
    <x v="62"/>
    <x v="62"/>
    <x v="62"/>
    <x v="15"/>
    <x v="105"/>
    <x v="167"/>
    <x v="86"/>
    <x v="215"/>
    <x v="45"/>
    <x v="51"/>
    <x v="0"/>
    <x v="8"/>
  </r>
  <r>
    <x v="17"/>
    <x v="0"/>
    <x v="0"/>
    <x v="2"/>
    <x v="17"/>
    <x v="17"/>
    <x v="52"/>
    <x v="52"/>
    <x v="52"/>
    <x v="52"/>
    <x v="15"/>
    <x v="105"/>
    <x v="167"/>
    <x v="86"/>
    <x v="215"/>
    <x v="45"/>
    <x v="51"/>
    <x v="0"/>
    <x v="8"/>
  </r>
  <r>
    <x v="17"/>
    <x v="0"/>
    <x v="0"/>
    <x v="2"/>
    <x v="17"/>
    <x v="17"/>
    <x v="50"/>
    <x v="50"/>
    <x v="50"/>
    <x v="50"/>
    <x v="15"/>
    <x v="105"/>
    <x v="167"/>
    <x v="89"/>
    <x v="156"/>
    <x v="37"/>
    <x v="144"/>
    <x v="0"/>
    <x v="8"/>
  </r>
  <r>
    <x v="17"/>
    <x v="0"/>
    <x v="0"/>
    <x v="2"/>
    <x v="17"/>
    <x v="17"/>
    <x v="63"/>
    <x v="63"/>
    <x v="63"/>
    <x v="63"/>
    <x v="15"/>
    <x v="105"/>
    <x v="167"/>
    <x v="89"/>
    <x v="156"/>
    <x v="37"/>
    <x v="144"/>
    <x v="0"/>
    <x v="8"/>
  </r>
  <r>
    <x v="17"/>
    <x v="0"/>
    <x v="0"/>
    <x v="2"/>
    <x v="17"/>
    <x v="17"/>
    <x v="33"/>
    <x v="33"/>
    <x v="33"/>
    <x v="33"/>
    <x v="15"/>
    <x v="105"/>
    <x v="167"/>
    <x v="86"/>
    <x v="215"/>
    <x v="45"/>
    <x v="51"/>
    <x v="0"/>
    <x v="8"/>
  </r>
  <r>
    <x v="17"/>
    <x v="0"/>
    <x v="0"/>
    <x v="2"/>
    <x v="17"/>
    <x v="17"/>
    <x v="64"/>
    <x v="64"/>
    <x v="64"/>
    <x v="64"/>
    <x v="15"/>
    <x v="105"/>
    <x v="167"/>
    <x v="86"/>
    <x v="215"/>
    <x v="45"/>
    <x v="51"/>
    <x v="0"/>
    <x v="8"/>
  </r>
  <r>
    <x v="17"/>
    <x v="0"/>
    <x v="0"/>
    <x v="2"/>
    <x v="17"/>
    <x v="17"/>
    <x v="65"/>
    <x v="65"/>
    <x v="65"/>
    <x v="65"/>
    <x v="15"/>
    <x v="105"/>
    <x v="167"/>
    <x v="86"/>
    <x v="215"/>
    <x v="45"/>
    <x v="51"/>
    <x v="0"/>
    <x v="8"/>
  </r>
  <r>
    <x v="17"/>
    <x v="0"/>
    <x v="0"/>
    <x v="2"/>
    <x v="17"/>
    <x v="17"/>
    <x v="66"/>
    <x v="66"/>
    <x v="66"/>
    <x v="66"/>
    <x v="15"/>
    <x v="105"/>
    <x v="167"/>
    <x v="86"/>
    <x v="215"/>
    <x v="45"/>
    <x v="51"/>
    <x v="0"/>
    <x v="8"/>
  </r>
  <r>
    <x v="17"/>
    <x v="0"/>
    <x v="0"/>
    <x v="2"/>
    <x v="17"/>
    <x v="17"/>
    <x v="67"/>
    <x v="67"/>
    <x v="67"/>
    <x v="67"/>
    <x v="15"/>
    <x v="105"/>
    <x v="167"/>
    <x v="89"/>
    <x v="156"/>
    <x v="37"/>
    <x v="144"/>
    <x v="0"/>
    <x v="8"/>
  </r>
  <r>
    <x v="17"/>
    <x v="0"/>
    <x v="0"/>
    <x v="2"/>
    <x v="17"/>
    <x v="17"/>
    <x v="68"/>
    <x v="68"/>
    <x v="68"/>
    <x v="68"/>
    <x v="15"/>
    <x v="105"/>
    <x v="167"/>
    <x v="89"/>
    <x v="156"/>
    <x v="37"/>
    <x v="144"/>
    <x v="0"/>
    <x v="8"/>
  </r>
  <r>
    <x v="17"/>
    <x v="0"/>
    <x v="0"/>
    <x v="2"/>
    <x v="17"/>
    <x v="17"/>
    <x v="44"/>
    <x v="44"/>
    <x v="44"/>
    <x v="44"/>
    <x v="15"/>
    <x v="105"/>
    <x v="167"/>
    <x v="89"/>
    <x v="156"/>
    <x v="37"/>
    <x v="144"/>
    <x v="0"/>
    <x v="8"/>
  </r>
  <r>
    <x v="17"/>
    <x v="0"/>
    <x v="0"/>
    <x v="2"/>
    <x v="17"/>
    <x v="17"/>
    <x v="69"/>
    <x v="69"/>
    <x v="69"/>
    <x v="69"/>
    <x v="15"/>
    <x v="105"/>
    <x v="167"/>
    <x v="86"/>
    <x v="215"/>
    <x v="45"/>
    <x v="51"/>
    <x v="0"/>
    <x v="8"/>
  </r>
  <r>
    <x v="17"/>
    <x v="0"/>
    <x v="0"/>
    <x v="2"/>
    <x v="17"/>
    <x v="17"/>
    <x v="70"/>
    <x v="70"/>
    <x v="70"/>
    <x v="70"/>
    <x v="15"/>
    <x v="105"/>
    <x v="167"/>
    <x v="86"/>
    <x v="215"/>
    <x v="45"/>
    <x v="51"/>
    <x v="0"/>
    <x v="8"/>
  </r>
  <r>
    <x v="17"/>
    <x v="0"/>
    <x v="0"/>
    <x v="2"/>
    <x v="17"/>
    <x v="17"/>
    <x v="71"/>
    <x v="71"/>
    <x v="71"/>
    <x v="71"/>
    <x v="15"/>
    <x v="105"/>
    <x v="167"/>
    <x v="86"/>
    <x v="215"/>
    <x v="45"/>
    <x v="51"/>
    <x v="0"/>
    <x v="8"/>
  </r>
  <r>
    <x v="17"/>
    <x v="0"/>
    <x v="0"/>
    <x v="2"/>
    <x v="17"/>
    <x v="17"/>
    <x v="72"/>
    <x v="72"/>
    <x v="72"/>
    <x v="72"/>
    <x v="15"/>
    <x v="105"/>
    <x v="167"/>
    <x v="86"/>
    <x v="215"/>
    <x v="45"/>
    <x v="51"/>
    <x v="0"/>
    <x v="8"/>
  </r>
  <r>
    <x v="17"/>
    <x v="0"/>
    <x v="0"/>
    <x v="2"/>
    <x v="17"/>
    <x v="17"/>
    <x v="73"/>
    <x v="73"/>
    <x v="73"/>
    <x v="73"/>
    <x v="15"/>
    <x v="105"/>
    <x v="167"/>
    <x v="86"/>
    <x v="215"/>
    <x v="45"/>
    <x v="51"/>
    <x v="0"/>
    <x v="8"/>
  </r>
  <r>
    <x v="17"/>
    <x v="0"/>
    <x v="0"/>
    <x v="2"/>
    <x v="17"/>
    <x v="17"/>
    <x v="74"/>
    <x v="74"/>
    <x v="74"/>
    <x v="74"/>
    <x v="15"/>
    <x v="105"/>
    <x v="167"/>
    <x v="86"/>
    <x v="215"/>
    <x v="45"/>
    <x v="51"/>
    <x v="0"/>
    <x v="8"/>
  </r>
  <r>
    <x v="17"/>
    <x v="0"/>
    <x v="0"/>
    <x v="2"/>
    <x v="17"/>
    <x v="17"/>
    <x v="75"/>
    <x v="75"/>
    <x v="63"/>
    <x v="75"/>
    <x v="15"/>
    <x v="105"/>
    <x v="167"/>
    <x v="89"/>
    <x v="156"/>
    <x v="37"/>
    <x v="144"/>
    <x v="0"/>
    <x v="8"/>
  </r>
  <r>
    <x v="17"/>
    <x v="0"/>
    <x v="0"/>
    <x v="2"/>
    <x v="17"/>
    <x v="17"/>
    <x v="55"/>
    <x v="55"/>
    <x v="55"/>
    <x v="55"/>
    <x v="15"/>
    <x v="105"/>
    <x v="167"/>
    <x v="89"/>
    <x v="156"/>
    <x v="37"/>
    <x v="144"/>
    <x v="0"/>
    <x v="8"/>
  </r>
  <r>
    <x v="17"/>
    <x v="0"/>
    <x v="0"/>
    <x v="2"/>
    <x v="17"/>
    <x v="17"/>
    <x v="76"/>
    <x v="76"/>
    <x v="75"/>
    <x v="76"/>
    <x v="15"/>
    <x v="105"/>
    <x v="167"/>
    <x v="86"/>
    <x v="215"/>
    <x v="45"/>
    <x v="51"/>
    <x v="0"/>
    <x v="8"/>
  </r>
  <r>
    <x v="17"/>
    <x v="0"/>
    <x v="0"/>
    <x v="2"/>
    <x v="17"/>
    <x v="17"/>
    <x v="77"/>
    <x v="77"/>
    <x v="76"/>
    <x v="77"/>
    <x v="15"/>
    <x v="105"/>
    <x v="167"/>
    <x v="86"/>
    <x v="215"/>
    <x v="45"/>
    <x v="51"/>
    <x v="0"/>
    <x v="8"/>
  </r>
  <r>
    <x v="17"/>
    <x v="0"/>
    <x v="0"/>
    <x v="2"/>
    <x v="17"/>
    <x v="17"/>
    <x v="19"/>
    <x v="19"/>
    <x v="19"/>
    <x v="19"/>
    <x v="15"/>
    <x v="105"/>
    <x v="167"/>
    <x v="86"/>
    <x v="215"/>
    <x v="45"/>
    <x v="51"/>
    <x v="0"/>
    <x v="8"/>
  </r>
  <r>
    <x v="17"/>
    <x v="0"/>
    <x v="0"/>
    <x v="2"/>
    <x v="17"/>
    <x v="17"/>
    <x v="14"/>
    <x v="14"/>
    <x v="14"/>
    <x v="14"/>
    <x v="15"/>
    <x v="105"/>
    <x v="167"/>
    <x v="86"/>
    <x v="215"/>
    <x v="45"/>
    <x v="51"/>
    <x v="0"/>
    <x v="8"/>
  </r>
  <r>
    <x v="17"/>
    <x v="0"/>
    <x v="0"/>
    <x v="2"/>
    <x v="17"/>
    <x v="17"/>
    <x v="8"/>
    <x v="8"/>
    <x v="8"/>
    <x v="8"/>
    <x v="15"/>
    <x v="105"/>
    <x v="167"/>
    <x v="86"/>
    <x v="215"/>
    <x v="45"/>
    <x v="51"/>
    <x v="0"/>
    <x v="8"/>
  </r>
  <r>
    <x v="17"/>
    <x v="0"/>
    <x v="0"/>
    <x v="2"/>
    <x v="17"/>
    <x v="17"/>
    <x v="78"/>
    <x v="78"/>
    <x v="77"/>
    <x v="78"/>
    <x v="15"/>
    <x v="105"/>
    <x v="167"/>
    <x v="86"/>
    <x v="215"/>
    <x v="45"/>
    <x v="51"/>
    <x v="0"/>
    <x v="8"/>
  </r>
  <r>
    <x v="17"/>
    <x v="0"/>
    <x v="0"/>
    <x v="2"/>
    <x v="17"/>
    <x v="17"/>
    <x v="49"/>
    <x v="49"/>
    <x v="49"/>
    <x v="49"/>
    <x v="15"/>
    <x v="105"/>
    <x v="167"/>
    <x v="86"/>
    <x v="215"/>
    <x v="45"/>
    <x v="51"/>
    <x v="0"/>
    <x v="8"/>
  </r>
  <r>
    <x v="17"/>
    <x v="0"/>
    <x v="0"/>
    <x v="2"/>
    <x v="17"/>
    <x v="17"/>
    <x v="35"/>
    <x v="35"/>
    <x v="35"/>
    <x v="35"/>
    <x v="15"/>
    <x v="105"/>
    <x v="167"/>
    <x v="86"/>
    <x v="215"/>
    <x v="45"/>
    <x v="51"/>
    <x v="0"/>
    <x v="8"/>
  </r>
  <r>
    <x v="17"/>
    <x v="0"/>
    <x v="0"/>
    <x v="2"/>
    <x v="17"/>
    <x v="17"/>
    <x v="42"/>
    <x v="42"/>
    <x v="42"/>
    <x v="42"/>
    <x v="15"/>
    <x v="105"/>
    <x v="167"/>
    <x v="86"/>
    <x v="215"/>
    <x v="45"/>
    <x v="51"/>
    <x v="0"/>
    <x v="8"/>
  </r>
  <r>
    <x v="17"/>
    <x v="0"/>
    <x v="0"/>
    <x v="2"/>
    <x v="17"/>
    <x v="17"/>
    <x v="79"/>
    <x v="79"/>
    <x v="78"/>
    <x v="79"/>
    <x v="15"/>
    <x v="105"/>
    <x v="167"/>
    <x v="86"/>
    <x v="215"/>
    <x v="45"/>
    <x v="51"/>
    <x v="0"/>
    <x v="8"/>
  </r>
  <r>
    <x v="17"/>
    <x v="0"/>
    <x v="0"/>
    <x v="2"/>
    <x v="17"/>
    <x v="17"/>
    <x v="21"/>
    <x v="21"/>
    <x v="21"/>
    <x v="21"/>
    <x v="15"/>
    <x v="105"/>
    <x v="167"/>
    <x v="89"/>
    <x v="156"/>
    <x v="37"/>
    <x v="144"/>
    <x v="0"/>
    <x v="8"/>
  </r>
  <r>
    <x v="17"/>
    <x v="0"/>
    <x v="0"/>
    <x v="2"/>
    <x v="17"/>
    <x v="17"/>
    <x v="80"/>
    <x v="80"/>
    <x v="79"/>
    <x v="80"/>
    <x v="15"/>
    <x v="105"/>
    <x v="167"/>
    <x v="86"/>
    <x v="215"/>
    <x v="45"/>
    <x v="51"/>
    <x v="0"/>
    <x v="8"/>
  </r>
  <r>
    <x v="17"/>
    <x v="0"/>
    <x v="0"/>
    <x v="2"/>
    <x v="17"/>
    <x v="17"/>
    <x v="6"/>
    <x v="6"/>
    <x v="6"/>
    <x v="6"/>
    <x v="15"/>
    <x v="105"/>
    <x v="167"/>
    <x v="86"/>
    <x v="215"/>
    <x v="45"/>
    <x v="51"/>
    <x v="0"/>
    <x v="8"/>
  </r>
  <r>
    <x v="17"/>
    <x v="0"/>
    <x v="0"/>
    <x v="2"/>
    <x v="17"/>
    <x v="17"/>
    <x v="38"/>
    <x v="38"/>
    <x v="38"/>
    <x v="38"/>
    <x v="15"/>
    <x v="105"/>
    <x v="167"/>
    <x v="86"/>
    <x v="215"/>
    <x v="45"/>
    <x v="51"/>
    <x v="0"/>
    <x v="8"/>
  </r>
  <r>
    <x v="17"/>
    <x v="0"/>
    <x v="0"/>
    <x v="2"/>
    <x v="17"/>
    <x v="17"/>
    <x v="81"/>
    <x v="81"/>
    <x v="80"/>
    <x v="81"/>
    <x v="15"/>
    <x v="105"/>
    <x v="167"/>
    <x v="86"/>
    <x v="215"/>
    <x v="45"/>
    <x v="51"/>
    <x v="0"/>
    <x v="8"/>
  </r>
  <r>
    <x v="17"/>
    <x v="0"/>
    <x v="0"/>
    <x v="2"/>
    <x v="17"/>
    <x v="17"/>
    <x v="16"/>
    <x v="16"/>
    <x v="16"/>
    <x v="16"/>
    <x v="15"/>
    <x v="105"/>
    <x v="167"/>
    <x v="86"/>
    <x v="215"/>
    <x v="45"/>
    <x v="51"/>
    <x v="0"/>
    <x v="8"/>
  </r>
  <r>
    <x v="17"/>
    <x v="0"/>
    <x v="0"/>
    <x v="2"/>
    <x v="17"/>
    <x v="17"/>
    <x v="82"/>
    <x v="82"/>
    <x v="81"/>
    <x v="82"/>
    <x v="15"/>
    <x v="105"/>
    <x v="167"/>
    <x v="86"/>
    <x v="215"/>
    <x v="45"/>
    <x v="51"/>
    <x v="0"/>
    <x v="8"/>
  </r>
  <r>
    <x v="17"/>
    <x v="0"/>
    <x v="0"/>
    <x v="2"/>
    <x v="17"/>
    <x v="17"/>
    <x v="28"/>
    <x v="28"/>
    <x v="28"/>
    <x v="28"/>
    <x v="15"/>
    <x v="105"/>
    <x v="167"/>
    <x v="86"/>
    <x v="215"/>
    <x v="45"/>
    <x v="51"/>
    <x v="0"/>
    <x v="8"/>
  </r>
  <r>
    <x v="17"/>
    <x v="0"/>
    <x v="0"/>
    <x v="2"/>
    <x v="17"/>
    <x v="17"/>
    <x v="83"/>
    <x v="83"/>
    <x v="82"/>
    <x v="83"/>
    <x v="15"/>
    <x v="105"/>
    <x v="167"/>
    <x v="89"/>
    <x v="156"/>
    <x v="37"/>
    <x v="144"/>
    <x v="0"/>
    <x v="8"/>
  </r>
  <r>
    <x v="17"/>
    <x v="0"/>
    <x v="0"/>
    <x v="2"/>
    <x v="17"/>
    <x v="17"/>
    <x v="84"/>
    <x v="84"/>
    <x v="83"/>
    <x v="84"/>
    <x v="15"/>
    <x v="105"/>
    <x v="167"/>
    <x v="89"/>
    <x v="156"/>
    <x v="37"/>
    <x v="144"/>
    <x v="0"/>
    <x v="8"/>
  </r>
  <r>
    <x v="17"/>
    <x v="0"/>
    <x v="0"/>
    <x v="2"/>
    <x v="17"/>
    <x v="17"/>
    <x v="85"/>
    <x v="85"/>
    <x v="84"/>
    <x v="85"/>
    <x v="15"/>
    <x v="105"/>
    <x v="167"/>
    <x v="86"/>
    <x v="215"/>
    <x v="45"/>
    <x v="51"/>
    <x v="0"/>
    <x v="8"/>
  </r>
  <r>
    <x v="18"/>
    <x v="0"/>
    <x v="0"/>
    <x v="2"/>
    <x v="18"/>
    <x v="18"/>
    <x v="86"/>
    <x v="86"/>
    <x v="85"/>
    <x v="86"/>
    <x v="0"/>
    <x v="99"/>
    <x v="138"/>
    <x v="59"/>
    <x v="216"/>
    <x v="37"/>
    <x v="134"/>
    <x v="0"/>
    <x v="8"/>
  </r>
  <r>
    <x v="18"/>
    <x v="0"/>
    <x v="0"/>
    <x v="2"/>
    <x v="18"/>
    <x v="18"/>
    <x v="0"/>
    <x v="0"/>
    <x v="0"/>
    <x v="0"/>
    <x v="1"/>
    <x v="92"/>
    <x v="168"/>
    <x v="88"/>
    <x v="217"/>
    <x v="37"/>
    <x v="134"/>
    <x v="0"/>
    <x v="8"/>
  </r>
  <r>
    <x v="18"/>
    <x v="0"/>
    <x v="0"/>
    <x v="2"/>
    <x v="18"/>
    <x v="18"/>
    <x v="10"/>
    <x v="10"/>
    <x v="10"/>
    <x v="10"/>
    <x v="2"/>
    <x v="100"/>
    <x v="140"/>
    <x v="67"/>
    <x v="218"/>
    <x v="45"/>
    <x v="51"/>
    <x v="0"/>
    <x v="8"/>
  </r>
  <r>
    <x v="18"/>
    <x v="0"/>
    <x v="0"/>
    <x v="2"/>
    <x v="18"/>
    <x v="18"/>
    <x v="6"/>
    <x v="6"/>
    <x v="6"/>
    <x v="6"/>
    <x v="2"/>
    <x v="100"/>
    <x v="140"/>
    <x v="82"/>
    <x v="219"/>
    <x v="42"/>
    <x v="137"/>
    <x v="0"/>
    <x v="8"/>
  </r>
  <r>
    <x v="18"/>
    <x v="0"/>
    <x v="0"/>
    <x v="2"/>
    <x v="18"/>
    <x v="18"/>
    <x v="4"/>
    <x v="4"/>
    <x v="4"/>
    <x v="4"/>
    <x v="2"/>
    <x v="100"/>
    <x v="140"/>
    <x v="67"/>
    <x v="218"/>
    <x v="45"/>
    <x v="51"/>
    <x v="0"/>
    <x v="8"/>
  </r>
  <r>
    <x v="18"/>
    <x v="0"/>
    <x v="0"/>
    <x v="2"/>
    <x v="18"/>
    <x v="18"/>
    <x v="3"/>
    <x v="3"/>
    <x v="3"/>
    <x v="3"/>
    <x v="5"/>
    <x v="101"/>
    <x v="169"/>
    <x v="82"/>
    <x v="219"/>
    <x v="37"/>
    <x v="134"/>
    <x v="0"/>
    <x v="8"/>
  </r>
  <r>
    <x v="18"/>
    <x v="0"/>
    <x v="0"/>
    <x v="2"/>
    <x v="18"/>
    <x v="18"/>
    <x v="13"/>
    <x v="13"/>
    <x v="13"/>
    <x v="13"/>
    <x v="5"/>
    <x v="101"/>
    <x v="169"/>
    <x v="83"/>
    <x v="220"/>
    <x v="42"/>
    <x v="137"/>
    <x v="0"/>
    <x v="8"/>
  </r>
  <r>
    <x v="18"/>
    <x v="0"/>
    <x v="0"/>
    <x v="2"/>
    <x v="18"/>
    <x v="18"/>
    <x v="8"/>
    <x v="8"/>
    <x v="8"/>
    <x v="8"/>
    <x v="5"/>
    <x v="101"/>
    <x v="169"/>
    <x v="61"/>
    <x v="137"/>
    <x v="45"/>
    <x v="51"/>
    <x v="0"/>
    <x v="8"/>
  </r>
  <r>
    <x v="18"/>
    <x v="0"/>
    <x v="0"/>
    <x v="2"/>
    <x v="18"/>
    <x v="18"/>
    <x v="26"/>
    <x v="26"/>
    <x v="26"/>
    <x v="26"/>
    <x v="8"/>
    <x v="102"/>
    <x v="137"/>
    <x v="83"/>
    <x v="220"/>
    <x v="37"/>
    <x v="134"/>
    <x v="0"/>
    <x v="8"/>
  </r>
  <r>
    <x v="18"/>
    <x v="0"/>
    <x v="0"/>
    <x v="2"/>
    <x v="18"/>
    <x v="18"/>
    <x v="18"/>
    <x v="18"/>
    <x v="18"/>
    <x v="18"/>
    <x v="8"/>
    <x v="102"/>
    <x v="137"/>
    <x v="82"/>
    <x v="219"/>
    <x v="45"/>
    <x v="51"/>
    <x v="0"/>
    <x v="8"/>
  </r>
  <r>
    <x v="18"/>
    <x v="0"/>
    <x v="0"/>
    <x v="2"/>
    <x v="18"/>
    <x v="18"/>
    <x v="31"/>
    <x v="31"/>
    <x v="31"/>
    <x v="31"/>
    <x v="10"/>
    <x v="103"/>
    <x v="33"/>
    <x v="90"/>
    <x v="221"/>
    <x v="37"/>
    <x v="134"/>
    <x v="0"/>
    <x v="8"/>
  </r>
  <r>
    <x v="18"/>
    <x v="0"/>
    <x v="0"/>
    <x v="2"/>
    <x v="18"/>
    <x v="18"/>
    <x v="25"/>
    <x v="25"/>
    <x v="25"/>
    <x v="25"/>
    <x v="10"/>
    <x v="103"/>
    <x v="33"/>
    <x v="90"/>
    <x v="221"/>
    <x v="37"/>
    <x v="134"/>
    <x v="0"/>
    <x v="8"/>
  </r>
  <r>
    <x v="18"/>
    <x v="0"/>
    <x v="0"/>
    <x v="2"/>
    <x v="18"/>
    <x v="18"/>
    <x v="55"/>
    <x v="55"/>
    <x v="55"/>
    <x v="55"/>
    <x v="10"/>
    <x v="103"/>
    <x v="33"/>
    <x v="89"/>
    <x v="156"/>
    <x v="48"/>
    <x v="133"/>
    <x v="0"/>
    <x v="8"/>
  </r>
  <r>
    <x v="18"/>
    <x v="0"/>
    <x v="0"/>
    <x v="2"/>
    <x v="18"/>
    <x v="18"/>
    <x v="15"/>
    <x v="15"/>
    <x v="15"/>
    <x v="15"/>
    <x v="10"/>
    <x v="103"/>
    <x v="33"/>
    <x v="83"/>
    <x v="220"/>
    <x v="45"/>
    <x v="51"/>
    <x v="0"/>
    <x v="8"/>
  </r>
  <r>
    <x v="18"/>
    <x v="0"/>
    <x v="0"/>
    <x v="2"/>
    <x v="18"/>
    <x v="18"/>
    <x v="19"/>
    <x v="19"/>
    <x v="19"/>
    <x v="19"/>
    <x v="10"/>
    <x v="103"/>
    <x v="33"/>
    <x v="83"/>
    <x v="220"/>
    <x v="45"/>
    <x v="51"/>
    <x v="0"/>
    <x v="8"/>
  </r>
  <r>
    <x v="18"/>
    <x v="0"/>
    <x v="0"/>
    <x v="2"/>
    <x v="18"/>
    <x v="18"/>
    <x v="14"/>
    <x v="14"/>
    <x v="14"/>
    <x v="14"/>
    <x v="10"/>
    <x v="103"/>
    <x v="33"/>
    <x v="90"/>
    <x v="221"/>
    <x v="37"/>
    <x v="134"/>
    <x v="0"/>
    <x v="8"/>
  </r>
  <r>
    <x v="18"/>
    <x v="0"/>
    <x v="0"/>
    <x v="2"/>
    <x v="18"/>
    <x v="18"/>
    <x v="35"/>
    <x v="35"/>
    <x v="35"/>
    <x v="35"/>
    <x v="10"/>
    <x v="103"/>
    <x v="33"/>
    <x v="83"/>
    <x v="220"/>
    <x v="45"/>
    <x v="51"/>
    <x v="0"/>
    <x v="8"/>
  </r>
  <r>
    <x v="18"/>
    <x v="0"/>
    <x v="0"/>
    <x v="2"/>
    <x v="18"/>
    <x v="18"/>
    <x v="2"/>
    <x v="2"/>
    <x v="2"/>
    <x v="2"/>
    <x v="10"/>
    <x v="103"/>
    <x v="33"/>
    <x v="83"/>
    <x v="220"/>
    <x v="45"/>
    <x v="51"/>
    <x v="0"/>
    <x v="8"/>
  </r>
  <r>
    <x v="18"/>
    <x v="0"/>
    <x v="0"/>
    <x v="2"/>
    <x v="18"/>
    <x v="18"/>
    <x v="1"/>
    <x v="1"/>
    <x v="1"/>
    <x v="1"/>
    <x v="10"/>
    <x v="103"/>
    <x v="33"/>
    <x v="83"/>
    <x v="220"/>
    <x v="45"/>
    <x v="51"/>
    <x v="0"/>
    <x v="8"/>
  </r>
  <r>
    <x v="18"/>
    <x v="0"/>
    <x v="0"/>
    <x v="2"/>
    <x v="18"/>
    <x v="18"/>
    <x v="16"/>
    <x v="16"/>
    <x v="16"/>
    <x v="16"/>
    <x v="10"/>
    <x v="103"/>
    <x v="33"/>
    <x v="90"/>
    <x v="221"/>
    <x v="37"/>
    <x v="134"/>
    <x v="0"/>
    <x v="8"/>
  </r>
  <r>
    <x v="18"/>
    <x v="0"/>
    <x v="0"/>
    <x v="2"/>
    <x v="18"/>
    <x v="18"/>
    <x v="87"/>
    <x v="87"/>
    <x v="86"/>
    <x v="87"/>
    <x v="10"/>
    <x v="103"/>
    <x v="33"/>
    <x v="90"/>
    <x v="221"/>
    <x v="37"/>
    <x v="134"/>
    <x v="0"/>
    <x v="8"/>
  </r>
  <r>
    <x v="18"/>
    <x v="0"/>
    <x v="0"/>
    <x v="2"/>
    <x v="18"/>
    <x v="18"/>
    <x v="7"/>
    <x v="7"/>
    <x v="7"/>
    <x v="7"/>
    <x v="10"/>
    <x v="103"/>
    <x v="33"/>
    <x v="86"/>
    <x v="222"/>
    <x v="42"/>
    <x v="137"/>
    <x v="0"/>
    <x v="8"/>
  </r>
  <r>
    <x v="19"/>
    <x v="0"/>
    <x v="0"/>
    <x v="2"/>
    <x v="19"/>
    <x v="19"/>
    <x v="88"/>
    <x v="88"/>
    <x v="87"/>
    <x v="88"/>
    <x v="0"/>
    <x v="89"/>
    <x v="170"/>
    <x v="51"/>
    <x v="223"/>
    <x v="48"/>
    <x v="146"/>
    <x v="0"/>
    <x v="8"/>
  </r>
  <r>
    <x v="19"/>
    <x v="0"/>
    <x v="0"/>
    <x v="2"/>
    <x v="19"/>
    <x v="19"/>
    <x v="1"/>
    <x v="1"/>
    <x v="1"/>
    <x v="1"/>
    <x v="1"/>
    <x v="91"/>
    <x v="171"/>
    <x v="66"/>
    <x v="224"/>
    <x v="45"/>
    <x v="51"/>
    <x v="0"/>
    <x v="8"/>
  </r>
  <r>
    <x v="19"/>
    <x v="0"/>
    <x v="0"/>
    <x v="2"/>
    <x v="19"/>
    <x v="19"/>
    <x v="44"/>
    <x v="44"/>
    <x v="44"/>
    <x v="44"/>
    <x v="2"/>
    <x v="100"/>
    <x v="172"/>
    <x v="67"/>
    <x v="225"/>
    <x v="45"/>
    <x v="51"/>
    <x v="0"/>
    <x v="8"/>
  </r>
  <r>
    <x v="19"/>
    <x v="0"/>
    <x v="0"/>
    <x v="2"/>
    <x v="19"/>
    <x v="19"/>
    <x v="3"/>
    <x v="3"/>
    <x v="3"/>
    <x v="3"/>
    <x v="3"/>
    <x v="101"/>
    <x v="173"/>
    <x v="86"/>
    <x v="226"/>
    <x v="49"/>
    <x v="147"/>
    <x v="0"/>
    <x v="8"/>
  </r>
  <r>
    <x v="19"/>
    <x v="0"/>
    <x v="0"/>
    <x v="2"/>
    <x v="19"/>
    <x v="19"/>
    <x v="89"/>
    <x v="89"/>
    <x v="88"/>
    <x v="89"/>
    <x v="3"/>
    <x v="101"/>
    <x v="173"/>
    <x v="82"/>
    <x v="227"/>
    <x v="37"/>
    <x v="148"/>
    <x v="0"/>
    <x v="8"/>
  </r>
  <r>
    <x v="19"/>
    <x v="0"/>
    <x v="0"/>
    <x v="2"/>
    <x v="19"/>
    <x v="19"/>
    <x v="8"/>
    <x v="8"/>
    <x v="8"/>
    <x v="8"/>
    <x v="3"/>
    <x v="101"/>
    <x v="173"/>
    <x v="61"/>
    <x v="228"/>
    <x v="45"/>
    <x v="51"/>
    <x v="0"/>
    <x v="8"/>
  </r>
  <r>
    <x v="19"/>
    <x v="0"/>
    <x v="0"/>
    <x v="2"/>
    <x v="19"/>
    <x v="19"/>
    <x v="17"/>
    <x v="17"/>
    <x v="17"/>
    <x v="17"/>
    <x v="6"/>
    <x v="102"/>
    <x v="3"/>
    <x v="82"/>
    <x v="227"/>
    <x v="45"/>
    <x v="51"/>
    <x v="0"/>
    <x v="8"/>
  </r>
  <r>
    <x v="19"/>
    <x v="0"/>
    <x v="0"/>
    <x v="2"/>
    <x v="19"/>
    <x v="19"/>
    <x v="0"/>
    <x v="0"/>
    <x v="0"/>
    <x v="0"/>
    <x v="6"/>
    <x v="102"/>
    <x v="3"/>
    <x v="82"/>
    <x v="227"/>
    <x v="45"/>
    <x v="51"/>
    <x v="0"/>
    <x v="8"/>
  </r>
  <r>
    <x v="19"/>
    <x v="0"/>
    <x v="0"/>
    <x v="2"/>
    <x v="19"/>
    <x v="19"/>
    <x v="7"/>
    <x v="7"/>
    <x v="7"/>
    <x v="7"/>
    <x v="6"/>
    <x v="102"/>
    <x v="3"/>
    <x v="82"/>
    <x v="227"/>
    <x v="45"/>
    <x v="51"/>
    <x v="0"/>
    <x v="8"/>
  </r>
  <r>
    <x v="19"/>
    <x v="0"/>
    <x v="0"/>
    <x v="2"/>
    <x v="19"/>
    <x v="19"/>
    <x v="31"/>
    <x v="31"/>
    <x v="31"/>
    <x v="31"/>
    <x v="9"/>
    <x v="103"/>
    <x v="70"/>
    <x v="90"/>
    <x v="144"/>
    <x v="37"/>
    <x v="148"/>
    <x v="0"/>
    <x v="8"/>
  </r>
  <r>
    <x v="19"/>
    <x v="0"/>
    <x v="0"/>
    <x v="2"/>
    <x v="19"/>
    <x v="19"/>
    <x v="26"/>
    <x v="26"/>
    <x v="26"/>
    <x v="26"/>
    <x v="9"/>
    <x v="103"/>
    <x v="70"/>
    <x v="83"/>
    <x v="95"/>
    <x v="45"/>
    <x v="51"/>
    <x v="0"/>
    <x v="8"/>
  </r>
  <r>
    <x v="19"/>
    <x v="0"/>
    <x v="0"/>
    <x v="2"/>
    <x v="19"/>
    <x v="19"/>
    <x v="34"/>
    <x v="34"/>
    <x v="34"/>
    <x v="34"/>
    <x v="9"/>
    <x v="103"/>
    <x v="70"/>
    <x v="83"/>
    <x v="95"/>
    <x v="45"/>
    <x v="51"/>
    <x v="0"/>
    <x v="8"/>
  </r>
  <r>
    <x v="19"/>
    <x v="0"/>
    <x v="0"/>
    <x v="2"/>
    <x v="19"/>
    <x v="19"/>
    <x v="66"/>
    <x v="66"/>
    <x v="66"/>
    <x v="66"/>
    <x v="9"/>
    <x v="103"/>
    <x v="70"/>
    <x v="83"/>
    <x v="95"/>
    <x v="45"/>
    <x v="51"/>
    <x v="0"/>
    <x v="8"/>
  </r>
  <r>
    <x v="19"/>
    <x v="0"/>
    <x v="0"/>
    <x v="2"/>
    <x v="19"/>
    <x v="19"/>
    <x v="29"/>
    <x v="29"/>
    <x v="29"/>
    <x v="29"/>
    <x v="9"/>
    <x v="103"/>
    <x v="70"/>
    <x v="86"/>
    <x v="226"/>
    <x v="42"/>
    <x v="149"/>
    <x v="0"/>
    <x v="8"/>
  </r>
  <r>
    <x v="19"/>
    <x v="0"/>
    <x v="0"/>
    <x v="2"/>
    <x v="19"/>
    <x v="19"/>
    <x v="4"/>
    <x v="4"/>
    <x v="4"/>
    <x v="4"/>
    <x v="9"/>
    <x v="103"/>
    <x v="70"/>
    <x v="83"/>
    <x v="95"/>
    <x v="45"/>
    <x v="51"/>
    <x v="0"/>
    <x v="8"/>
  </r>
  <r>
    <x v="19"/>
    <x v="0"/>
    <x v="0"/>
    <x v="2"/>
    <x v="19"/>
    <x v="19"/>
    <x v="25"/>
    <x v="25"/>
    <x v="25"/>
    <x v="25"/>
    <x v="15"/>
    <x v="104"/>
    <x v="51"/>
    <x v="86"/>
    <x v="226"/>
    <x v="37"/>
    <x v="148"/>
    <x v="0"/>
    <x v="8"/>
  </r>
  <r>
    <x v="19"/>
    <x v="0"/>
    <x v="0"/>
    <x v="2"/>
    <x v="19"/>
    <x v="19"/>
    <x v="59"/>
    <x v="59"/>
    <x v="59"/>
    <x v="59"/>
    <x v="15"/>
    <x v="104"/>
    <x v="51"/>
    <x v="90"/>
    <x v="144"/>
    <x v="45"/>
    <x v="51"/>
    <x v="0"/>
    <x v="8"/>
  </r>
  <r>
    <x v="19"/>
    <x v="0"/>
    <x v="0"/>
    <x v="2"/>
    <x v="19"/>
    <x v="19"/>
    <x v="90"/>
    <x v="90"/>
    <x v="89"/>
    <x v="90"/>
    <x v="15"/>
    <x v="104"/>
    <x v="51"/>
    <x v="90"/>
    <x v="144"/>
    <x v="45"/>
    <x v="51"/>
    <x v="0"/>
    <x v="8"/>
  </r>
  <r>
    <x v="19"/>
    <x v="0"/>
    <x v="0"/>
    <x v="2"/>
    <x v="19"/>
    <x v="19"/>
    <x v="91"/>
    <x v="91"/>
    <x v="90"/>
    <x v="91"/>
    <x v="15"/>
    <x v="104"/>
    <x v="51"/>
    <x v="90"/>
    <x v="144"/>
    <x v="45"/>
    <x v="51"/>
    <x v="0"/>
    <x v="8"/>
  </r>
  <r>
    <x v="19"/>
    <x v="0"/>
    <x v="0"/>
    <x v="2"/>
    <x v="19"/>
    <x v="19"/>
    <x v="14"/>
    <x v="14"/>
    <x v="14"/>
    <x v="14"/>
    <x v="15"/>
    <x v="104"/>
    <x v="51"/>
    <x v="90"/>
    <x v="144"/>
    <x v="45"/>
    <x v="51"/>
    <x v="0"/>
    <x v="8"/>
  </r>
  <r>
    <x v="19"/>
    <x v="0"/>
    <x v="0"/>
    <x v="2"/>
    <x v="19"/>
    <x v="19"/>
    <x v="92"/>
    <x v="92"/>
    <x v="91"/>
    <x v="92"/>
    <x v="15"/>
    <x v="104"/>
    <x v="51"/>
    <x v="90"/>
    <x v="144"/>
    <x v="45"/>
    <x v="51"/>
    <x v="0"/>
    <x v="8"/>
  </r>
  <r>
    <x v="19"/>
    <x v="0"/>
    <x v="0"/>
    <x v="2"/>
    <x v="19"/>
    <x v="19"/>
    <x v="56"/>
    <x v="56"/>
    <x v="56"/>
    <x v="56"/>
    <x v="15"/>
    <x v="104"/>
    <x v="51"/>
    <x v="90"/>
    <x v="144"/>
    <x v="45"/>
    <x v="51"/>
    <x v="0"/>
    <x v="8"/>
  </r>
  <r>
    <x v="19"/>
    <x v="0"/>
    <x v="0"/>
    <x v="2"/>
    <x v="19"/>
    <x v="19"/>
    <x v="2"/>
    <x v="2"/>
    <x v="2"/>
    <x v="2"/>
    <x v="15"/>
    <x v="104"/>
    <x v="51"/>
    <x v="90"/>
    <x v="144"/>
    <x v="45"/>
    <x v="51"/>
    <x v="0"/>
    <x v="8"/>
  </r>
  <r>
    <x v="19"/>
    <x v="0"/>
    <x v="0"/>
    <x v="2"/>
    <x v="19"/>
    <x v="19"/>
    <x v="20"/>
    <x v="20"/>
    <x v="20"/>
    <x v="20"/>
    <x v="15"/>
    <x v="104"/>
    <x v="51"/>
    <x v="86"/>
    <x v="226"/>
    <x v="37"/>
    <x v="148"/>
    <x v="0"/>
    <x v="8"/>
  </r>
  <r>
    <x v="19"/>
    <x v="0"/>
    <x v="0"/>
    <x v="2"/>
    <x v="19"/>
    <x v="19"/>
    <x v="11"/>
    <x v="11"/>
    <x v="11"/>
    <x v="11"/>
    <x v="15"/>
    <x v="104"/>
    <x v="51"/>
    <x v="90"/>
    <x v="144"/>
    <x v="45"/>
    <x v="51"/>
    <x v="0"/>
    <x v="8"/>
  </r>
  <r>
    <x v="19"/>
    <x v="0"/>
    <x v="0"/>
    <x v="2"/>
    <x v="19"/>
    <x v="19"/>
    <x v="16"/>
    <x v="16"/>
    <x v="16"/>
    <x v="16"/>
    <x v="15"/>
    <x v="104"/>
    <x v="51"/>
    <x v="90"/>
    <x v="144"/>
    <x v="45"/>
    <x v="51"/>
    <x v="0"/>
    <x v="8"/>
  </r>
  <r>
    <x v="19"/>
    <x v="0"/>
    <x v="0"/>
    <x v="2"/>
    <x v="19"/>
    <x v="19"/>
    <x v="5"/>
    <x v="5"/>
    <x v="5"/>
    <x v="5"/>
    <x v="15"/>
    <x v="104"/>
    <x v="51"/>
    <x v="90"/>
    <x v="144"/>
    <x v="45"/>
    <x v="51"/>
    <x v="0"/>
    <x v="8"/>
  </r>
  <r>
    <x v="19"/>
    <x v="0"/>
    <x v="0"/>
    <x v="2"/>
    <x v="19"/>
    <x v="19"/>
    <x v="93"/>
    <x v="93"/>
    <x v="92"/>
    <x v="93"/>
    <x v="15"/>
    <x v="104"/>
    <x v="51"/>
    <x v="90"/>
    <x v="144"/>
    <x v="45"/>
    <x v="51"/>
    <x v="0"/>
    <x v="8"/>
  </r>
  <r>
    <x v="19"/>
    <x v="0"/>
    <x v="0"/>
    <x v="2"/>
    <x v="19"/>
    <x v="19"/>
    <x v="18"/>
    <x v="18"/>
    <x v="18"/>
    <x v="18"/>
    <x v="15"/>
    <x v="104"/>
    <x v="51"/>
    <x v="90"/>
    <x v="144"/>
    <x v="45"/>
    <x v="51"/>
    <x v="0"/>
    <x v="8"/>
  </r>
  <r>
    <x v="20"/>
    <x v="0"/>
    <x v="0"/>
    <x v="2"/>
    <x v="20"/>
    <x v="20"/>
    <x v="2"/>
    <x v="2"/>
    <x v="2"/>
    <x v="2"/>
    <x v="0"/>
    <x v="69"/>
    <x v="174"/>
    <x v="65"/>
    <x v="229"/>
    <x v="42"/>
    <x v="150"/>
    <x v="0"/>
    <x v="8"/>
  </r>
  <r>
    <x v="20"/>
    <x v="0"/>
    <x v="0"/>
    <x v="2"/>
    <x v="20"/>
    <x v="20"/>
    <x v="3"/>
    <x v="3"/>
    <x v="3"/>
    <x v="3"/>
    <x v="1"/>
    <x v="50"/>
    <x v="175"/>
    <x v="33"/>
    <x v="44"/>
    <x v="46"/>
    <x v="151"/>
    <x v="0"/>
    <x v="8"/>
  </r>
  <r>
    <x v="20"/>
    <x v="0"/>
    <x v="0"/>
    <x v="2"/>
    <x v="20"/>
    <x v="20"/>
    <x v="12"/>
    <x v="12"/>
    <x v="12"/>
    <x v="12"/>
    <x v="1"/>
    <x v="50"/>
    <x v="175"/>
    <x v="50"/>
    <x v="230"/>
    <x v="35"/>
    <x v="152"/>
    <x v="0"/>
    <x v="8"/>
  </r>
  <r>
    <x v="20"/>
    <x v="0"/>
    <x v="0"/>
    <x v="2"/>
    <x v="20"/>
    <x v="20"/>
    <x v="4"/>
    <x v="4"/>
    <x v="4"/>
    <x v="4"/>
    <x v="3"/>
    <x v="53"/>
    <x v="40"/>
    <x v="58"/>
    <x v="57"/>
    <x v="37"/>
    <x v="153"/>
    <x v="0"/>
    <x v="8"/>
  </r>
  <r>
    <x v="20"/>
    <x v="0"/>
    <x v="0"/>
    <x v="2"/>
    <x v="20"/>
    <x v="20"/>
    <x v="44"/>
    <x v="44"/>
    <x v="44"/>
    <x v="44"/>
    <x v="4"/>
    <x v="55"/>
    <x v="176"/>
    <x v="50"/>
    <x v="230"/>
    <x v="48"/>
    <x v="154"/>
    <x v="0"/>
    <x v="8"/>
  </r>
  <r>
    <x v="20"/>
    <x v="0"/>
    <x v="0"/>
    <x v="2"/>
    <x v="20"/>
    <x v="20"/>
    <x v="0"/>
    <x v="0"/>
    <x v="0"/>
    <x v="0"/>
    <x v="4"/>
    <x v="55"/>
    <x v="176"/>
    <x v="45"/>
    <x v="231"/>
    <x v="45"/>
    <x v="51"/>
    <x v="0"/>
    <x v="8"/>
  </r>
  <r>
    <x v="20"/>
    <x v="0"/>
    <x v="0"/>
    <x v="2"/>
    <x v="20"/>
    <x v="20"/>
    <x v="6"/>
    <x v="6"/>
    <x v="6"/>
    <x v="6"/>
    <x v="6"/>
    <x v="83"/>
    <x v="177"/>
    <x v="49"/>
    <x v="232"/>
    <x v="42"/>
    <x v="150"/>
    <x v="0"/>
    <x v="8"/>
  </r>
  <r>
    <x v="20"/>
    <x v="0"/>
    <x v="0"/>
    <x v="2"/>
    <x v="20"/>
    <x v="20"/>
    <x v="18"/>
    <x v="18"/>
    <x v="18"/>
    <x v="18"/>
    <x v="7"/>
    <x v="85"/>
    <x v="178"/>
    <x v="28"/>
    <x v="233"/>
    <x v="37"/>
    <x v="153"/>
    <x v="0"/>
    <x v="8"/>
  </r>
  <r>
    <x v="20"/>
    <x v="0"/>
    <x v="0"/>
    <x v="2"/>
    <x v="20"/>
    <x v="20"/>
    <x v="1"/>
    <x v="1"/>
    <x v="1"/>
    <x v="1"/>
    <x v="8"/>
    <x v="88"/>
    <x v="30"/>
    <x v="88"/>
    <x v="99"/>
    <x v="36"/>
    <x v="155"/>
    <x v="0"/>
    <x v="8"/>
  </r>
  <r>
    <x v="20"/>
    <x v="0"/>
    <x v="0"/>
    <x v="2"/>
    <x v="20"/>
    <x v="20"/>
    <x v="16"/>
    <x v="16"/>
    <x v="16"/>
    <x v="16"/>
    <x v="9"/>
    <x v="99"/>
    <x v="81"/>
    <x v="51"/>
    <x v="234"/>
    <x v="49"/>
    <x v="156"/>
    <x v="0"/>
    <x v="8"/>
  </r>
  <r>
    <x v="20"/>
    <x v="0"/>
    <x v="0"/>
    <x v="2"/>
    <x v="20"/>
    <x v="20"/>
    <x v="9"/>
    <x v="9"/>
    <x v="9"/>
    <x v="9"/>
    <x v="10"/>
    <x v="89"/>
    <x v="179"/>
    <x v="66"/>
    <x v="235"/>
    <x v="42"/>
    <x v="150"/>
    <x v="0"/>
    <x v="8"/>
  </r>
  <r>
    <x v="20"/>
    <x v="0"/>
    <x v="0"/>
    <x v="2"/>
    <x v="20"/>
    <x v="20"/>
    <x v="5"/>
    <x v="5"/>
    <x v="5"/>
    <x v="5"/>
    <x v="10"/>
    <x v="89"/>
    <x v="179"/>
    <x v="59"/>
    <x v="236"/>
    <x v="45"/>
    <x v="51"/>
    <x v="0"/>
    <x v="8"/>
  </r>
  <r>
    <x v="20"/>
    <x v="0"/>
    <x v="0"/>
    <x v="2"/>
    <x v="20"/>
    <x v="20"/>
    <x v="14"/>
    <x v="14"/>
    <x v="14"/>
    <x v="14"/>
    <x v="12"/>
    <x v="90"/>
    <x v="35"/>
    <x v="66"/>
    <x v="235"/>
    <x v="37"/>
    <x v="153"/>
    <x v="0"/>
    <x v="8"/>
  </r>
  <r>
    <x v="20"/>
    <x v="0"/>
    <x v="0"/>
    <x v="2"/>
    <x v="20"/>
    <x v="20"/>
    <x v="87"/>
    <x v="87"/>
    <x v="86"/>
    <x v="87"/>
    <x v="12"/>
    <x v="90"/>
    <x v="35"/>
    <x v="66"/>
    <x v="235"/>
    <x v="37"/>
    <x v="153"/>
    <x v="0"/>
    <x v="8"/>
  </r>
  <r>
    <x v="20"/>
    <x v="0"/>
    <x v="0"/>
    <x v="2"/>
    <x v="20"/>
    <x v="20"/>
    <x v="27"/>
    <x v="27"/>
    <x v="27"/>
    <x v="27"/>
    <x v="14"/>
    <x v="91"/>
    <x v="94"/>
    <x v="88"/>
    <x v="99"/>
    <x v="42"/>
    <x v="150"/>
    <x v="0"/>
    <x v="8"/>
  </r>
  <r>
    <x v="20"/>
    <x v="0"/>
    <x v="0"/>
    <x v="2"/>
    <x v="20"/>
    <x v="20"/>
    <x v="17"/>
    <x v="17"/>
    <x v="17"/>
    <x v="17"/>
    <x v="14"/>
    <x v="91"/>
    <x v="94"/>
    <x v="88"/>
    <x v="99"/>
    <x v="42"/>
    <x v="150"/>
    <x v="0"/>
    <x v="8"/>
  </r>
  <r>
    <x v="20"/>
    <x v="0"/>
    <x v="0"/>
    <x v="2"/>
    <x v="20"/>
    <x v="20"/>
    <x v="20"/>
    <x v="20"/>
    <x v="20"/>
    <x v="20"/>
    <x v="14"/>
    <x v="91"/>
    <x v="94"/>
    <x v="89"/>
    <x v="156"/>
    <x v="39"/>
    <x v="128"/>
    <x v="0"/>
    <x v="8"/>
  </r>
  <r>
    <x v="20"/>
    <x v="0"/>
    <x v="0"/>
    <x v="2"/>
    <x v="20"/>
    <x v="20"/>
    <x v="13"/>
    <x v="13"/>
    <x v="13"/>
    <x v="13"/>
    <x v="17"/>
    <x v="92"/>
    <x v="180"/>
    <x v="90"/>
    <x v="237"/>
    <x v="36"/>
    <x v="155"/>
    <x v="0"/>
    <x v="8"/>
  </r>
  <r>
    <x v="20"/>
    <x v="0"/>
    <x v="0"/>
    <x v="2"/>
    <x v="20"/>
    <x v="20"/>
    <x v="26"/>
    <x v="26"/>
    <x v="26"/>
    <x v="26"/>
    <x v="17"/>
    <x v="92"/>
    <x v="180"/>
    <x v="83"/>
    <x v="85"/>
    <x v="41"/>
    <x v="157"/>
    <x v="0"/>
    <x v="8"/>
  </r>
  <r>
    <x v="20"/>
    <x v="0"/>
    <x v="0"/>
    <x v="2"/>
    <x v="20"/>
    <x v="20"/>
    <x v="15"/>
    <x v="15"/>
    <x v="15"/>
    <x v="15"/>
    <x v="17"/>
    <x v="92"/>
    <x v="180"/>
    <x v="88"/>
    <x v="99"/>
    <x v="37"/>
    <x v="153"/>
    <x v="0"/>
    <x v="8"/>
  </r>
  <r>
    <x v="20"/>
    <x v="0"/>
    <x v="0"/>
    <x v="2"/>
    <x v="20"/>
    <x v="20"/>
    <x v="19"/>
    <x v="19"/>
    <x v="19"/>
    <x v="19"/>
    <x v="17"/>
    <x v="92"/>
    <x v="180"/>
    <x v="88"/>
    <x v="99"/>
    <x v="37"/>
    <x v="153"/>
    <x v="0"/>
    <x v="8"/>
  </r>
  <r>
    <x v="20"/>
    <x v="0"/>
    <x v="0"/>
    <x v="2"/>
    <x v="20"/>
    <x v="20"/>
    <x v="10"/>
    <x v="10"/>
    <x v="10"/>
    <x v="10"/>
    <x v="17"/>
    <x v="92"/>
    <x v="180"/>
    <x v="51"/>
    <x v="234"/>
    <x v="45"/>
    <x v="51"/>
    <x v="0"/>
    <x v="8"/>
  </r>
  <r>
    <x v="21"/>
    <x v="0"/>
    <x v="0"/>
    <x v="2"/>
    <x v="21"/>
    <x v="21"/>
    <x v="3"/>
    <x v="3"/>
    <x v="3"/>
    <x v="3"/>
    <x v="0"/>
    <x v="89"/>
    <x v="181"/>
    <x v="51"/>
    <x v="238"/>
    <x v="48"/>
    <x v="158"/>
    <x v="0"/>
    <x v="0"/>
  </r>
  <r>
    <x v="21"/>
    <x v="0"/>
    <x v="0"/>
    <x v="2"/>
    <x v="21"/>
    <x v="21"/>
    <x v="2"/>
    <x v="2"/>
    <x v="2"/>
    <x v="2"/>
    <x v="1"/>
    <x v="100"/>
    <x v="182"/>
    <x v="82"/>
    <x v="225"/>
    <x v="42"/>
    <x v="146"/>
    <x v="0"/>
    <x v="0"/>
  </r>
  <r>
    <x v="21"/>
    <x v="0"/>
    <x v="0"/>
    <x v="2"/>
    <x v="21"/>
    <x v="21"/>
    <x v="8"/>
    <x v="8"/>
    <x v="8"/>
    <x v="8"/>
    <x v="2"/>
    <x v="101"/>
    <x v="183"/>
    <x v="61"/>
    <x v="239"/>
    <x v="45"/>
    <x v="51"/>
    <x v="0"/>
    <x v="0"/>
  </r>
  <r>
    <x v="21"/>
    <x v="0"/>
    <x v="0"/>
    <x v="2"/>
    <x v="21"/>
    <x v="21"/>
    <x v="94"/>
    <x v="94"/>
    <x v="93"/>
    <x v="94"/>
    <x v="3"/>
    <x v="102"/>
    <x v="184"/>
    <x v="82"/>
    <x v="225"/>
    <x v="45"/>
    <x v="51"/>
    <x v="0"/>
    <x v="0"/>
  </r>
  <r>
    <x v="21"/>
    <x v="0"/>
    <x v="0"/>
    <x v="2"/>
    <x v="21"/>
    <x v="21"/>
    <x v="4"/>
    <x v="4"/>
    <x v="4"/>
    <x v="4"/>
    <x v="3"/>
    <x v="102"/>
    <x v="184"/>
    <x v="82"/>
    <x v="225"/>
    <x v="45"/>
    <x v="51"/>
    <x v="0"/>
    <x v="0"/>
  </r>
  <r>
    <x v="21"/>
    <x v="0"/>
    <x v="0"/>
    <x v="2"/>
    <x v="21"/>
    <x v="21"/>
    <x v="31"/>
    <x v="31"/>
    <x v="31"/>
    <x v="31"/>
    <x v="5"/>
    <x v="103"/>
    <x v="185"/>
    <x v="83"/>
    <x v="240"/>
    <x v="45"/>
    <x v="51"/>
    <x v="0"/>
    <x v="0"/>
  </r>
  <r>
    <x v="21"/>
    <x v="0"/>
    <x v="0"/>
    <x v="2"/>
    <x v="21"/>
    <x v="21"/>
    <x v="45"/>
    <x v="45"/>
    <x v="45"/>
    <x v="45"/>
    <x v="5"/>
    <x v="103"/>
    <x v="185"/>
    <x v="83"/>
    <x v="240"/>
    <x v="45"/>
    <x v="51"/>
    <x v="0"/>
    <x v="0"/>
  </r>
  <r>
    <x v="21"/>
    <x v="0"/>
    <x v="0"/>
    <x v="2"/>
    <x v="21"/>
    <x v="21"/>
    <x v="95"/>
    <x v="95"/>
    <x v="94"/>
    <x v="95"/>
    <x v="5"/>
    <x v="103"/>
    <x v="185"/>
    <x v="86"/>
    <x v="241"/>
    <x v="42"/>
    <x v="146"/>
    <x v="0"/>
    <x v="0"/>
  </r>
  <r>
    <x v="21"/>
    <x v="0"/>
    <x v="0"/>
    <x v="2"/>
    <x v="21"/>
    <x v="21"/>
    <x v="12"/>
    <x v="12"/>
    <x v="12"/>
    <x v="12"/>
    <x v="5"/>
    <x v="103"/>
    <x v="185"/>
    <x v="83"/>
    <x v="240"/>
    <x v="45"/>
    <x v="51"/>
    <x v="0"/>
    <x v="0"/>
  </r>
  <r>
    <x v="21"/>
    <x v="0"/>
    <x v="0"/>
    <x v="2"/>
    <x v="21"/>
    <x v="21"/>
    <x v="35"/>
    <x v="35"/>
    <x v="35"/>
    <x v="35"/>
    <x v="5"/>
    <x v="103"/>
    <x v="185"/>
    <x v="90"/>
    <x v="95"/>
    <x v="37"/>
    <x v="159"/>
    <x v="0"/>
    <x v="0"/>
  </r>
  <r>
    <x v="21"/>
    <x v="0"/>
    <x v="0"/>
    <x v="2"/>
    <x v="21"/>
    <x v="21"/>
    <x v="13"/>
    <x v="13"/>
    <x v="13"/>
    <x v="13"/>
    <x v="10"/>
    <x v="104"/>
    <x v="123"/>
    <x v="90"/>
    <x v="95"/>
    <x v="45"/>
    <x v="51"/>
    <x v="0"/>
    <x v="0"/>
  </r>
  <r>
    <x v="21"/>
    <x v="0"/>
    <x v="0"/>
    <x v="2"/>
    <x v="21"/>
    <x v="21"/>
    <x v="26"/>
    <x v="26"/>
    <x v="26"/>
    <x v="26"/>
    <x v="10"/>
    <x v="104"/>
    <x v="123"/>
    <x v="86"/>
    <x v="241"/>
    <x v="37"/>
    <x v="159"/>
    <x v="0"/>
    <x v="0"/>
  </r>
  <r>
    <x v="21"/>
    <x v="0"/>
    <x v="0"/>
    <x v="2"/>
    <x v="21"/>
    <x v="21"/>
    <x v="34"/>
    <x v="34"/>
    <x v="34"/>
    <x v="34"/>
    <x v="10"/>
    <x v="104"/>
    <x v="123"/>
    <x v="90"/>
    <x v="95"/>
    <x v="45"/>
    <x v="51"/>
    <x v="0"/>
    <x v="0"/>
  </r>
  <r>
    <x v="21"/>
    <x v="0"/>
    <x v="0"/>
    <x v="2"/>
    <x v="21"/>
    <x v="21"/>
    <x v="96"/>
    <x v="96"/>
    <x v="95"/>
    <x v="96"/>
    <x v="10"/>
    <x v="104"/>
    <x v="123"/>
    <x v="89"/>
    <x v="156"/>
    <x v="45"/>
    <x v="51"/>
    <x v="1"/>
    <x v="10"/>
  </r>
  <r>
    <x v="21"/>
    <x v="0"/>
    <x v="0"/>
    <x v="2"/>
    <x v="21"/>
    <x v="21"/>
    <x v="44"/>
    <x v="44"/>
    <x v="44"/>
    <x v="44"/>
    <x v="10"/>
    <x v="104"/>
    <x v="123"/>
    <x v="89"/>
    <x v="156"/>
    <x v="42"/>
    <x v="146"/>
    <x v="0"/>
    <x v="0"/>
  </r>
  <r>
    <x v="21"/>
    <x v="0"/>
    <x v="0"/>
    <x v="2"/>
    <x v="21"/>
    <x v="21"/>
    <x v="55"/>
    <x v="55"/>
    <x v="55"/>
    <x v="55"/>
    <x v="10"/>
    <x v="104"/>
    <x v="123"/>
    <x v="90"/>
    <x v="95"/>
    <x v="45"/>
    <x v="51"/>
    <x v="0"/>
    <x v="0"/>
  </r>
  <r>
    <x v="21"/>
    <x v="0"/>
    <x v="0"/>
    <x v="2"/>
    <x v="21"/>
    <x v="21"/>
    <x v="27"/>
    <x v="27"/>
    <x v="27"/>
    <x v="27"/>
    <x v="10"/>
    <x v="104"/>
    <x v="123"/>
    <x v="86"/>
    <x v="241"/>
    <x v="37"/>
    <x v="159"/>
    <x v="0"/>
    <x v="0"/>
  </r>
  <r>
    <x v="21"/>
    <x v="0"/>
    <x v="0"/>
    <x v="2"/>
    <x v="21"/>
    <x v="21"/>
    <x v="97"/>
    <x v="97"/>
    <x v="96"/>
    <x v="97"/>
    <x v="10"/>
    <x v="104"/>
    <x v="123"/>
    <x v="90"/>
    <x v="95"/>
    <x v="45"/>
    <x v="51"/>
    <x v="0"/>
    <x v="0"/>
  </r>
  <r>
    <x v="21"/>
    <x v="0"/>
    <x v="0"/>
    <x v="2"/>
    <x v="21"/>
    <x v="21"/>
    <x v="98"/>
    <x v="98"/>
    <x v="97"/>
    <x v="98"/>
    <x v="10"/>
    <x v="104"/>
    <x v="123"/>
    <x v="90"/>
    <x v="95"/>
    <x v="45"/>
    <x v="51"/>
    <x v="0"/>
    <x v="0"/>
  </r>
  <r>
    <x v="21"/>
    <x v="0"/>
    <x v="0"/>
    <x v="2"/>
    <x v="21"/>
    <x v="21"/>
    <x v="6"/>
    <x v="6"/>
    <x v="6"/>
    <x v="6"/>
    <x v="10"/>
    <x v="104"/>
    <x v="123"/>
    <x v="90"/>
    <x v="95"/>
    <x v="45"/>
    <x v="51"/>
    <x v="0"/>
    <x v="0"/>
  </r>
  <r>
    <x v="21"/>
    <x v="0"/>
    <x v="0"/>
    <x v="2"/>
    <x v="21"/>
    <x v="21"/>
    <x v="0"/>
    <x v="0"/>
    <x v="0"/>
    <x v="0"/>
    <x v="10"/>
    <x v="104"/>
    <x v="123"/>
    <x v="90"/>
    <x v="95"/>
    <x v="45"/>
    <x v="51"/>
    <x v="0"/>
    <x v="0"/>
  </r>
  <r>
    <x v="21"/>
    <x v="0"/>
    <x v="0"/>
    <x v="2"/>
    <x v="21"/>
    <x v="21"/>
    <x v="18"/>
    <x v="18"/>
    <x v="18"/>
    <x v="18"/>
    <x v="10"/>
    <x v="104"/>
    <x v="123"/>
    <x v="90"/>
    <x v="95"/>
    <x v="45"/>
    <x v="51"/>
    <x v="0"/>
    <x v="0"/>
  </r>
  <r>
    <x v="22"/>
    <x v="0"/>
    <x v="0"/>
    <x v="2"/>
    <x v="22"/>
    <x v="22"/>
    <x v="3"/>
    <x v="3"/>
    <x v="3"/>
    <x v="3"/>
    <x v="0"/>
    <x v="91"/>
    <x v="186"/>
    <x v="61"/>
    <x v="242"/>
    <x v="49"/>
    <x v="160"/>
    <x v="0"/>
    <x v="8"/>
  </r>
  <r>
    <x v="22"/>
    <x v="0"/>
    <x v="0"/>
    <x v="2"/>
    <x v="22"/>
    <x v="22"/>
    <x v="45"/>
    <x v="45"/>
    <x v="45"/>
    <x v="45"/>
    <x v="1"/>
    <x v="93"/>
    <x v="187"/>
    <x v="88"/>
    <x v="243"/>
    <x v="45"/>
    <x v="51"/>
    <x v="0"/>
    <x v="8"/>
  </r>
  <r>
    <x v="22"/>
    <x v="0"/>
    <x v="0"/>
    <x v="2"/>
    <x v="22"/>
    <x v="22"/>
    <x v="32"/>
    <x v="32"/>
    <x v="32"/>
    <x v="32"/>
    <x v="2"/>
    <x v="100"/>
    <x v="188"/>
    <x v="67"/>
    <x v="244"/>
    <x v="45"/>
    <x v="51"/>
    <x v="0"/>
    <x v="8"/>
  </r>
  <r>
    <x v="22"/>
    <x v="0"/>
    <x v="0"/>
    <x v="2"/>
    <x v="22"/>
    <x v="22"/>
    <x v="14"/>
    <x v="14"/>
    <x v="14"/>
    <x v="14"/>
    <x v="3"/>
    <x v="101"/>
    <x v="189"/>
    <x v="61"/>
    <x v="242"/>
    <x v="45"/>
    <x v="51"/>
    <x v="0"/>
    <x v="8"/>
  </r>
  <r>
    <x v="22"/>
    <x v="0"/>
    <x v="0"/>
    <x v="2"/>
    <x v="22"/>
    <x v="22"/>
    <x v="8"/>
    <x v="8"/>
    <x v="8"/>
    <x v="8"/>
    <x v="4"/>
    <x v="102"/>
    <x v="190"/>
    <x v="82"/>
    <x v="22"/>
    <x v="45"/>
    <x v="51"/>
    <x v="0"/>
    <x v="8"/>
  </r>
  <r>
    <x v="22"/>
    <x v="0"/>
    <x v="0"/>
    <x v="2"/>
    <x v="22"/>
    <x v="22"/>
    <x v="92"/>
    <x v="92"/>
    <x v="91"/>
    <x v="92"/>
    <x v="4"/>
    <x v="102"/>
    <x v="190"/>
    <x v="82"/>
    <x v="22"/>
    <x v="45"/>
    <x v="51"/>
    <x v="0"/>
    <x v="8"/>
  </r>
  <r>
    <x v="22"/>
    <x v="0"/>
    <x v="0"/>
    <x v="2"/>
    <x v="22"/>
    <x v="22"/>
    <x v="4"/>
    <x v="4"/>
    <x v="4"/>
    <x v="4"/>
    <x v="4"/>
    <x v="102"/>
    <x v="190"/>
    <x v="82"/>
    <x v="22"/>
    <x v="45"/>
    <x v="51"/>
    <x v="0"/>
    <x v="8"/>
  </r>
  <r>
    <x v="22"/>
    <x v="0"/>
    <x v="0"/>
    <x v="2"/>
    <x v="22"/>
    <x v="22"/>
    <x v="34"/>
    <x v="34"/>
    <x v="34"/>
    <x v="34"/>
    <x v="7"/>
    <x v="103"/>
    <x v="191"/>
    <x v="83"/>
    <x v="6"/>
    <x v="45"/>
    <x v="51"/>
    <x v="0"/>
    <x v="8"/>
  </r>
  <r>
    <x v="22"/>
    <x v="0"/>
    <x v="0"/>
    <x v="2"/>
    <x v="22"/>
    <x v="22"/>
    <x v="43"/>
    <x v="43"/>
    <x v="43"/>
    <x v="43"/>
    <x v="7"/>
    <x v="103"/>
    <x v="191"/>
    <x v="83"/>
    <x v="6"/>
    <x v="45"/>
    <x v="51"/>
    <x v="0"/>
    <x v="8"/>
  </r>
  <r>
    <x v="22"/>
    <x v="0"/>
    <x v="0"/>
    <x v="2"/>
    <x v="22"/>
    <x v="22"/>
    <x v="26"/>
    <x v="26"/>
    <x v="26"/>
    <x v="26"/>
    <x v="9"/>
    <x v="104"/>
    <x v="28"/>
    <x v="90"/>
    <x v="245"/>
    <x v="45"/>
    <x v="51"/>
    <x v="0"/>
    <x v="8"/>
  </r>
  <r>
    <x v="22"/>
    <x v="0"/>
    <x v="0"/>
    <x v="2"/>
    <x v="22"/>
    <x v="22"/>
    <x v="48"/>
    <x v="48"/>
    <x v="48"/>
    <x v="48"/>
    <x v="9"/>
    <x v="104"/>
    <x v="28"/>
    <x v="90"/>
    <x v="245"/>
    <x v="45"/>
    <x v="51"/>
    <x v="0"/>
    <x v="8"/>
  </r>
  <r>
    <x v="22"/>
    <x v="0"/>
    <x v="0"/>
    <x v="2"/>
    <x v="22"/>
    <x v="22"/>
    <x v="19"/>
    <x v="19"/>
    <x v="19"/>
    <x v="19"/>
    <x v="9"/>
    <x v="104"/>
    <x v="28"/>
    <x v="90"/>
    <x v="245"/>
    <x v="45"/>
    <x v="51"/>
    <x v="0"/>
    <x v="8"/>
  </r>
  <r>
    <x v="22"/>
    <x v="0"/>
    <x v="0"/>
    <x v="2"/>
    <x v="22"/>
    <x v="22"/>
    <x v="12"/>
    <x v="12"/>
    <x v="12"/>
    <x v="12"/>
    <x v="9"/>
    <x v="104"/>
    <x v="28"/>
    <x v="90"/>
    <x v="245"/>
    <x v="45"/>
    <x v="51"/>
    <x v="0"/>
    <x v="8"/>
  </r>
  <r>
    <x v="22"/>
    <x v="0"/>
    <x v="0"/>
    <x v="2"/>
    <x v="22"/>
    <x v="22"/>
    <x v="35"/>
    <x v="35"/>
    <x v="35"/>
    <x v="35"/>
    <x v="9"/>
    <x v="104"/>
    <x v="28"/>
    <x v="90"/>
    <x v="245"/>
    <x v="45"/>
    <x v="51"/>
    <x v="0"/>
    <x v="8"/>
  </r>
  <r>
    <x v="22"/>
    <x v="0"/>
    <x v="0"/>
    <x v="2"/>
    <x v="22"/>
    <x v="22"/>
    <x v="2"/>
    <x v="2"/>
    <x v="2"/>
    <x v="2"/>
    <x v="9"/>
    <x v="104"/>
    <x v="28"/>
    <x v="86"/>
    <x v="158"/>
    <x v="37"/>
    <x v="161"/>
    <x v="0"/>
    <x v="8"/>
  </r>
  <r>
    <x v="22"/>
    <x v="0"/>
    <x v="0"/>
    <x v="2"/>
    <x v="22"/>
    <x v="22"/>
    <x v="97"/>
    <x v="97"/>
    <x v="96"/>
    <x v="97"/>
    <x v="9"/>
    <x v="104"/>
    <x v="28"/>
    <x v="90"/>
    <x v="245"/>
    <x v="45"/>
    <x v="51"/>
    <x v="0"/>
    <x v="8"/>
  </r>
  <r>
    <x v="22"/>
    <x v="0"/>
    <x v="0"/>
    <x v="2"/>
    <x v="22"/>
    <x v="22"/>
    <x v="6"/>
    <x v="6"/>
    <x v="6"/>
    <x v="6"/>
    <x v="9"/>
    <x v="104"/>
    <x v="28"/>
    <x v="90"/>
    <x v="245"/>
    <x v="45"/>
    <x v="51"/>
    <x v="0"/>
    <x v="8"/>
  </r>
  <r>
    <x v="22"/>
    <x v="0"/>
    <x v="0"/>
    <x v="2"/>
    <x v="22"/>
    <x v="22"/>
    <x v="0"/>
    <x v="0"/>
    <x v="0"/>
    <x v="0"/>
    <x v="9"/>
    <x v="104"/>
    <x v="28"/>
    <x v="90"/>
    <x v="245"/>
    <x v="45"/>
    <x v="51"/>
    <x v="0"/>
    <x v="8"/>
  </r>
  <r>
    <x v="22"/>
    <x v="0"/>
    <x v="0"/>
    <x v="2"/>
    <x v="22"/>
    <x v="22"/>
    <x v="99"/>
    <x v="99"/>
    <x v="98"/>
    <x v="99"/>
    <x v="9"/>
    <x v="104"/>
    <x v="28"/>
    <x v="86"/>
    <x v="158"/>
    <x v="37"/>
    <x v="161"/>
    <x v="0"/>
    <x v="8"/>
  </r>
  <r>
    <x v="22"/>
    <x v="0"/>
    <x v="0"/>
    <x v="2"/>
    <x v="22"/>
    <x v="22"/>
    <x v="31"/>
    <x v="31"/>
    <x v="31"/>
    <x v="31"/>
    <x v="19"/>
    <x v="105"/>
    <x v="192"/>
    <x v="86"/>
    <x v="158"/>
    <x v="45"/>
    <x v="51"/>
    <x v="0"/>
    <x v="8"/>
  </r>
  <r>
    <x v="22"/>
    <x v="0"/>
    <x v="0"/>
    <x v="2"/>
    <x v="22"/>
    <x v="22"/>
    <x v="51"/>
    <x v="51"/>
    <x v="51"/>
    <x v="51"/>
    <x v="19"/>
    <x v="105"/>
    <x v="192"/>
    <x v="86"/>
    <x v="158"/>
    <x v="45"/>
    <x v="51"/>
    <x v="0"/>
    <x v="8"/>
  </r>
  <r>
    <x v="22"/>
    <x v="0"/>
    <x v="0"/>
    <x v="2"/>
    <x v="22"/>
    <x v="22"/>
    <x v="100"/>
    <x v="100"/>
    <x v="99"/>
    <x v="100"/>
    <x v="19"/>
    <x v="105"/>
    <x v="192"/>
    <x v="86"/>
    <x v="158"/>
    <x v="45"/>
    <x v="51"/>
    <x v="0"/>
    <x v="8"/>
  </r>
  <r>
    <x v="22"/>
    <x v="0"/>
    <x v="0"/>
    <x v="2"/>
    <x v="22"/>
    <x v="22"/>
    <x v="101"/>
    <x v="101"/>
    <x v="100"/>
    <x v="101"/>
    <x v="19"/>
    <x v="105"/>
    <x v="192"/>
    <x v="86"/>
    <x v="158"/>
    <x v="45"/>
    <x v="51"/>
    <x v="0"/>
    <x v="8"/>
  </r>
  <r>
    <x v="22"/>
    <x v="0"/>
    <x v="0"/>
    <x v="2"/>
    <x v="22"/>
    <x v="22"/>
    <x v="95"/>
    <x v="95"/>
    <x v="94"/>
    <x v="95"/>
    <x v="19"/>
    <x v="105"/>
    <x v="192"/>
    <x v="86"/>
    <x v="158"/>
    <x v="45"/>
    <x v="51"/>
    <x v="0"/>
    <x v="8"/>
  </r>
  <r>
    <x v="22"/>
    <x v="0"/>
    <x v="0"/>
    <x v="2"/>
    <x v="22"/>
    <x v="22"/>
    <x v="33"/>
    <x v="33"/>
    <x v="33"/>
    <x v="33"/>
    <x v="19"/>
    <x v="105"/>
    <x v="192"/>
    <x v="86"/>
    <x v="158"/>
    <x v="45"/>
    <x v="51"/>
    <x v="0"/>
    <x v="8"/>
  </r>
  <r>
    <x v="22"/>
    <x v="0"/>
    <x v="0"/>
    <x v="2"/>
    <x v="22"/>
    <x v="22"/>
    <x v="102"/>
    <x v="102"/>
    <x v="101"/>
    <x v="102"/>
    <x v="19"/>
    <x v="105"/>
    <x v="192"/>
    <x v="86"/>
    <x v="158"/>
    <x v="45"/>
    <x v="51"/>
    <x v="0"/>
    <x v="8"/>
  </r>
  <r>
    <x v="22"/>
    <x v="0"/>
    <x v="0"/>
    <x v="2"/>
    <x v="22"/>
    <x v="22"/>
    <x v="103"/>
    <x v="103"/>
    <x v="102"/>
    <x v="103"/>
    <x v="19"/>
    <x v="105"/>
    <x v="192"/>
    <x v="86"/>
    <x v="158"/>
    <x v="45"/>
    <x v="51"/>
    <x v="0"/>
    <x v="8"/>
  </r>
  <r>
    <x v="22"/>
    <x v="0"/>
    <x v="0"/>
    <x v="2"/>
    <x v="22"/>
    <x v="22"/>
    <x v="104"/>
    <x v="104"/>
    <x v="103"/>
    <x v="104"/>
    <x v="19"/>
    <x v="105"/>
    <x v="192"/>
    <x v="86"/>
    <x v="158"/>
    <x v="45"/>
    <x v="51"/>
    <x v="0"/>
    <x v="8"/>
  </r>
  <r>
    <x v="22"/>
    <x v="0"/>
    <x v="0"/>
    <x v="2"/>
    <x v="22"/>
    <x v="22"/>
    <x v="90"/>
    <x v="90"/>
    <x v="89"/>
    <x v="90"/>
    <x v="19"/>
    <x v="105"/>
    <x v="192"/>
    <x v="86"/>
    <x v="158"/>
    <x v="45"/>
    <x v="51"/>
    <x v="0"/>
    <x v="8"/>
  </r>
  <r>
    <x v="22"/>
    <x v="0"/>
    <x v="0"/>
    <x v="2"/>
    <x v="22"/>
    <x v="22"/>
    <x v="105"/>
    <x v="105"/>
    <x v="104"/>
    <x v="105"/>
    <x v="19"/>
    <x v="105"/>
    <x v="192"/>
    <x v="89"/>
    <x v="156"/>
    <x v="37"/>
    <x v="161"/>
    <x v="0"/>
    <x v="8"/>
  </r>
  <r>
    <x v="22"/>
    <x v="0"/>
    <x v="0"/>
    <x v="2"/>
    <x v="22"/>
    <x v="22"/>
    <x v="73"/>
    <x v="73"/>
    <x v="73"/>
    <x v="73"/>
    <x v="19"/>
    <x v="105"/>
    <x v="192"/>
    <x v="89"/>
    <x v="156"/>
    <x v="37"/>
    <x v="161"/>
    <x v="0"/>
    <x v="8"/>
  </r>
  <r>
    <x v="22"/>
    <x v="0"/>
    <x v="0"/>
    <x v="2"/>
    <x v="22"/>
    <x v="22"/>
    <x v="106"/>
    <x v="106"/>
    <x v="105"/>
    <x v="106"/>
    <x v="19"/>
    <x v="105"/>
    <x v="192"/>
    <x v="86"/>
    <x v="158"/>
    <x v="45"/>
    <x v="51"/>
    <x v="0"/>
    <x v="8"/>
  </r>
  <r>
    <x v="22"/>
    <x v="0"/>
    <x v="0"/>
    <x v="2"/>
    <x v="22"/>
    <x v="22"/>
    <x v="107"/>
    <x v="107"/>
    <x v="106"/>
    <x v="107"/>
    <x v="19"/>
    <x v="105"/>
    <x v="192"/>
    <x v="86"/>
    <x v="158"/>
    <x v="45"/>
    <x v="51"/>
    <x v="0"/>
    <x v="8"/>
  </r>
  <r>
    <x v="22"/>
    <x v="0"/>
    <x v="0"/>
    <x v="2"/>
    <x v="22"/>
    <x v="22"/>
    <x v="108"/>
    <x v="108"/>
    <x v="107"/>
    <x v="108"/>
    <x v="19"/>
    <x v="105"/>
    <x v="192"/>
    <x v="89"/>
    <x v="156"/>
    <x v="37"/>
    <x v="161"/>
    <x v="0"/>
    <x v="8"/>
  </r>
  <r>
    <x v="22"/>
    <x v="0"/>
    <x v="0"/>
    <x v="2"/>
    <x v="22"/>
    <x v="22"/>
    <x v="15"/>
    <x v="15"/>
    <x v="15"/>
    <x v="15"/>
    <x v="19"/>
    <x v="105"/>
    <x v="192"/>
    <x v="86"/>
    <x v="158"/>
    <x v="45"/>
    <x v="51"/>
    <x v="0"/>
    <x v="8"/>
  </r>
  <r>
    <x v="22"/>
    <x v="0"/>
    <x v="0"/>
    <x v="2"/>
    <x v="22"/>
    <x v="22"/>
    <x v="30"/>
    <x v="30"/>
    <x v="30"/>
    <x v="30"/>
    <x v="19"/>
    <x v="105"/>
    <x v="192"/>
    <x v="86"/>
    <x v="158"/>
    <x v="45"/>
    <x v="51"/>
    <x v="0"/>
    <x v="8"/>
  </r>
  <r>
    <x v="22"/>
    <x v="0"/>
    <x v="0"/>
    <x v="2"/>
    <x v="22"/>
    <x v="22"/>
    <x v="109"/>
    <x v="109"/>
    <x v="108"/>
    <x v="109"/>
    <x v="19"/>
    <x v="105"/>
    <x v="192"/>
    <x v="86"/>
    <x v="158"/>
    <x v="45"/>
    <x v="51"/>
    <x v="0"/>
    <x v="8"/>
  </r>
  <r>
    <x v="22"/>
    <x v="0"/>
    <x v="0"/>
    <x v="2"/>
    <x v="22"/>
    <x v="22"/>
    <x v="9"/>
    <x v="9"/>
    <x v="9"/>
    <x v="9"/>
    <x v="19"/>
    <x v="105"/>
    <x v="192"/>
    <x v="89"/>
    <x v="156"/>
    <x v="37"/>
    <x v="161"/>
    <x v="0"/>
    <x v="8"/>
  </r>
  <r>
    <x v="22"/>
    <x v="0"/>
    <x v="0"/>
    <x v="2"/>
    <x v="22"/>
    <x v="22"/>
    <x v="110"/>
    <x v="110"/>
    <x v="109"/>
    <x v="110"/>
    <x v="19"/>
    <x v="105"/>
    <x v="192"/>
    <x v="86"/>
    <x v="158"/>
    <x v="45"/>
    <x v="51"/>
    <x v="0"/>
    <x v="8"/>
  </r>
  <r>
    <x v="22"/>
    <x v="0"/>
    <x v="0"/>
    <x v="2"/>
    <x v="22"/>
    <x v="22"/>
    <x v="38"/>
    <x v="38"/>
    <x v="38"/>
    <x v="38"/>
    <x v="19"/>
    <x v="105"/>
    <x v="192"/>
    <x v="86"/>
    <x v="158"/>
    <x v="45"/>
    <x v="51"/>
    <x v="0"/>
    <x v="8"/>
  </r>
  <r>
    <x v="22"/>
    <x v="0"/>
    <x v="0"/>
    <x v="2"/>
    <x v="22"/>
    <x v="22"/>
    <x v="111"/>
    <x v="111"/>
    <x v="110"/>
    <x v="111"/>
    <x v="19"/>
    <x v="105"/>
    <x v="192"/>
    <x v="86"/>
    <x v="158"/>
    <x v="45"/>
    <x v="51"/>
    <x v="0"/>
    <x v="8"/>
  </r>
  <r>
    <x v="22"/>
    <x v="0"/>
    <x v="0"/>
    <x v="2"/>
    <x v="22"/>
    <x v="22"/>
    <x v="28"/>
    <x v="28"/>
    <x v="28"/>
    <x v="28"/>
    <x v="19"/>
    <x v="105"/>
    <x v="192"/>
    <x v="86"/>
    <x v="158"/>
    <x v="45"/>
    <x v="51"/>
    <x v="0"/>
    <x v="8"/>
  </r>
  <r>
    <x v="22"/>
    <x v="0"/>
    <x v="0"/>
    <x v="2"/>
    <x v="22"/>
    <x v="22"/>
    <x v="53"/>
    <x v="53"/>
    <x v="53"/>
    <x v="53"/>
    <x v="19"/>
    <x v="105"/>
    <x v="192"/>
    <x v="89"/>
    <x v="156"/>
    <x v="37"/>
    <x v="161"/>
    <x v="0"/>
    <x v="8"/>
  </r>
  <r>
    <x v="22"/>
    <x v="0"/>
    <x v="0"/>
    <x v="2"/>
    <x v="22"/>
    <x v="22"/>
    <x v="112"/>
    <x v="112"/>
    <x v="111"/>
    <x v="112"/>
    <x v="19"/>
    <x v="105"/>
    <x v="192"/>
    <x v="86"/>
    <x v="158"/>
    <x v="45"/>
    <x v="51"/>
    <x v="0"/>
    <x v="8"/>
  </r>
  <r>
    <x v="22"/>
    <x v="0"/>
    <x v="0"/>
    <x v="2"/>
    <x v="22"/>
    <x v="22"/>
    <x v="18"/>
    <x v="18"/>
    <x v="18"/>
    <x v="18"/>
    <x v="19"/>
    <x v="105"/>
    <x v="192"/>
    <x v="86"/>
    <x v="158"/>
    <x v="45"/>
    <x v="51"/>
    <x v="0"/>
    <x v="8"/>
  </r>
  <r>
    <x v="22"/>
    <x v="0"/>
    <x v="0"/>
    <x v="2"/>
    <x v="22"/>
    <x v="22"/>
    <x v="113"/>
    <x v="113"/>
    <x v="112"/>
    <x v="113"/>
    <x v="19"/>
    <x v="105"/>
    <x v="192"/>
    <x v="86"/>
    <x v="158"/>
    <x v="45"/>
    <x v="51"/>
    <x v="0"/>
    <x v="8"/>
  </r>
  <r>
    <x v="22"/>
    <x v="0"/>
    <x v="0"/>
    <x v="2"/>
    <x v="22"/>
    <x v="22"/>
    <x v="85"/>
    <x v="85"/>
    <x v="84"/>
    <x v="85"/>
    <x v="19"/>
    <x v="105"/>
    <x v="192"/>
    <x v="86"/>
    <x v="158"/>
    <x v="45"/>
    <x v="51"/>
    <x v="0"/>
    <x v="8"/>
  </r>
  <r>
    <x v="23"/>
    <x v="0"/>
    <x v="0"/>
    <x v="2"/>
    <x v="23"/>
    <x v="23"/>
    <x v="39"/>
    <x v="39"/>
    <x v="39"/>
    <x v="39"/>
    <x v="0"/>
    <x v="90"/>
    <x v="38"/>
    <x v="67"/>
    <x v="246"/>
    <x v="49"/>
    <x v="162"/>
    <x v="0"/>
    <x v="0"/>
  </r>
  <r>
    <x v="23"/>
    <x v="0"/>
    <x v="0"/>
    <x v="2"/>
    <x v="23"/>
    <x v="23"/>
    <x v="3"/>
    <x v="3"/>
    <x v="3"/>
    <x v="3"/>
    <x v="1"/>
    <x v="91"/>
    <x v="193"/>
    <x v="67"/>
    <x v="246"/>
    <x v="48"/>
    <x v="131"/>
    <x v="0"/>
    <x v="0"/>
  </r>
  <r>
    <x v="23"/>
    <x v="0"/>
    <x v="0"/>
    <x v="2"/>
    <x v="23"/>
    <x v="23"/>
    <x v="17"/>
    <x v="17"/>
    <x v="17"/>
    <x v="17"/>
    <x v="1"/>
    <x v="91"/>
    <x v="193"/>
    <x v="66"/>
    <x v="247"/>
    <x v="45"/>
    <x v="51"/>
    <x v="0"/>
    <x v="0"/>
  </r>
  <r>
    <x v="23"/>
    <x v="0"/>
    <x v="0"/>
    <x v="2"/>
    <x v="23"/>
    <x v="23"/>
    <x v="4"/>
    <x v="4"/>
    <x v="4"/>
    <x v="4"/>
    <x v="1"/>
    <x v="91"/>
    <x v="193"/>
    <x v="66"/>
    <x v="247"/>
    <x v="45"/>
    <x v="51"/>
    <x v="0"/>
    <x v="0"/>
  </r>
  <r>
    <x v="23"/>
    <x v="0"/>
    <x v="0"/>
    <x v="2"/>
    <x v="23"/>
    <x v="23"/>
    <x v="31"/>
    <x v="31"/>
    <x v="31"/>
    <x v="31"/>
    <x v="4"/>
    <x v="92"/>
    <x v="194"/>
    <x v="88"/>
    <x v="248"/>
    <x v="37"/>
    <x v="68"/>
    <x v="0"/>
    <x v="0"/>
  </r>
  <r>
    <x v="23"/>
    <x v="0"/>
    <x v="0"/>
    <x v="2"/>
    <x v="23"/>
    <x v="23"/>
    <x v="8"/>
    <x v="8"/>
    <x v="8"/>
    <x v="8"/>
    <x v="5"/>
    <x v="93"/>
    <x v="54"/>
    <x v="88"/>
    <x v="248"/>
    <x v="45"/>
    <x v="51"/>
    <x v="0"/>
    <x v="0"/>
  </r>
  <r>
    <x v="23"/>
    <x v="0"/>
    <x v="0"/>
    <x v="2"/>
    <x v="23"/>
    <x v="23"/>
    <x v="42"/>
    <x v="42"/>
    <x v="42"/>
    <x v="42"/>
    <x v="5"/>
    <x v="93"/>
    <x v="54"/>
    <x v="67"/>
    <x v="246"/>
    <x v="37"/>
    <x v="68"/>
    <x v="0"/>
    <x v="0"/>
  </r>
  <r>
    <x v="23"/>
    <x v="0"/>
    <x v="0"/>
    <x v="2"/>
    <x v="23"/>
    <x v="23"/>
    <x v="12"/>
    <x v="12"/>
    <x v="12"/>
    <x v="12"/>
    <x v="7"/>
    <x v="100"/>
    <x v="112"/>
    <x v="67"/>
    <x v="246"/>
    <x v="45"/>
    <x v="51"/>
    <x v="0"/>
    <x v="0"/>
  </r>
  <r>
    <x v="23"/>
    <x v="0"/>
    <x v="0"/>
    <x v="2"/>
    <x v="23"/>
    <x v="23"/>
    <x v="2"/>
    <x v="2"/>
    <x v="2"/>
    <x v="2"/>
    <x v="8"/>
    <x v="101"/>
    <x v="195"/>
    <x v="61"/>
    <x v="249"/>
    <x v="45"/>
    <x v="51"/>
    <x v="0"/>
    <x v="0"/>
  </r>
  <r>
    <x v="23"/>
    <x v="0"/>
    <x v="0"/>
    <x v="2"/>
    <x v="23"/>
    <x v="23"/>
    <x v="5"/>
    <x v="5"/>
    <x v="5"/>
    <x v="5"/>
    <x v="8"/>
    <x v="101"/>
    <x v="195"/>
    <x v="82"/>
    <x v="107"/>
    <x v="37"/>
    <x v="68"/>
    <x v="0"/>
    <x v="0"/>
  </r>
  <r>
    <x v="23"/>
    <x v="0"/>
    <x v="0"/>
    <x v="2"/>
    <x v="23"/>
    <x v="23"/>
    <x v="13"/>
    <x v="13"/>
    <x v="13"/>
    <x v="13"/>
    <x v="10"/>
    <x v="102"/>
    <x v="114"/>
    <x v="83"/>
    <x v="250"/>
    <x v="37"/>
    <x v="68"/>
    <x v="0"/>
    <x v="0"/>
  </r>
  <r>
    <x v="23"/>
    <x v="0"/>
    <x v="0"/>
    <x v="2"/>
    <x v="23"/>
    <x v="23"/>
    <x v="45"/>
    <x v="45"/>
    <x v="45"/>
    <x v="45"/>
    <x v="10"/>
    <x v="102"/>
    <x v="114"/>
    <x v="82"/>
    <x v="107"/>
    <x v="45"/>
    <x v="51"/>
    <x v="0"/>
    <x v="0"/>
  </r>
  <r>
    <x v="23"/>
    <x v="0"/>
    <x v="0"/>
    <x v="2"/>
    <x v="23"/>
    <x v="23"/>
    <x v="26"/>
    <x v="26"/>
    <x v="26"/>
    <x v="26"/>
    <x v="10"/>
    <x v="102"/>
    <x v="114"/>
    <x v="82"/>
    <x v="107"/>
    <x v="45"/>
    <x v="51"/>
    <x v="0"/>
    <x v="0"/>
  </r>
  <r>
    <x v="23"/>
    <x v="0"/>
    <x v="0"/>
    <x v="2"/>
    <x v="23"/>
    <x v="23"/>
    <x v="0"/>
    <x v="0"/>
    <x v="0"/>
    <x v="0"/>
    <x v="10"/>
    <x v="102"/>
    <x v="114"/>
    <x v="82"/>
    <x v="107"/>
    <x v="45"/>
    <x v="51"/>
    <x v="0"/>
    <x v="0"/>
  </r>
  <r>
    <x v="23"/>
    <x v="0"/>
    <x v="0"/>
    <x v="2"/>
    <x v="23"/>
    <x v="23"/>
    <x v="112"/>
    <x v="112"/>
    <x v="111"/>
    <x v="112"/>
    <x v="10"/>
    <x v="102"/>
    <x v="114"/>
    <x v="83"/>
    <x v="250"/>
    <x v="37"/>
    <x v="68"/>
    <x v="0"/>
    <x v="0"/>
  </r>
  <r>
    <x v="23"/>
    <x v="0"/>
    <x v="0"/>
    <x v="2"/>
    <x v="23"/>
    <x v="23"/>
    <x v="46"/>
    <x v="46"/>
    <x v="46"/>
    <x v="46"/>
    <x v="15"/>
    <x v="103"/>
    <x v="85"/>
    <x v="83"/>
    <x v="250"/>
    <x v="45"/>
    <x v="51"/>
    <x v="0"/>
    <x v="0"/>
  </r>
  <r>
    <x v="23"/>
    <x v="0"/>
    <x v="0"/>
    <x v="2"/>
    <x v="23"/>
    <x v="23"/>
    <x v="62"/>
    <x v="62"/>
    <x v="62"/>
    <x v="62"/>
    <x v="15"/>
    <x v="103"/>
    <x v="85"/>
    <x v="83"/>
    <x v="250"/>
    <x v="45"/>
    <x v="51"/>
    <x v="0"/>
    <x v="0"/>
  </r>
  <r>
    <x v="23"/>
    <x v="0"/>
    <x v="0"/>
    <x v="2"/>
    <x v="23"/>
    <x v="23"/>
    <x v="50"/>
    <x v="50"/>
    <x v="50"/>
    <x v="50"/>
    <x v="15"/>
    <x v="103"/>
    <x v="85"/>
    <x v="90"/>
    <x v="251"/>
    <x v="37"/>
    <x v="68"/>
    <x v="0"/>
    <x v="0"/>
  </r>
  <r>
    <x v="23"/>
    <x v="0"/>
    <x v="0"/>
    <x v="2"/>
    <x v="23"/>
    <x v="23"/>
    <x v="114"/>
    <x v="114"/>
    <x v="113"/>
    <x v="114"/>
    <x v="15"/>
    <x v="103"/>
    <x v="85"/>
    <x v="89"/>
    <x v="156"/>
    <x v="48"/>
    <x v="131"/>
    <x v="0"/>
    <x v="0"/>
  </r>
  <r>
    <x v="23"/>
    <x v="0"/>
    <x v="0"/>
    <x v="2"/>
    <x v="23"/>
    <x v="23"/>
    <x v="11"/>
    <x v="11"/>
    <x v="11"/>
    <x v="11"/>
    <x v="15"/>
    <x v="103"/>
    <x v="85"/>
    <x v="83"/>
    <x v="250"/>
    <x v="45"/>
    <x v="51"/>
    <x v="0"/>
    <x v="0"/>
  </r>
  <r>
    <x v="23"/>
    <x v="0"/>
    <x v="0"/>
    <x v="2"/>
    <x v="23"/>
    <x v="23"/>
    <x v="21"/>
    <x v="21"/>
    <x v="21"/>
    <x v="21"/>
    <x v="15"/>
    <x v="103"/>
    <x v="85"/>
    <x v="90"/>
    <x v="251"/>
    <x v="37"/>
    <x v="68"/>
    <x v="0"/>
    <x v="0"/>
  </r>
  <r>
    <x v="23"/>
    <x v="0"/>
    <x v="0"/>
    <x v="2"/>
    <x v="23"/>
    <x v="23"/>
    <x v="16"/>
    <x v="16"/>
    <x v="16"/>
    <x v="16"/>
    <x v="15"/>
    <x v="103"/>
    <x v="85"/>
    <x v="90"/>
    <x v="251"/>
    <x v="37"/>
    <x v="68"/>
    <x v="0"/>
    <x v="0"/>
  </r>
  <r>
    <x v="24"/>
    <x v="0"/>
    <x v="0"/>
    <x v="2"/>
    <x v="24"/>
    <x v="24"/>
    <x v="3"/>
    <x v="3"/>
    <x v="3"/>
    <x v="3"/>
    <x v="0"/>
    <x v="86"/>
    <x v="196"/>
    <x v="51"/>
    <x v="252"/>
    <x v="40"/>
    <x v="163"/>
    <x v="0"/>
    <x v="0"/>
  </r>
  <r>
    <x v="24"/>
    <x v="0"/>
    <x v="0"/>
    <x v="2"/>
    <x v="24"/>
    <x v="24"/>
    <x v="42"/>
    <x v="42"/>
    <x v="42"/>
    <x v="42"/>
    <x v="1"/>
    <x v="99"/>
    <x v="197"/>
    <x v="59"/>
    <x v="253"/>
    <x v="37"/>
    <x v="20"/>
    <x v="0"/>
    <x v="0"/>
  </r>
  <r>
    <x v="24"/>
    <x v="0"/>
    <x v="0"/>
    <x v="2"/>
    <x v="24"/>
    <x v="24"/>
    <x v="98"/>
    <x v="98"/>
    <x v="97"/>
    <x v="98"/>
    <x v="2"/>
    <x v="91"/>
    <x v="198"/>
    <x v="66"/>
    <x v="254"/>
    <x v="45"/>
    <x v="51"/>
    <x v="0"/>
    <x v="0"/>
  </r>
  <r>
    <x v="24"/>
    <x v="0"/>
    <x v="0"/>
    <x v="2"/>
    <x v="24"/>
    <x v="24"/>
    <x v="14"/>
    <x v="14"/>
    <x v="14"/>
    <x v="14"/>
    <x v="3"/>
    <x v="100"/>
    <x v="199"/>
    <x v="83"/>
    <x v="255"/>
    <x v="48"/>
    <x v="164"/>
    <x v="0"/>
    <x v="0"/>
  </r>
  <r>
    <x v="24"/>
    <x v="0"/>
    <x v="0"/>
    <x v="2"/>
    <x v="24"/>
    <x v="24"/>
    <x v="2"/>
    <x v="2"/>
    <x v="2"/>
    <x v="2"/>
    <x v="3"/>
    <x v="100"/>
    <x v="199"/>
    <x v="61"/>
    <x v="256"/>
    <x v="37"/>
    <x v="20"/>
    <x v="0"/>
    <x v="0"/>
  </r>
  <r>
    <x v="24"/>
    <x v="0"/>
    <x v="0"/>
    <x v="2"/>
    <x v="24"/>
    <x v="24"/>
    <x v="9"/>
    <x v="9"/>
    <x v="9"/>
    <x v="9"/>
    <x v="3"/>
    <x v="100"/>
    <x v="199"/>
    <x v="82"/>
    <x v="206"/>
    <x v="42"/>
    <x v="165"/>
    <x v="0"/>
    <x v="0"/>
  </r>
  <r>
    <x v="24"/>
    <x v="0"/>
    <x v="0"/>
    <x v="2"/>
    <x v="24"/>
    <x v="24"/>
    <x v="6"/>
    <x v="6"/>
    <x v="6"/>
    <x v="6"/>
    <x v="3"/>
    <x v="100"/>
    <x v="199"/>
    <x v="67"/>
    <x v="257"/>
    <x v="45"/>
    <x v="51"/>
    <x v="0"/>
    <x v="0"/>
  </r>
  <r>
    <x v="24"/>
    <x v="0"/>
    <x v="0"/>
    <x v="2"/>
    <x v="24"/>
    <x v="24"/>
    <x v="18"/>
    <x v="18"/>
    <x v="18"/>
    <x v="18"/>
    <x v="3"/>
    <x v="100"/>
    <x v="199"/>
    <x v="61"/>
    <x v="256"/>
    <x v="37"/>
    <x v="20"/>
    <x v="0"/>
    <x v="0"/>
  </r>
  <r>
    <x v="24"/>
    <x v="0"/>
    <x v="0"/>
    <x v="2"/>
    <x v="24"/>
    <x v="24"/>
    <x v="115"/>
    <x v="115"/>
    <x v="114"/>
    <x v="115"/>
    <x v="8"/>
    <x v="101"/>
    <x v="200"/>
    <x v="61"/>
    <x v="256"/>
    <x v="45"/>
    <x v="51"/>
    <x v="0"/>
    <x v="0"/>
  </r>
  <r>
    <x v="24"/>
    <x v="0"/>
    <x v="0"/>
    <x v="2"/>
    <x v="24"/>
    <x v="24"/>
    <x v="13"/>
    <x v="13"/>
    <x v="13"/>
    <x v="13"/>
    <x v="9"/>
    <x v="102"/>
    <x v="142"/>
    <x v="83"/>
    <x v="255"/>
    <x v="37"/>
    <x v="20"/>
    <x v="0"/>
    <x v="0"/>
  </r>
  <r>
    <x v="24"/>
    <x v="0"/>
    <x v="0"/>
    <x v="2"/>
    <x v="24"/>
    <x v="24"/>
    <x v="46"/>
    <x v="46"/>
    <x v="46"/>
    <x v="46"/>
    <x v="9"/>
    <x v="102"/>
    <x v="142"/>
    <x v="83"/>
    <x v="255"/>
    <x v="37"/>
    <x v="20"/>
    <x v="0"/>
    <x v="0"/>
  </r>
  <r>
    <x v="24"/>
    <x v="0"/>
    <x v="0"/>
    <x v="2"/>
    <x v="24"/>
    <x v="24"/>
    <x v="1"/>
    <x v="1"/>
    <x v="1"/>
    <x v="1"/>
    <x v="9"/>
    <x v="102"/>
    <x v="142"/>
    <x v="82"/>
    <x v="206"/>
    <x v="45"/>
    <x v="51"/>
    <x v="0"/>
    <x v="0"/>
  </r>
  <r>
    <x v="24"/>
    <x v="0"/>
    <x v="0"/>
    <x v="2"/>
    <x v="24"/>
    <x v="24"/>
    <x v="45"/>
    <x v="45"/>
    <x v="45"/>
    <x v="45"/>
    <x v="12"/>
    <x v="103"/>
    <x v="11"/>
    <x v="83"/>
    <x v="255"/>
    <x v="45"/>
    <x v="51"/>
    <x v="0"/>
    <x v="0"/>
  </r>
  <r>
    <x v="24"/>
    <x v="0"/>
    <x v="0"/>
    <x v="2"/>
    <x v="24"/>
    <x v="24"/>
    <x v="33"/>
    <x v="33"/>
    <x v="33"/>
    <x v="33"/>
    <x v="12"/>
    <x v="103"/>
    <x v="11"/>
    <x v="86"/>
    <x v="35"/>
    <x v="42"/>
    <x v="165"/>
    <x v="0"/>
    <x v="0"/>
  </r>
  <r>
    <x v="24"/>
    <x v="0"/>
    <x v="0"/>
    <x v="2"/>
    <x v="24"/>
    <x v="24"/>
    <x v="90"/>
    <x v="90"/>
    <x v="89"/>
    <x v="90"/>
    <x v="12"/>
    <x v="103"/>
    <x v="11"/>
    <x v="83"/>
    <x v="255"/>
    <x v="45"/>
    <x v="51"/>
    <x v="0"/>
    <x v="0"/>
  </r>
  <r>
    <x v="24"/>
    <x v="0"/>
    <x v="0"/>
    <x v="2"/>
    <x v="24"/>
    <x v="24"/>
    <x v="12"/>
    <x v="12"/>
    <x v="12"/>
    <x v="12"/>
    <x v="12"/>
    <x v="103"/>
    <x v="11"/>
    <x v="90"/>
    <x v="53"/>
    <x v="37"/>
    <x v="20"/>
    <x v="0"/>
    <x v="0"/>
  </r>
  <r>
    <x v="24"/>
    <x v="0"/>
    <x v="0"/>
    <x v="2"/>
    <x v="24"/>
    <x v="24"/>
    <x v="35"/>
    <x v="35"/>
    <x v="35"/>
    <x v="35"/>
    <x v="12"/>
    <x v="103"/>
    <x v="11"/>
    <x v="90"/>
    <x v="53"/>
    <x v="37"/>
    <x v="20"/>
    <x v="0"/>
    <x v="0"/>
  </r>
  <r>
    <x v="24"/>
    <x v="0"/>
    <x v="0"/>
    <x v="2"/>
    <x v="24"/>
    <x v="24"/>
    <x v="11"/>
    <x v="11"/>
    <x v="11"/>
    <x v="11"/>
    <x v="12"/>
    <x v="103"/>
    <x v="11"/>
    <x v="90"/>
    <x v="53"/>
    <x v="37"/>
    <x v="20"/>
    <x v="0"/>
    <x v="0"/>
  </r>
  <r>
    <x v="24"/>
    <x v="0"/>
    <x v="0"/>
    <x v="2"/>
    <x v="24"/>
    <x v="24"/>
    <x v="4"/>
    <x v="4"/>
    <x v="4"/>
    <x v="4"/>
    <x v="12"/>
    <x v="103"/>
    <x v="11"/>
    <x v="83"/>
    <x v="255"/>
    <x v="45"/>
    <x v="51"/>
    <x v="0"/>
    <x v="0"/>
  </r>
  <r>
    <x v="24"/>
    <x v="0"/>
    <x v="0"/>
    <x v="2"/>
    <x v="24"/>
    <x v="24"/>
    <x v="47"/>
    <x v="47"/>
    <x v="47"/>
    <x v="47"/>
    <x v="19"/>
    <x v="104"/>
    <x v="201"/>
    <x v="89"/>
    <x v="156"/>
    <x v="42"/>
    <x v="165"/>
    <x v="0"/>
    <x v="0"/>
  </r>
  <r>
    <x v="24"/>
    <x v="0"/>
    <x v="0"/>
    <x v="2"/>
    <x v="24"/>
    <x v="24"/>
    <x v="31"/>
    <x v="31"/>
    <x v="31"/>
    <x v="31"/>
    <x v="19"/>
    <x v="104"/>
    <x v="201"/>
    <x v="86"/>
    <x v="35"/>
    <x v="37"/>
    <x v="20"/>
    <x v="0"/>
    <x v="0"/>
  </r>
  <r>
    <x v="24"/>
    <x v="0"/>
    <x v="0"/>
    <x v="2"/>
    <x v="24"/>
    <x v="24"/>
    <x v="26"/>
    <x v="26"/>
    <x v="26"/>
    <x v="26"/>
    <x v="19"/>
    <x v="104"/>
    <x v="201"/>
    <x v="90"/>
    <x v="53"/>
    <x v="45"/>
    <x v="51"/>
    <x v="0"/>
    <x v="0"/>
  </r>
  <r>
    <x v="24"/>
    <x v="0"/>
    <x v="0"/>
    <x v="2"/>
    <x v="24"/>
    <x v="24"/>
    <x v="116"/>
    <x v="116"/>
    <x v="115"/>
    <x v="116"/>
    <x v="19"/>
    <x v="104"/>
    <x v="201"/>
    <x v="90"/>
    <x v="53"/>
    <x v="45"/>
    <x v="51"/>
    <x v="0"/>
    <x v="0"/>
  </r>
  <r>
    <x v="24"/>
    <x v="0"/>
    <x v="0"/>
    <x v="2"/>
    <x v="24"/>
    <x v="24"/>
    <x v="66"/>
    <x v="66"/>
    <x v="66"/>
    <x v="66"/>
    <x v="19"/>
    <x v="104"/>
    <x v="201"/>
    <x v="86"/>
    <x v="35"/>
    <x v="37"/>
    <x v="20"/>
    <x v="0"/>
    <x v="0"/>
  </r>
  <r>
    <x v="24"/>
    <x v="0"/>
    <x v="0"/>
    <x v="2"/>
    <x v="24"/>
    <x v="24"/>
    <x v="117"/>
    <x v="117"/>
    <x v="116"/>
    <x v="117"/>
    <x v="19"/>
    <x v="104"/>
    <x v="201"/>
    <x v="90"/>
    <x v="53"/>
    <x v="45"/>
    <x v="51"/>
    <x v="0"/>
    <x v="0"/>
  </r>
  <r>
    <x v="24"/>
    <x v="0"/>
    <x v="0"/>
    <x v="2"/>
    <x v="24"/>
    <x v="24"/>
    <x v="86"/>
    <x v="86"/>
    <x v="85"/>
    <x v="86"/>
    <x v="19"/>
    <x v="104"/>
    <x v="201"/>
    <x v="90"/>
    <x v="53"/>
    <x v="45"/>
    <x v="51"/>
    <x v="0"/>
    <x v="0"/>
  </r>
  <r>
    <x v="24"/>
    <x v="0"/>
    <x v="0"/>
    <x v="2"/>
    <x v="24"/>
    <x v="24"/>
    <x v="118"/>
    <x v="118"/>
    <x v="117"/>
    <x v="118"/>
    <x v="19"/>
    <x v="104"/>
    <x v="201"/>
    <x v="89"/>
    <x v="156"/>
    <x v="37"/>
    <x v="20"/>
    <x v="2"/>
    <x v="11"/>
  </r>
  <r>
    <x v="24"/>
    <x v="0"/>
    <x v="0"/>
    <x v="2"/>
    <x v="24"/>
    <x v="24"/>
    <x v="29"/>
    <x v="29"/>
    <x v="29"/>
    <x v="29"/>
    <x v="19"/>
    <x v="104"/>
    <x v="201"/>
    <x v="90"/>
    <x v="53"/>
    <x v="45"/>
    <x v="51"/>
    <x v="0"/>
    <x v="0"/>
  </r>
  <r>
    <x v="24"/>
    <x v="0"/>
    <x v="0"/>
    <x v="2"/>
    <x v="24"/>
    <x v="24"/>
    <x v="30"/>
    <x v="30"/>
    <x v="30"/>
    <x v="30"/>
    <x v="19"/>
    <x v="104"/>
    <x v="201"/>
    <x v="90"/>
    <x v="53"/>
    <x v="45"/>
    <x v="51"/>
    <x v="0"/>
    <x v="0"/>
  </r>
  <r>
    <x v="24"/>
    <x v="0"/>
    <x v="0"/>
    <x v="2"/>
    <x v="24"/>
    <x v="24"/>
    <x v="8"/>
    <x v="8"/>
    <x v="8"/>
    <x v="8"/>
    <x v="19"/>
    <x v="104"/>
    <x v="201"/>
    <x v="90"/>
    <x v="53"/>
    <x v="45"/>
    <x v="51"/>
    <x v="0"/>
    <x v="0"/>
  </r>
  <r>
    <x v="24"/>
    <x v="0"/>
    <x v="0"/>
    <x v="2"/>
    <x v="24"/>
    <x v="24"/>
    <x v="20"/>
    <x v="20"/>
    <x v="20"/>
    <x v="20"/>
    <x v="19"/>
    <x v="104"/>
    <x v="201"/>
    <x v="90"/>
    <x v="53"/>
    <x v="45"/>
    <x v="51"/>
    <x v="0"/>
    <x v="0"/>
  </r>
  <r>
    <x v="24"/>
    <x v="0"/>
    <x v="0"/>
    <x v="2"/>
    <x v="24"/>
    <x v="24"/>
    <x v="119"/>
    <x v="119"/>
    <x v="118"/>
    <x v="119"/>
    <x v="19"/>
    <x v="104"/>
    <x v="201"/>
    <x v="90"/>
    <x v="53"/>
    <x v="45"/>
    <x v="51"/>
    <x v="0"/>
    <x v="0"/>
  </r>
  <r>
    <x v="24"/>
    <x v="0"/>
    <x v="0"/>
    <x v="2"/>
    <x v="24"/>
    <x v="24"/>
    <x v="120"/>
    <x v="120"/>
    <x v="119"/>
    <x v="120"/>
    <x v="19"/>
    <x v="104"/>
    <x v="201"/>
    <x v="90"/>
    <x v="53"/>
    <x v="45"/>
    <x v="51"/>
    <x v="0"/>
    <x v="0"/>
  </r>
  <r>
    <x v="24"/>
    <x v="0"/>
    <x v="0"/>
    <x v="2"/>
    <x v="24"/>
    <x v="24"/>
    <x v="121"/>
    <x v="121"/>
    <x v="120"/>
    <x v="121"/>
    <x v="19"/>
    <x v="104"/>
    <x v="201"/>
    <x v="90"/>
    <x v="53"/>
    <x v="45"/>
    <x v="51"/>
    <x v="0"/>
    <x v="0"/>
  </r>
  <r>
    <x v="24"/>
    <x v="0"/>
    <x v="0"/>
    <x v="2"/>
    <x v="24"/>
    <x v="24"/>
    <x v="16"/>
    <x v="16"/>
    <x v="16"/>
    <x v="16"/>
    <x v="19"/>
    <x v="104"/>
    <x v="201"/>
    <x v="90"/>
    <x v="53"/>
    <x v="45"/>
    <x v="51"/>
    <x v="0"/>
    <x v="0"/>
  </r>
  <r>
    <x v="24"/>
    <x v="0"/>
    <x v="0"/>
    <x v="2"/>
    <x v="24"/>
    <x v="24"/>
    <x v="122"/>
    <x v="122"/>
    <x v="121"/>
    <x v="122"/>
    <x v="19"/>
    <x v="104"/>
    <x v="201"/>
    <x v="89"/>
    <x v="156"/>
    <x v="42"/>
    <x v="165"/>
    <x v="0"/>
    <x v="0"/>
  </r>
  <r>
    <x v="24"/>
    <x v="0"/>
    <x v="0"/>
    <x v="2"/>
    <x v="24"/>
    <x v="24"/>
    <x v="123"/>
    <x v="123"/>
    <x v="122"/>
    <x v="123"/>
    <x v="19"/>
    <x v="104"/>
    <x v="201"/>
    <x v="89"/>
    <x v="156"/>
    <x v="42"/>
    <x v="165"/>
    <x v="0"/>
    <x v="0"/>
  </r>
  <r>
    <x v="24"/>
    <x v="0"/>
    <x v="0"/>
    <x v="2"/>
    <x v="24"/>
    <x v="24"/>
    <x v="7"/>
    <x v="7"/>
    <x v="7"/>
    <x v="7"/>
    <x v="19"/>
    <x v="104"/>
    <x v="201"/>
    <x v="86"/>
    <x v="35"/>
    <x v="45"/>
    <x v="51"/>
    <x v="2"/>
    <x v="11"/>
  </r>
  <r>
    <x v="25"/>
    <x v="0"/>
    <x v="0"/>
    <x v="2"/>
    <x v="25"/>
    <x v="25"/>
    <x v="0"/>
    <x v="0"/>
    <x v="0"/>
    <x v="0"/>
    <x v="0"/>
    <x v="53"/>
    <x v="202"/>
    <x v="46"/>
    <x v="258"/>
    <x v="48"/>
    <x v="100"/>
    <x v="0"/>
    <x v="8"/>
  </r>
  <r>
    <x v="25"/>
    <x v="0"/>
    <x v="0"/>
    <x v="2"/>
    <x v="25"/>
    <x v="25"/>
    <x v="15"/>
    <x v="15"/>
    <x v="15"/>
    <x v="15"/>
    <x v="1"/>
    <x v="88"/>
    <x v="203"/>
    <x v="66"/>
    <x v="259"/>
    <x v="49"/>
    <x v="166"/>
    <x v="0"/>
    <x v="8"/>
  </r>
  <r>
    <x v="25"/>
    <x v="0"/>
    <x v="0"/>
    <x v="2"/>
    <x v="25"/>
    <x v="25"/>
    <x v="7"/>
    <x v="7"/>
    <x v="7"/>
    <x v="7"/>
    <x v="2"/>
    <x v="99"/>
    <x v="204"/>
    <x v="66"/>
    <x v="259"/>
    <x v="48"/>
    <x v="100"/>
    <x v="0"/>
    <x v="8"/>
  </r>
  <r>
    <x v="25"/>
    <x v="0"/>
    <x v="0"/>
    <x v="2"/>
    <x v="25"/>
    <x v="25"/>
    <x v="4"/>
    <x v="4"/>
    <x v="4"/>
    <x v="4"/>
    <x v="3"/>
    <x v="90"/>
    <x v="205"/>
    <x v="66"/>
    <x v="259"/>
    <x v="37"/>
    <x v="167"/>
    <x v="0"/>
    <x v="8"/>
  </r>
  <r>
    <x v="25"/>
    <x v="0"/>
    <x v="0"/>
    <x v="2"/>
    <x v="25"/>
    <x v="25"/>
    <x v="3"/>
    <x v="3"/>
    <x v="3"/>
    <x v="3"/>
    <x v="4"/>
    <x v="92"/>
    <x v="206"/>
    <x v="61"/>
    <x v="260"/>
    <x v="48"/>
    <x v="100"/>
    <x v="0"/>
    <x v="8"/>
  </r>
  <r>
    <x v="25"/>
    <x v="0"/>
    <x v="0"/>
    <x v="2"/>
    <x v="25"/>
    <x v="25"/>
    <x v="26"/>
    <x v="26"/>
    <x v="26"/>
    <x v="26"/>
    <x v="4"/>
    <x v="92"/>
    <x v="206"/>
    <x v="61"/>
    <x v="260"/>
    <x v="48"/>
    <x v="100"/>
    <x v="0"/>
    <x v="8"/>
  </r>
  <r>
    <x v="25"/>
    <x v="0"/>
    <x v="0"/>
    <x v="2"/>
    <x v="25"/>
    <x v="25"/>
    <x v="37"/>
    <x v="37"/>
    <x v="37"/>
    <x v="37"/>
    <x v="4"/>
    <x v="92"/>
    <x v="206"/>
    <x v="88"/>
    <x v="137"/>
    <x v="37"/>
    <x v="167"/>
    <x v="0"/>
    <x v="8"/>
  </r>
  <r>
    <x v="25"/>
    <x v="0"/>
    <x v="0"/>
    <x v="2"/>
    <x v="25"/>
    <x v="25"/>
    <x v="6"/>
    <x v="6"/>
    <x v="6"/>
    <x v="6"/>
    <x v="4"/>
    <x v="92"/>
    <x v="206"/>
    <x v="51"/>
    <x v="261"/>
    <x v="45"/>
    <x v="51"/>
    <x v="0"/>
    <x v="8"/>
  </r>
  <r>
    <x v="25"/>
    <x v="0"/>
    <x v="0"/>
    <x v="2"/>
    <x v="25"/>
    <x v="25"/>
    <x v="24"/>
    <x v="24"/>
    <x v="24"/>
    <x v="24"/>
    <x v="4"/>
    <x v="92"/>
    <x v="206"/>
    <x v="88"/>
    <x v="137"/>
    <x v="37"/>
    <x v="167"/>
    <x v="0"/>
    <x v="8"/>
  </r>
  <r>
    <x v="25"/>
    <x v="0"/>
    <x v="0"/>
    <x v="2"/>
    <x v="25"/>
    <x v="25"/>
    <x v="5"/>
    <x v="5"/>
    <x v="5"/>
    <x v="5"/>
    <x v="9"/>
    <x v="93"/>
    <x v="207"/>
    <x v="67"/>
    <x v="262"/>
    <x v="37"/>
    <x v="167"/>
    <x v="0"/>
    <x v="8"/>
  </r>
  <r>
    <x v="25"/>
    <x v="0"/>
    <x v="0"/>
    <x v="2"/>
    <x v="25"/>
    <x v="25"/>
    <x v="124"/>
    <x v="124"/>
    <x v="123"/>
    <x v="124"/>
    <x v="10"/>
    <x v="100"/>
    <x v="27"/>
    <x v="82"/>
    <x v="263"/>
    <x v="42"/>
    <x v="168"/>
    <x v="0"/>
    <x v="8"/>
  </r>
  <r>
    <x v="25"/>
    <x v="0"/>
    <x v="0"/>
    <x v="2"/>
    <x v="25"/>
    <x v="25"/>
    <x v="16"/>
    <x v="16"/>
    <x v="16"/>
    <x v="16"/>
    <x v="10"/>
    <x v="100"/>
    <x v="27"/>
    <x v="82"/>
    <x v="263"/>
    <x v="42"/>
    <x v="168"/>
    <x v="0"/>
    <x v="8"/>
  </r>
  <r>
    <x v="25"/>
    <x v="0"/>
    <x v="0"/>
    <x v="2"/>
    <x v="25"/>
    <x v="25"/>
    <x v="30"/>
    <x v="30"/>
    <x v="30"/>
    <x v="30"/>
    <x v="12"/>
    <x v="101"/>
    <x v="47"/>
    <x v="90"/>
    <x v="264"/>
    <x v="48"/>
    <x v="100"/>
    <x v="0"/>
    <x v="8"/>
  </r>
  <r>
    <x v="25"/>
    <x v="0"/>
    <x v="0"/>
    <x v="2"/>
    <x v="25"/>
    <x v="25"/>
    <x v="12"/>
    <x v="12"/>
    <x v="12"/>
    <x v="12"/>
    <x v="12"/>
    <x v="101"/>
    <x v="47"/>
    <x v="82"/>
    <x v="263"/>
    <x v="37"/>
    <x v="167"/>
    <x v="0"/>
    <x v="8"/>
  </r>
  <r>
    <x v="25"/>
    <x v="0"/>
    <x v="0"/>
    <x v="2"/>
    <x v="25"/>
    <x v="25"/>
    <x v="10"/>
    <x v="10"/>
    <x v="10"/>
    <x v="10"/>
    <x v="12"/>
    <x v="101"/>
    <x v="47"/>
    <x v="61"/>
    <x v="260"/>
    <x v="45"/>
    <x v="51"/>
    <x v="0"/>
    <x v="8"/>
  </r>
  <r>
    <x v="25"/>
    <x v="0"/>
    <x v="0"/>
    <x v="2"/>
    <x v="25"/>
    <x v="25"/>
    <x v="13"/>
    <x v="13"/>
    <x v="13"/>
    <x v="13"/>
    <x v="15"/>
    <x v="102"/>
    <x v="36"/>
    <x v="89"/>
    <x v="156"/>
    <x v="49"/>
    <x v="166"/>
    <x v="0"/>
    <x v="8"/>
  </r>
  <r>
    <x v="25"/>
    <x v="0"/>
    <x v="0"/>
    <x v="2"/>
    <x v="25"/>
    <x v="25"/>
    <x v="34"/>
    <x v="34"/>
    <x v="34"/>
    <x v="34"/>
    <x v="15"/>
    <x v="102"/>
    <x v="36"/>
    <x v="83"/>
    <x v="265"/>
    <x v="37"/>
    <x v="167"/>
    <x v="0"/>
    <x v="8"/>
  </r>
  <r>
    <x v="25"/>
    <x v="0"/>
    <x v="0"/>
    <x v="2"/>
    <x v="25"/>
    <x v="25"/>
    <x v="19"/>
    <x v="19"/>
    <x v="19"/>
    <x v="19"/>
    <x v="15"/>
    <x v="102"/>
    <x v="36"/>
    <x v="90"/>
    <x v="264"/>
    <x v="42"/>
    <x v="168"/>
    <x v="0"/>
    <x v="8"/>
  </r>
  <r>
    <x v="25"/>
    <x v="0"/>
    <x v="0"/>
    <x v="2"/>
    <x v="25"/>
    <x v="25"/>
    <x v="78"/>
    <x v="78"/>
    <x v="77"/>
    <x v="78"/>
    <x v="15"/>
    <x v="102"/>
    <x v="36"/>
    <x v="86"/>
    <x v="266"/>
    <x v="48"/>
    <x v="100"/>
    <x v="0"/>
    <x v="8"/>
  </r>
  <r>
    <x v="25"/>
    <x v="0"/>
    <x v="0"/>
    <x v="2"/>
    <x v="25"/>
    <x v="25"/>
    <x v="17"/>
    <x v="17"/>
    <x v="17"/>
    <x v="17"/>
    <x v="15"/>
    <x v="102"/>
    <x v="36"/>
    <x v="83"/>
    <x v="265"/>
    <x v="37"/>
    <x v="167"/>
    <x v="0"/>
    <x v="8"/>
  </r>
  <r>
    <x v="25"/>
    <x v="0"/>
    <x v="0"/>
    <x v="2"/>
    <x v="25"/>
    <x v="25"/>
    <x v="2"/>
    <x v="2"/>
    <x v="2"/>
    <x v="2"/>
    <x v="15"/>
    <x v="102"/>
    <x v="36"/>
    <x v="90"/>
    <x v="264"/>
    <x v="42"/>
    <x v="168"/>
    <x v="0"/>
    <x v="8"/>
  </r>
  <r>
    <x v="25"/>
    <x v="0"/>
    <x v="0"/>
    <x v="2"/>
    <x v="25"/>
    <x v="25"/>
    <x v="21"/>
    <x v="21"/>
    <x v="21"/>
    <x v="21"/>
    <x v="15"/>
    <x v="102"/>
    <x v="36"/>
    <x v="90"/>
    <x v="264"/>
    <x v="42"/>
    <x v="168"/>
    <x v="0"/>
    <x v="8"/>
  </r>
  <r>
    <x v="25"/>
    <x v="0"/>
    <x v="0"/>
    <x v="2"/>
    <x v="25"/>
    <x v="25"/>
    <x v="9"/>
    <x v="9"/>
    <x v="9"/>
    <x v="9"/>
    <x v="15"/>
    <x v="102"/>
    <x v="36"/>
    <x v="82"/>
    <x v="263"/>
    <x v="45"/>
    <x v="51"/>
    <x v="0"/>
    <x v="8"/>
  </r>
  <r>
    <x v="25"/>
    <x v="0"/>
    <x v="0"/>
    <x v="2"/>
    <x v="25"/>
    <x v="25"/>
    <x v="38"/>
    <x v="38"/>
    <x v="38"/>
    <x v="38"/>
    <x v="15"/>
    <x v="102"/>
    <x v="36"/>
    <x v="90"/>
    <x v="264"/>
    <x v="42"/>
    <x v="168"/>
    <x v="0"/>
    <x v="8"/>
  </r>
  <r>
    <x v="25"/>
    <x v="0"/>
    <x v="0"/>
    <x v="2"/>
    <x v="25"/>
    <x v="25"/>
    <x v="125"/>
    <x v="125"/>
    <x v="124"/>
    <x v="125"/>
    <x v="15"/>
    <x v="102"/>
    <x v="36"/>
    <x v="90"/>
    <x v="264"/>
    <x v="42"/>
    <x v="168"/>
    <x v="0"/>
    <x v="8"/>
  </r>
  <r>
    <x v="26"/>
    <x v="0"/>
    <x v="0"/>
    <x v="2"/>
    <x v="26"/>
    <x v="26"/>
    <x v="1"/>
    <x v="1"/>
    <x v="1"/>
    <x v="1"/>
    <x v="0"/>
    <x v="61"/>
    <x v="208"/>
    <x v="57"/>
    <x v="267"/>
    <x v="44"/>
    <x v="144"/>
    <x v="0"/>
    <x v="0"/>
  </r>
  <r>
    <x v="26"/>
    <x v="0"/>
    <x v="0"/>
    <x v="2"/>
    <x v="26"/>
    <x v="26"/>
    <x v="0"/>
    <x v="0"/>
    <x v="0"/>
    <x v="0"/>
    <x v="1"/>
    <x v="55"/>
    <x v="209"/>
    <x v="49"/>
    <x v="122"/>
    <x v="49"/>
    <x v="108"/>
    <x v="0"/>
    <x v="0"/>
  </r>
  <r>
    <x v="26"/>
    <x v="0"/>
    <x v="0"/>
    <x v="2"/>
    <x v="26"/>
    <x v="26"/>
    <x v="2"/>
    <x v="2"/>
    <x v="2"/>
    <x v="2"/>
    <x v="2"/>
    <x v="85"/>
    <x v="210"/>
    <x v="48"/>
    <x v="134"/>
    <x v="36"/>
    <x v="169"/>
    <x v="0"/>
    <x v="0"/>
  </r>
  <r>
    <x v="26"/>
    <x v="0"/>
    <x v="0"/>
    <x v="2"/>
    <x v="26"/>
    <x v="26"/>
    <x v="20"/>
    <x v="20"/>
    <x v="20"/>
    <x v="20"/>
    <x v="2"/>
    <x v="85"/>
    <x v="210"/>
    <x v="82"/>
    <x v="80"/>
    <x v="34"/>
    <x v="170"/>
    <x v="0"/>
    <x v="0"/>
  </r>
  <r>
    <x v="26"/>
    <x v="0"/>
    <x v="0"/>
    <x v="2"/>
    <x v="26"/>
    <x v="26"/>
    <x v="7"/>
    <x v="7"/>
    <x v="7"/>
    <x v="7"/>
    <x v="2"/>
    <x v="85"/>
    <x v="210"/>
    <x v="66"/>
    <x v="175"/>
    <x v="36"/>
    <x v="169"/>
    <x v="2"/>
    <x v="9"/>
  </r>
  <r>
    <x v="26"/>
    <x v="0"/>
    <x v="0"/>
    <x v="2"/>
    <x v="26"/>
    <x v="26"/>
    <x v="11"/>
    <x v="11"/>
    <x v="11"/>
    <x v="11"/>
    <x v="5"/>
    <x v="86"/>
    <x v="211"/>
    <x v="66"/>
    <x v="175"/>
    <x v="36"/>
    <x v="169"/>
    <x v="0"/>
    <x v="0"/>
  </r>
  <r>
    <x v="26"/>
    <x v="0"/>
    <x v="0"/>
    <x v="2"/>
    <x v="26"/>
    <x v="26"/>
    <x v="6"/>
    <x v="6"/>
    <x v="6"/>
    <x v="6"/>
    <x v="5"/>
    <x v="86"/>
    <x v="211"/>
    <x v="52"/>
    <x v="101"/>
    <x v="37"/>
    <x v="171"/>
    <x v="0"/>
    <x v="0"/>
  </r>
  <r>
    <x v="26"/>
    <x v="0"/>
    <x v="0"/>
    <x v="2"/>
    <x v="26"/>
    <x v="26"/>
    <x v="10"/>
    <x v="10"/>
    <x v="10"/>
    <x v="10"/>
    <x v="7"/>
    <x v="88"/>
    <x v="44"/>
    <x v="60"/>
    <x v="268"/>
    <x v="45"/>
    <x v="51"/>
    <x v="0"/>
    <x v="0"/>
  </r>
  <r>
    <x v="26"/>
    <x v="0"/>
    <x v="0"/>
    <x v="2"/>
    <x v="26"/>
    <x v="26"/>
    <x v="22"/>
    <x v="22"/>
    <x v="22"/>
    <x v="22"/>
    <x v="8"/>
    <x v="99"/>
    <x v="212"/>
    <x v="86"/>
    <x v="31"/>
    <x v="25"/>
    <x v="172"/>
    <x v="0"/>
    <x v="0"/>
  </r>
  <r>
    <x v="26"/>
    <x v="0"/>
    <x v="0"/>
    <x v="2"/>
    <x v="26"/>
    <x v="26"/>
    <x v="9"/>
    <x v="9"/>
    <x v="9"/>
    <x v="9"/>
    <x v="8"/>
    <x v="99"/>
    <x v="212"/>
    <x v="48"/>
    <x v="134"/>
    <x v="42"/>
    <x v="173"/>
    <x v="0"/>
    <x v="0"/>
  </r>
  <r>
    <x v="26"/>
    <x v="0"/>
    <x v="0"/>
    <x v="2"/>
    <x v="26"/>
    <x v="26"/>
    <x v="4"/>
    <x v="4"/>
    <x v="4"/>
    <x v="4"/>
    <x v="8"/>
    <x v="99"/>
    <x v="212"/>
    <x v="59"/>
    <x v="269"/>
    <x v="37"/>
    <x v="171"/>
    <x v="0"/>
    <x v="0"/>
  </r>
  <r>
    <x v="26"/>
    <x v="0"/>
    <x v="0"/>
    <x v="2"/>
    <x v="26"/>
    <x v="26"/>
    <x v="17"/>
    <x v="17"/>
    <x v="17"/>
    <x v="17"/>
    <x v="11"/>
    <x v="89"/>
    <x v="27"/>
    <x v="61"/>
    <x v="50"/>
    <x v="36"/>
    <x v="169"/>
    <x v="0"/>
    <x v="0"/>
  </r>
  <r>
    <x v="26"/>
    <x v="0"/>
    <x v="0"/>
    <x v="2"/>
    <x v="26"/>
    <x v="26"/>
    <x v="24"/>
    <x v="24"/>
    <x v="24"/>
    <x v="24"/>
    <x v="11"/>
    <x v="89"/>
    <x v="27"/>
    <x v="61"/>
    <x v="50"/>
    <x v="36"/>
    <x v="169"/>
    <x v="0"/>
    <x v="0"/>
  </r>
  <r>
    <x v="26"/>
    <x v="0"/>
    <x v="0"/>
    <x v="2"/>
    <x v="26"/>
    <x v="26"/>
    <x v="5"/>
    <x v="5"/>
    <x v="5"/>
    <x v="5"/>
    <x v="11"/>
    <x v="89"/>
    <x v="27"/>
    <x v="51"/>
    <x v="7"/>
    <x v="48"/>
    <x v="174"/>
    <x v="0"/>
    <x v="0"/>
  </r>
  <r>
    <x v="26"/>
    <x v="0"/>
    <x v="0"/>
    <x v="2"/>
    <x v="26"/>
    <x v="26"/>
    <x v="41"/>
    <x v="41"/>
    <x v="41"/>
    <x v="41"/>
    <x v="14"/>
    <x v="90"/>
    <x v="59"/>
    <x v="51"/>
    <x v="7"/>
    <x v="42"/>
    <x v="173"/>
    <x v="0"/>
    <x v="0"/>
  </r>
  <r>
    <x v="26"/>
    <x v="0"/>
    <x v="0"/>
    <x v="2"/>
    <x v="26"/>
    <x v="26"/>
    <x v="27"/>
    <x v="27"/>
    <x v="27"/>
    <x v="27"/>
    <x v="15"/>
    <x v="91"/>
    <x v="31"/>
    <x v="82"/>
    <x v="80"/>
    <x v="41"/>
    <x v="175"/>
    <x v="0"/>
    <x v="0"/>
  </r>
  <r>
    <x v="26"/>
    <x v="0"/>
    <x v="0"/>
    <x v="2"/>
    <x v="26"/>
    <x v="26"/>
    <x v="21"/>
    <x v="21"/>
    <x v="21"/>
    <x v="21"/>
    <x v="15"/>
    <x v="91"/>
    <x v="31"/>
    <x v="82"/>
    <x v="80"/>
    <x v="41"/>
    <x v="175"/>
    <x v="0"/>
    <x v="0"/>
  </r>
  <r>
    <x v="26"/>
    <x v="0"/>
    <x v="0"/>
    <x v="2"/>
    <x v="26"/>
    <x v="26"/>
    <x v="38"/>
    <x v="38"/>
    <x v="38"/>
    <x v="38"/>
    <x v="15"/>
    <x v="91"/>
    <x v="31"/>
    <x v="66"/>
    <x v="175"/>
    <x v="45"/>
    <x v="51"/>
    <x v="0"/>
    <x v="0"/>
  </r>
  <r>
    <x v="26"/>
    <x v="0"/>
    <x v="0"/>
    <x v="2"/>
    <x v="26"/>
    <x v="26"/>
    <x v="3"/>
    <x v="3"/>
    <x v="3"/>
    <x v="3"/>
    <x v="18"/>
    <x v="92"/>
    <x v="83"/>
    <x v="86"/>
    <x v="31"/>
    <x v="40"/>
    <x v="176"/>
    <x v="0"/>
    <x v="0"/>
  </r>
  <r>
    <x v="26"/>
    <x v="0"/>
    <x v="0"/>
    <x v="2"/>
    <x v="26"/>
    <x v="26"/>
    <x v="15"/>
    <x v="15"/>
    <x v="15"/>
    <x v="15"/>
    <x v="18"/>
    <x v="92"/>
    <x v="83"/>
    <x v="61"/>
    <x v="50"/>
    <x v="48"/>
    <x v="174"/>
    <x v="0"/>
    <x v="0"/>
  </r>
  <r>
    <x v="27"/>
    <x v="0"/>
    <x v="0"/>
    <x v="2"/>
    <x v="27"/>
    <x v="27"/>
    <x v="25"/>
    <x v="25"/>
    <x v="25"/>
    <x v="25"/>
    <x v="0"/>
    <x v="106"/>
    <x v="213"/>
    <x v="70"/>
    <x v="270"/>
    <x v="25"/>
    <x v="177"/>
    <x v="0"/>
    <x v="8"/>
  </r>
  <r>
    <x v="27"/>
    <x v="0"/>
    <x v="0"/>
    <x v="2"/>
    <x v="27"/>
    <x v="27"/>
    <x v="0"/>
    <x v="0"/>
    <x v="0"/>
    <x v="0"/>
    <x v="1"/>
    <x v="97"/>
    <x v="214"/>
    <x v="37"/>
    <x v="271"/>
    <x v="42"/>
    <x v="90"/>
    <x v="0"/>
    <x v="8"/>
  </r>
  <r>
    <x v="27"/>
    <x v="0"/>
    <x v="0"/>
    <x v="2"/>
    <x v="27"/>
    <x v="27"/>
    <x v="44"/>
    <x v="44"/>
    <x v="44"/>
    <x v="44"/>
    <x v="2"/>
    <x v="84"/>
    <x v="195"/>
    <x v="60"/>
    <x v="272"/>
    <x v="49"/>
    <x v="56"/>
    <x v="0"/>
    <x v="8"/>
  </r>
  <r>
    <x v="27"/>
    <x v="0"/>
    <x v="0"/>
    <x v="2"/>
    <x v="27"/>
    <x v="27"/>
    <x v="10"/>
    <x v="10"/>
    <x v="10"/>
    <x v="10"/>
    <x v="3"/>
    <x v="85"/>
    <x v="158"/>
    <x v="28"/>
    <x v="273"/>
    <x v="37"/>
    <x v="171"/>
    <x v="0"/>
    <x v="8"/>
  </r>
  <r>
    <x v="27"/>
    <x v="0"/>
    <x v="0"/>
    <x v="2"/>
    <x v="27"/>
    <x v="27"/>
    <x v="5"/>
    <x v="5"/>
    <x v="5"/>
    <x v="5"/>
    <x v="3"/>
    <x v="85"/>
    <x v="158"/>
    <x v="49"/>
    <x v="274"/>
    <x v="45"/>
    <x v="51"/>
    <x v="0"/>
    <x v="8"/>
  </r>
  <r>
    <x v="27"/>
    <x v="0"/>
    <x v="0"/>
    <x v="2"/>
    <x v="27"/>
    <x v="27"/>
    <x v="3"/>
    <x v="3"/>
    <x v="3"/>
    <x v="3"/>
    <x v="5"/>
    <x v="86"/>
    <x v="121"/>
    <x v="88"/>
    <x v="275"/>
    <x v="35"/>
    <x v="86"/>
    <x v="0"/>
    <x v="8"/>
  </r>
  <r>
    <x v="27"/>
    <x v="0"/>
    <x v="0"/>
    <x v="2"/>
    <x v="27"/>
    <x v="27"/>
    <x v="4"/>
    <x v="4"/>
    <x v="4"/>
    <x v="4"/>
    <x v="5"/>
    <x v="86"/>
    <x v="121"/>
    <x v="28"/>
    <x v="273"/>
    <x v="45"/>
    <x v="51"/>
    <x v="0"/>
    <x v="8"/>
  </r>
  <r>
    <x v="27"/>
    <x v="0"/>
    <x v="0"/>
    <x v="2"/>
    <x v="27"/>
    <x v="27"/>
    <x v="9"/>
    <x v="9"/>
    <x v="9"/>
    <x v="9"/>
    <x v="7"/>
    <x v="87"/>
    <x v="100"/>
    <x v="60"/>
    <x v="272"/>
    <x v="37"/>
    <x v="171"/>
    <x v="0"/>
    <x v="8"/>
  </r>
  <r>
    <x v="27"/>
    <x v="0"/>
    <x v="0"/>
    <x v="2"/>
    <x v="27"/>
    <x v="27"/>
    <x v="8"/>
    <x v="8"/>
    <x v="8"/>
    <x v="8"/>
    <x v="8"/>
    <x v="88"/>
    <x v="60"/>
    <x v="66"/>
    <x v="276"/>
    <x v="49"/>
    <x v="56"/>
    <x v="0"/>
    <x v="8"/>
  </r>
  <r>
    <x v="27"/>
    <x v="0"/>
    <x v="0"/>
    <x v="2"/>
    <x v="27"/>
    <x v="27"/>
    <x v="2"/>
    <x v="2"/>
    <x v="2"/>
    <x v="2"/>
    <x v="8"/>
    <x v="88"/>
    <x v="60"/>
    <x v="59"/>
    <x v="277"/>
    <x v="42"/>
    <x v="90"/>
    <x v="0"/>
    <x v="8"/>
  </r>
  <r>
    <x v="27"/>
    <x v="0"/>
    <x v="0"/>
    <x v="2"/>
    <x v="27"/>
    <x v="27"/>
    <x v="15"/>
    <x v="15"/>
    <x v="15"/>
    <x v="15"/>
    <x v="10"/>
    <x v="99"/>
    <x v="215"/>
    <x v="67"/>
    <x v="278"/>
    <x v="36"/>
    <x v="178"/>
    <x v="0"/>
    <x v="8"/>
  </r>
  <r>
    <x v="27"/>
    <x v="0"/>
    <x v="0"/>
    <x v="2"/>
    <x v="27"/>
    <x v="27"/>
    <x v="26"/>
    <x v="26"/>
    <x v="26"/>
    <x v="26"/>
    <x v="11"/>
    <x v="89"/>
    <x v="216"/>
    <x v="51"/>
    <x v="98"/>
    <x v="48"/>
    <x v="87"/>
    <x v="0"/>
    <x v="8"/>
  </r>
  <r>
    <x v="27"/>
    <x v="0"/>
    <x v="0"/>
    <x v="2"/>
    <x v="27"/>
    <x v="27"/>
    <x v="12"/>
    <x v="12"/>
    <x v="12"/>
    <x v="12"/>
    <x v="12"/>
    <x v="90"/>
    <x v="124"/>
    <x v="51"/>
    <x v="98"/>
    <x v="42"/>
    <x v="90"/>
    <x v="0"/>
    <x v="8"/>
  </r>
  <r>
    <x v="27"/>
    <x v="0"/>
    <x v="0"/>
    <x v="2"/>
    <x v="27"/>
    <x v="27"/>
    <x v="18"/>
    <x v="18"/>
    <x v="18"/>
    <x v="18"/>
    <x v="12"/>
    <x v="90"/>
    <x v="124"/>
    <x v="48"/>
    <x v="96"/>
    <x v="45"/>
    <x v="51"/>
    <x v="0"/>
    <x v="8"/>
  </r>
  <r>
    <x v="27"/>
    <x v="0"/>
    <x v="0"/>
    <x v="2"/>
    <x v="27"/>
    <x v="27"/>
    <x v="13"/>
    <x v="13"/>
    <x v="13"/>
    <x v="13"/>
    <x v="14"/>
    <x v="91"/>
    <x v="37"/>
    <x v="90"/>
    <x v="279"/>
    <x v="40"/>
    <x v="83"/>
    <x v="0"/>
    <x v="8"/>
  </r>
  <r>
    <x v="27"/>
    <x v="0"/>
    <x v="0"/>
    <x v="2"/>
    <x v="27"/>
    <x v="27"/>
    <x v="34"/>
    <x v="34"/>
    <x v="34"/>
    <x v="34"/>
    <x v="14"/>
    <x v="91"/>
    <x v="37"/>
    <x v="61"/>
    <x v="280"/>
    <x v="49"/>
    <x v="56"/>
    <x v="0"/>
    <x v="8"/>
  </r>
  <r>
    <x v="27"/>
    <x v="0"/>
    <x v="0"/>
    <x v="2"/>
    <x v="27"/>
    <x v="27"/>
    <x v="19"/>
    <x v="19"/>
    <x v="19"/>
    <x v="19"/>
    <x v="14"/>
    <x v="91"/>
    <x v="37"/>
    <x v="51"/>
    <x v="98"/>
    <x v="37"/>
    <x v="171"/>
    <x v="0"/>
    <x v="8"/>
  </r>
  <r>
    <x v="27"/>
    <x v="0"/>
    <x v="0"/>
    <x v="2"/>
    <x v="27"/>
    <x v="27"/>
    <x v="35"/>
    <x v="35"/>
    <x v="35"/>
    <x v="35"/>
    <x v="14"/>
    <x v="91"/>
    <x v="37"/>
    <x v="67"/>
    <x v="278"/>
    <x v="48"/>
    <x v="87"/>
    <x v="0"/>
    <x v="8"/>
  </r>
  <r>
    <x v="27"/>
    <x v="0"/>
    <x v="0"/>
    <x v="2"/>
    <x v="27"/>
    <x v="27"/>
    <x v="6"/>
    <x v="6"/>
    <x v="6"/>
    <x v="6"/>
    <x v="14"/>
    <x v="91"/>
    <x v="37"/>
    <x v="51"/>
    <x v="98"/>
    <x v="37"/>
    <x v="171"/>
    <x v="0"/>
    <x v="8"/>
  </r>
  <r>
    <x v="27"/>
    <x v="0"/>
    <x v="0"/>
    <x v="2"/>
    <x v="27"/>
    <x v="27"/>
    <x v="7"/>
    <x v="7"/>
    <x v="7"/>
    <x v="7"/>
    <x v="14"/>
    <x v="91"/>
    <x v="37"/>
    <x v="88"/>
    <x v="275"/>
    <x v="42"/>
    <x v="90"/>
    <x v="0"/>
    <x v="8"/>
  </r>
  <r>
    <x v="28"/>
    <x v="0"/>
    <x v="0"/>
    <x v="2"/>
    <x v="28"/>
    <x v="28"/>
    <x v="5"/>
    <x v="5"/>
    <x v="5"/>
    <x v="5"/>
    <x v="0"/>
    <x v="87"/>
    <x v="217"/>
    <x v="60"/>
    <x v="187"/>
    <x v="37"/>
    <x v="43"/>
    <x v="0"/>
    <x v="8"/>
  </r>
  <r>
    <x v="28"/>
    <x v="0"/>
    <x v="0"/>
    <x v="2"/>
    <x v="28"/>
    <x v="28"/>
    <x v="0"/>
    <x v="0"/>
    <x v="0"/>
    <x v="0"/>
    <x v="1"/>
    <x v="99"/>
    <x v="218"/>
    <x v="66"/>
    <x v="281"/>
    <x v="48"/>
    <x v="135"/>
    <x v="0"/>
    <x v="8"/>
  </r>
  <r>
    <x v="28"/>
    <x v="0"/>
    <x v="0"/>
    <x v="2"/>
    <x v="28"/>
    <x v="28"/>
    <x v="4"/>
    <x v="4"/>
    <x v="4"/>
    <x v="4"/>
    <x v="2"/>
    <x v="91"/>
    <x v="219"/>
    <x v="66"/>
    <x v="281"/>
    <x v="45"/>
    <x v="51"/>
    <x v="0"/>
    <x v="8"/>
  </r>
  <r>
    <x v="28"/>
    <x v="0"/>
    <x v="0"/>
    <x v="2"/>
    <x v="28"/>
    <x v="28"/>
    <x v="7"/>
    <x v="7"/>
    <x v="7"/>
    <x v="7"/>
    <x v="3"/>
    <x v="92"/>
    <x v="220"/>
    <x v="88"/>
    <x v="282"/>
    <x v="37"/>
    <x v="43"/>
    <x v="0"/>
    <x v="8"/>
  </r>
  <r>
    <x v="28"/>
    <x v="0"/>
    <x v="0"/>
    <x v="2"/>
    <x v="28"/>
    <x v="28"/>
    <x v="9"/>
    <x v="9"/>
    <x v="9"/>
    <x v="9"/>
    <x v="4"/>
    <x v="93"/>
    <x v="221"/>
    <x v="88"/>
    <x v="282"/>
    <x v="45"/>
    <x v="51"/>
    <x v="0"/>
    <x v="8"/>
  </r>
  <r>
    <x v="28"/>
    <x v="0"/>
    <x v="0"/>
    <x v="2"/>
    <x v="28"/>
    <x v="28"/>
    <x v="14"/>
    <x v="14"/>
    <x v="14"/>
    <x v="14"/>
    <x v="5"/>
    <x v="100"/>
    <x v="78"/>
    <x v="67"/>
    <x v="214"/>
    <x v="45"/>
    <x v="51"/>
    <x v="0"/>
    <x v="8"/>
  </r>
  <r>
    <x v="28"/>
    <x v="0"/>
    <x v="0"/>
    <x v="2"/>
    <x v="28"/>
    <x v="28"/>
    <x v="35"/>
    <x v="35"/>
    <x v="35"/>
    <x v="35"/>
    <x v="5"/>
    <x v="100"/>
    <x v="78"/>
    <x v="61"/>
    <x v="41"/>
    <x v="37"/>
    <x v="43"/>
    <x v="0"/>
    <x v="8"/>
  </r>
  <r>
    <x v="28"/>
    <x v="0"/>
    <x v="0"/>
    <x v="2"/>
    <x v="28"/>
    <x v="28"/>
    <x v="3"/>
    <x v="3"/>
    <x v="3"/>
    <x v="3"/>
    <x v="7"/>
    <x v="101"/>
    <x v="222"/>
    <x v="82"/>
    <x v="184"/>
    <x v="37"/>
    <x v="43"/>
    <x v="0"/>
    <x v="8"/>
  </r>
  <r>
    <x v="28"/>
    <x v="0"/>
    <x v="0"/>
    <x v="2"/>
    <x v="28"/>
    <x v="28"/>
    <x v="27"/>
    <x v="27"/>
    <x v="27"/>
    <x v="27"/>
    <x v="7"/>
    <x v="101"/>
    <x v="222"/>
    <x v="83"/>
    <x v="283"/>
    <x v="42"/>
    <x v="134"/>
    <x v="0"/>
    <x v="8"/>
  </r>
  <r>
    <x v="28"/>
    <x v="0"/>
    <x v="0"/>
    <x v="2"/>
    <x v="28"/>
    <x v="28"/>
    <x v="17"/>
    <x v="17"/>
    <x v="17"/>
    <x v="17"/>
    <x v="7"/>
    <x v="101"/>
    <x v="222"/>
    <x v="90"/>
    <x v="215"/>
    <x v="48"/>
    <x v="135"/>
    <x v="0"/>
    <x v="8"/>
  </r>
  <r>
    <x v="28"/>
    <x v="0"/>
    <x v="0"/>
    <x v="2"/>
    <x v="28"/>
    <x v="28"/>
    <x v="1"/>
    <x v="1"/>
    <x v="1"/>
    <x v="1"/>
    <x v="7"/>
    <x v="101"/>
    <x v="222"/>
    <x v="86"/>
    <x v="284"/>
    <x v="49"/>
    <x v="137"/>
    <x v="0"/>
    <x v="8"/>
  </r>
  <r>
    <x v="28"/>
    <x v="0"/>
    <x v="0"/>
    <x v="2"/>
    <x v="28"/>
    <x v="28"/>
    <x v="51"/>
    <x v="51"/>
    <x v="51"/>
    <x v="51"/>
    <x v="11"/>
    <x v="102"/>
    <x v="161"/>
    <x v="89"/>
    <x v="156"/>
    <x v="49"/>
    <x v="137"/>
    <x v="0"/>
    <x v="8"/>
  </r>
  <r>
    <x v="28"/>
    <x v="0"/>
    <x v="0"/>
    <x v="2"/>
    <x v="28"/>
    <x v="28"/>
    <x v="86"/>
    <x v="86"/>
    <x v="85"/>
    <x v="86"/>
    <x v="11"/>
    <x v="102"/>
    <x v="161"/>
    <x v="83"/>
    <x v="283"/>
    <x v="37"/>
    <x v="43"/>
    <x v="0"/>
    <x v="8"/>
  </r>
  <r>
    <x v="28"/>
    <x v="0"/>
    <x v="0"/>
    <x v="2"/>
    <x v="28"/>
    <x v="28"/>
    <x v="8"/>
    <x v="8"/>
    <x v="8"/>
    <x v="8"/>
    <x v="11"/>
    <x v="102"/>
    <x v="161"/>
    <x v="83"/>
    <x v="283"/>
    <x v="37"/>
    <x v="43"/>
    <x v="0"/>
    <x v="8"/>
  </r>
  <r>
    <x v="28"/>
    <x v="0"/>
    <x v="0"/>
    <x v="2"/>
    <x v="28"/>
    <x v="28"/>
    <x v="2"/>
    <x v="2"/>
    <x v="2"/>
    <x v="2"/>
    <x v="11"/>
    <x v="102"/>
    <x v="161"/>
    <x v="82"/>
    <x v="184"/>
    <x v="45"/>
    <x v="51"/>
    <x v="0"/>
    <x v="8"/>
  </r>
  <r>
    <x v="28"/>
    <x v="0"/>
    <x v="0"/>
    <x v="2"/>
    <x v="28"/>
    <x v="28"/>
    <x v="42"/>
    <x v="42"/>
    <x v="42"/>
    <x v="42"/>
    <x v="11"/>
    <x v="102"/>
    <x v="161"/>
    <x v="89"/>
    <x v="156"/>
    <x v="49"/>
    <x v="137"/>
    <x v="0"/>
    <x v="8"/>
  </r>
  <r>
    <x v="28"/>
    <x v="0"/>
    <x v="0"/>
    <x v="2"/>
    <x v="28"/>
    <x v="28"/>
    <x v="23"/>
    <x v="23"/>
    <x v="23"/>
    <x v="23"/>
    <x v="11"/>
    <x v="102"/>
    <x v="161"/>
    <x v="90"/>
    <x v="215"/>
    <x v="42"/>
    <x v="134"/>
    <x v="0"/>
    <x v="8"/>
  </r>
  <r>
    <x v="28"/>
    <x v="0"/>
    <x v="0"/>
    <x v="2"/>
    <x v="28"/>
    <x v="28"/>
    <x v="6"/>
    <x v="6"/>
    <x v="6"/>
    <x v="6"/>
    <x v="11"/>
    <x v="102"/>
    <x v="161"/>
    <x v="82"/>
    <x v="184"/>
    <x v="45"/>
    <x v="51"/>
    <x v="0"/>
    <x v="8"/>
  </r>
  <r>
    <x v="28"/>
    <x v="0"/>
    <x v="0"/>
    <x v="2"/>
    <x v="28"/>
    <x v="28"/>
    <x v="33"/>
    <x v="33"/>
    <x v="33"/>
    <x v="33"/>
    <x v="18"/>
    <x v="103"/>
    <x v="223"/>
    <x v="89"/>
    <x v="156"/>
    <x v="48"/>
    <x v="135"/>
    <x v="0"/>
    <x v="8"/>
  </r>
  <r>
    <x v="28"/>
    <x v="0"/>
    <x v="0"/>
    <x v="2"/>
    <x v="28"/>
    <x v="28"/>
    <x v="44"/>
    <x v="44"/>
    <x v="44"/>
    <x v="44"/>
    <x v="18"/>
    <x v="103"/>
    <x v="223"/>
    <x v="90"/>
    <x v="215"/>
    <x v="37"/>
    <x v="43"/>
    <x v="0"/>
    <x v="8"/>
  </r>
  <r>
    <x v="28"/>
    <x v="0"/>
    <x v="0"/>
    <x v="2"/>
    <x v="28"/>
    <x v="28"/>
    <x v="88"/>
    <x v="88"/>
    <x v="87"/>
    <x v="88"/>
    <x v="18"/>
    <x v="103"/>
    <x v="223"/>
    <x v="90"/>
    <x v="215"/>
    <x v="37"/>
    <x v="43"/>
    <x v="0"/>
    <x v="8"/>
  </r>
  <r>
    <x v="28"/>
    <x v="0"/>
    <x v="0"/>
    <x v="2"/>
    <x v="28"/>
    <x v="28"/>
    <x v="126"/>
    <x v="126"/>
    <x v="125"/>
    <x v="126"/>
    <x v="18"/>
    <x v="103"/>
    <x v="223"/>
    <x v="89"/>
    <x v="156"/>
    <x v="48"/>
    <x v="135"/>
    <x v="0"/>
    <x v="8"/>
  </r>
  <r>
    <x v="28"/>
    <x v="0"/>
    <x v="0"/>
    <x v="2"/>
    <x v="28"/>
    <x v="28"/>
    <x v="127"/>
    <x v="127"/>
    <x v="126"/>
    <x v="127"/>
    <x v="18"/>
    <x v="103"/>
    <x v="223"/>
    <x v="90"/>
    <x v="215"/>
    <x v="37"/>
    <x v="43"/>
    <x v="0"/>
    <x v="8"/>
  </r>
  <r>
    <x v="28"/>
    <x v="0"/>
    <x v="0"/>
    <x v="2"/>
    <x v="28"/>
    <x v="28"/>
    <x v="15"/>
    <x v="15"/>
    <x v="15"/>
    <x v="15"/>
    <x v="18"/>
    <x v="103"/>
    <x v="223"/>
    <x v="90"/>
    <x v="215"/>
    <x v="37"/>
    <x v="43"/>
    <x v="0"/>
    <x v="8"/>
  </r>
  <r>
    <x v="28"/>
    <x v="0"/>
    <x v="0"/>
    <x v="2"/>
    <x v="28"/>
    <x v="28"/>
    <x v="12"/>
    <x v="12"/>
    <x v="12"/>
    <x v="12"/>
    <x v="18"/>
    <x v="103"/>
    <x v="223"/>
    <x v="83"/>
    <x v="283"/>
    <x v="45"/>
    <x v="51"/>
    <x v="0"/>
    <x v="8"/>
  </r>
  <r>
    <x v="28"/>
    <x v="0"/>
    <x v="0"/>
    <x v="2"/>
    <x v="28"/>
    <x v="28"/>
    <x v="22"/>
    <x v="22"/>
    <x v="22"/>
    <x v="22"/>
    <x v="18"/>
    <x v="103"/>
    <x v="223"/>
    <x v="86"/>
    <x v="284"/>
    <x v="42"/>
    <x v="134"/>
    <x v="0"/>
    <x v="8"/>
  </r>
  <r>
    <x v="28"/>
    <x v="0"/>
    <x v="0"/>
    <x v="2"/>
    <x v="28"/>
    <x v="28"/>
    <x v="16"/>
    <x v="16"/>
    <x v="16"/>
    <x v="16"/>
    <x v="18"/>
    <x v="103"/>
    <x v="223"/>
    <x v="90"/>
    <x v="215"/>
    <x v="37"/>
    <x v="43"/>
    <x v="0"/>
    <x v="8"/>
  </r>
  <r>
    <x v="29"/>
    <x v="0"/>
    <x v="0"/>
    <x v="2"/>
    <x v="29"/>
    <x v="29"/>
    <x v="40"/>
    <x v="40"/>
    <x v="40"/>
    <x v="40"/>
    <x v="0"/>
    <x v="80"/>
    <x v="224"/>
    <x v="72"/>
    <x v="285"/>
    <x v="37"/>
    <x v="179"/>
    <x v="0"/>
    <x v="8"/>
  </r>
  <r>
    <x v="29"/>
    <x v="0"/>
    <x v="0"/>
    <x v="2"/>
    <x v="29"/>
    <x v="29"/>
    <x v="32"/>
    <x v="32"/>
    <x v="32"/>
    <x v="32"/>
    <x v="1"/>
    <x v="63"/>
    <x v="138"/>
    <x v="65"/>
    <x v="252"/>
    <x v="44"/>
    <x v="180"/>
    <x v="0"/>
    <x v="8"/>
  </r>
  <r>
    <x v="29"/>
    <x v="0"/>
    <x v="0"/>
    <x v="2"/>
    <x v="29"/>
    <x v="29"/>
    <x v="8"/>
    <x v="8"/>
    <x v="8"/>
    <x v="8"/>
    <x v="2"/>
    <x v="53"/>
    <x v="225"/>
    <x v="58"/>
    <x v="286"/>
    <x v="37"/>
    <x v="179"/>
    <x v="0"/>
    <x v="8"/>
  </r>
  <r>
    <x v="29"/>
    <x v="0"/>
    <x v="0"/>
    <x v="2"/>
    <x v="29"/>
    <x v="29"/>
    <x v="3"/>
    <x v="3"/>
    <x v="3"/>
    <x v="3"/>
    <x v="3"/>
    <x v="55"/>
    <x v="226"/>
    <x v="52"/>
    <x v="287"/>
    <x v="36"/>
    <x v="161"/>
    <x v="0"/>
    <x v="8"/>
  </r>
  <r>
    <x v="29"/>
    <x v="0"/>
    <x v="0"/>
    <x v="2"/>
    <x v="29"/>
    <x v="29"/>
    <x v="2"/>
    <x v="2"/>
    <x v="2"/>
    <x v="2"/>
    <x v="4"/>
    <x v="56"/>
    <x v="227"/>
    <x v="47"/>
    <x v="288"/>
    <x v="37"/>
    <x v="179"/>
    <x v="0"/>
    <x v="8"/>
  </r>
  <r>
    <x v="29"/>
    <x v="0"/>
    <x v="0"/>
    <x v="2"/>
    <x v="29"/>
    <x v="29"/>
    <x v="14"/>
    <x v="14"/>
    <x v="14"/>
    <x v="14"/>
    <x v="5"/>
    <x v="84"/>
    <x v="103"/>
    <x v="52"/>
    <x v="287"/>
    <x v="48"/>
    <x v="181"/>
    <x v="0"/>
    <x v="8"/>
  </r>
  <r>
    <x v="29"/>
    <x v="0"/>
    <x v="0"/>
    <x v="2"/>
    <x v="29"/>
    <x v="29"/>
    <x v="35"/>
    <x v="35"/>
    <x v="35"/>
    <x v="35"/>
    <x v="5"/>
    <x v="84"/>
    <x v="103"/>
    <x v="52"/>
    <x v="287"/>
    <x v="48"/>
    <x v="181"/>
    <x v="0"/>
    <x v="8"/>
  </r>
  <r>
    <x v="29"/>
    <x v="0"/>
    <x v="0"/>
    <x v="2"/>
    <x v="29"/>
    <x v="29"/>
    <x v="128"/>
    <x v="128"/>
    <x v="127"/>
    <x v="128"/>
    <x v="7"/>
    <x v="85"/>
    <x v="22"/>
    <x v="48"/>
    <x v="153"/>
    <x v="36"/>
    <x v="161"/>
    <x v="0"/>
    <x v="8"/>
  </r>
  <r>
    <x v="29"/>
    <x v="0"/>
    <x v="0"/>
    <x v="2"/>
    <x v="29"/>
    <x v="29"/>
    <x v="129"/>
    <x v="129"/>
    <x v="128"/>
    <x v="129"/>
    <x v="8"/>
    <x v="86"/>
    <x v="228"/>
    <x v="60"/>
    <x v="289"/>
    <x v="42"/>
    <x v="182"/>
    <x v="0"/>
    <x v="8"/>
  </r>
  <r>
    <x v="29"/>
    <x v="0"/>
    <x v="0"/>
    <x v="2"/>
    <x v="29"/>
    <x v="29"/>
    <x v="4"/>
    <x v="4"/>
    <x v="4"/>
    <x v="4"/>
    <x v="9"/>
    <x v="87"/>
    <x v="141"/>
    <x v="52"/>
    <x v="287"/>
    <x v="45"/>
    <x v="51"/>
    <x v="0"/>
    <x v="8"/>
  </r>
  <r>
    <x v="29"/>
    <x v="0"/>
    <x v="0"/>
    <x v="2"/>
    <x v="29"/>
    <x v="29"/>
    <x v="11"/>
    <x v="11"/>
    <x v="11"/>
    <x v="11"/>
    <x v="10"/>
    <x v="99"/>
    <x v="229"/>
    <x v="33"/>
    <x v="151"/>
    <x v="45"/>
    <x v="51"/>
    <x v="0"/>
    <x v="8"/>
  </r>
  <r>
    <x v="29"/>
    <x v="0"/>
    <x v="0"/>
    <x v="2"/>
    <x v="29"/>
    <x v="29"/>
    <x v="0"/>
    <x v="0"/>
    <x v="0"/>
    <x v="0"/>
    <x v="10"/>
    <x v="99"/>
    <x v="229"/>
    <x v="33"/>
    <x v="151"/>
    <x v="45"/>
    <x v="51"/>
    <x v="0"/>
    <x v="8"/>
  </r>
  <r>
    <x v="29"/>
    <x v="0"/>
    <x v="0"/>
    <x v="2"/>
    <x v="29"/>
    <x v="29"/>
    <x v="109"/>
    <x v="109"/>
    <x v="108"/>
    <x v="109"/>
    <x v="12"/>
    <x v="90"/>
    <x v="71"/>
    <x v="48"/>
    <x v="153"/>
    <x v="45"/>
    <x v="51"/>
    <x v="0"/>
    <x v="8"/>
  </r>
  <r>
    <x v="29"/>
    <x v="0"/>
    <x v="0"/>
    <x v="2"/>
    <x v="29"/>
    <x v="29"/>
    <x v="21"/>
    <x v="21"/>
    <x v="21"/>
    <x v="21"/>
    <x v="13"/>
    <x v="91"/>
    <x v="230"/>
    <x v="67"/>
    <x v="30"/>
    <x v="48"/>
    <x v="181"/>
    <x v="0"/>
    <x v="8"/>
  </r>
  <r>
    <x v="29"/>
    <x v="0"/>
    <x v="0"/>
    <x v="2"/>
    <x v="29"/>
    <x v="29"/>
    <x v="9"/>
    <x v="9"/>
    <x v="9"/>
    <x v="9"/>
    <x v="14"/>
    <x v="92"/>
    <x v="10"/>
    <x v="51"/>
    <x v="47"/>
    <x v="45"/>
    <x v="51"/>
    <x v="0"/>
    <x v="8"/>
  </r>
  <r>
    <x v="29"/>
    <x v="0"/>
    <x v="0"/>
    <x v="2"/>
    <x v="29"/>
    <x v="29"/>
    <x v="6"/>
    <x v="6"/>
    <x v="6"/>
    <x v="6"/>
    <x v="14"/>
    <x v="92"/>
    <x v="10"/>
    <x v="51"/>
    <x v="47"/>
    <x v="45"/>
    <x v="51"/>
    <x v="0"/>
    <x v="8"/>
  </r>
  <r>
    <x v="29"/>
    <x v="0"/>
    <x v="0"/>
    <x v="2"/>
    <x v="29"/>
    <x v="29"/>
    <x v="16"/>
    <x v="16"/>
    <x v="16"/>
    <x v="16"/>
    <x v="14"/>
    <x v="92"/>
    <x v="10"/>
    <x v="51"/>
    <x v="47"/>
    <x v="45"/>
    <x v="51"/>
    <x v="0"/>
    <x v="8"/>
  </r>
  <r>
    <x v="29"/>
    <x v="0"/>
    <x v="0"/>
    <x v="2"/>
    <x v="29"/>
    <x v="29"/>
    <x v="13"/>
    <x v="13"/>
    <x v="13"/>
    <x v="13"/>
    <x v="17"/>
    <x v="93"/>
    <x v="231"/>
    <x v="67"/>
    <x v="30"/>
    <x v="37"/>
    <x v="179"/>
    <x v="0"/>
    <x v="8"/>
  </r>
  <r>
    <x v="29"/>
    <x v="0"/>
    <x v="0"/>
    <x v="2"/>
    <x v="29"/>
    <x v="29"/>
    <x v="34"/>
    <x v="34"/>
    <x v="34"/>
    <x v="34"/>
    <x v="17"/>
    <x v="93"/>
    <x v="231"/>
    <x v="88"/>
    <x v="290"/>
    <x v="45"/>
    <x v="51"/>
    <x v="0"/>
    <x v="8"/>
  </r>
  <r>
    <x v="29"/>
    <x v="0"/>
    <x v="0"/>
    <x v="2"/>
    <x v="29"/>
    <x v="29"/>
    <x v="130"/>
    <x v="130"/>
    <x v="129"/>
    <x v="130"/>
    <x v="17"/>
    <x v="93"/>
    <x v="231"/>
    <x v="67"/>
    <x v="30"/>
    <x v="37"/>
    <x v="179"/>
    <x v="0"/>
    <x v="8"/>
  </r>
  <r>
    <x v="29"/>
    <x v="0"/>
    <x v="0"/>
    <x v="2"/>
    <x v="29"/>
    <x v="29"/>
    <x v="17"/>
    <x v="17"/>
    <x v="17"/>
    <x v="17"/>
    <x v="17"/>
    <x v="93"/>
    <x v="231"/>
    <x v="67"/>
    <x v="30"/>
    <x v="37"/>
    <x v="179"/>
    <x v="0"/>
    <x v="8"/>
  </r>
  <r>
    <x v="29"/>
    <x v="0"/>
    <x v="0"/>
    <x v="2"/>
    <x v="29"/>
    <x v="29"/>
    <x v="5"/>
    <x v="5"/>
    <x v="5"/>
    <x v="5"/>
    <x v="17"/>
    <x v="93"/>
    <x v="231"/>
    <x v="88"/>
    <x v="290"/>
    <x v="45"/>
    <x v="51"/>
    <x v="0"/>
    <x v="8"/>
  </r>
  <r>
    <x v="30"/>
    <x v="0"/>
    <x v="0"/>
    <x v="2"/>
    <x v="30"/>
    <x v="30"/>
    <x v="0"/>
    <x v="0"/>
    <x v="0"/>
    <x v="0"/>
    <x v="0"/>
    <x v="51"/>
    <x v="232"/>
    <x v="75"/>
    <x v="291"/>
    <x v="45"/>
    <x v="51"/>
    <x v="0"/>
    <x v="0"/>
  </r>
  <r>
    <x v="30"/>
    <x v="0"/>
    <x v="0"/>
    <x v="2"/>
    <x v="30"/>
    <x v="30"/>
    <x v="32"/>
    <x v="32"/>
    <x v="32"/>
    <x v="32"/>
    <x v="1"/>
    <x v="84"/>
    <x v="233"/>
    <x v="59"/>
    <x v="292"/>
    <x v="36"/>
    <x v="183"/>
    <x v="0"/>
    <x v="0"/>
  </r>
  <r>
    <x v="30"/>
    <x v="0"/>
    <x v="0"/>
    <x v="2"/>
    <x v="30"/>
    <x v="30"/>
    <x v="3"/>
    <x v="3"/>
    <x v="3"/>
    <x v="3"/>
    <x v="2"/>
    <x v="85"/>
    <x v="191"/>
    <x v="67"/>
    <x v="50"/>
    <x v="44"/>
    <x v="184"/>
    <x v="0"/>
    <x v="0"/>
  </r>
  <r>
    <x v="30"/>
    <x v="0"/>
    <x v="0"/>
    <x v="2"/>
    <x v="30"/>
    <x v="30"/>
    <x v="2"/>
    <x v="2"/>
    <x v="2"/>
    <x v="2"/>
    <x v="2"/>
    <x v="85"/>
    <x v="191"/>
    <x v="28"/>
    <x v="123"/>
    <x v="37"/>
    <x v="9"/>
    <x v="0"/>
    <x v="0"/>
  </r>
  <r>
    <x v="30"/>
    <x v="0"/>
    <x v="0"/>
    <x v="2"/>
    <x v="30"/>
    <x v="30"/>
    <x v="4"/>
    <x v="4"/>
    <x v="4"/>
    <x v="4"/>
    <x v="4"/>
    <x v="86"/>
    <x v="211"/>
    <x v="52"/>
    <x v="203"/>
    <x v="37"/>
    <x v="9"/>
    <x v="0"/>
    <x v="0"/>
  </r>
  <r>
    <x v="30"/>
    <x v="0"/>
    <x v="0"/>
    <x v="2"/>
    <x v="30"/>
    <x v="30"/>
    <x v="128"/>
    <x v="128"/>
    <x v="127"/>
    <x v="128"/>
    <x v="5"/>
    <x v="87"/>
    <x v="149"/>
    <x v="88"/>
    <x v="17"/>
    <x v="40"/>
    <x v="185"/>
    <x v="0"/>
    <x v="0"/>
  </r>
  <r>
    <x v="30"/>
    <x v="0"/>
    <x v="0"/>
    <x v="2"/>
    <x v="30"/>
    <x v="30"/>
    <x v="112"/>
    <x v="112"/>
    <x v="111"/>
    <x v="112"/>
    <x v="5"/>
    <x v="87"/>
    <x v="149"/>
    <x v="88"/>
    <x v="17"/>
    <x v="40"/>
    <x v="185"/>
    <x v="0"/>
    <x v="0"/>
  </r>
  <r>
    <x v="30"/>
    <x v="0"/>
    <x v="0"/>
    <x v="2"/>
    <x v="30"/>
    <x v="30"/>
    <x v="8"/>
    <x v="8"/>
    <x v="8"/>
    <x v="8"/>
    <x v="7"/>
    <x v="99"/>
    <x v="178"/>
    <x v="59"/>
    <x v="292"/>
    <x v="45"/>
    <x v="51"/>
    <x v="2"/>
    <x v="9"/>
  </r>
  <r>
    <x v="30"/>
    <x v="0"/>
    <x v="0"/>
    <x v="2"/>
    <x v="30"/>
    <x v="30"/>
    <x v="6"/>
    <x v="6"/>
    <x v="6"/>
    <x v="6"/>
    <x v="8"/>
    <x v="89"/>
    <x v="234"/>
    <x v="48"/>
    <x v="293"/>
    <x v="37"/>
    <x v="9"/>
    <x v="0"/>
    <x v="0"/>
  </r>
  <r>
    <x v="30"/>
    <x v="0"/>
    <x v="0"/>
    <x v="2"/>
    <x v="30"/>
    <x v="30"/>
    <x v="5"/>
    <x v="5"/>
    <x v="5"/>
    <x v="5"/>
    <x v="8"/>
    <x v="89"/>
    <x v="234"/>
    <x v="59"/>
    <x v="292"/>
    <x v="45"/>
    <x v="51"/>
    <x v="0"/>
    <x v="0"/>
  </r>
  <r>
    <x v="30"/>
    <x v="0"/>
    <x v="0"/>
    <x v="2"/>
    <x v="30"/>
    <x v="30"/>
    <x v="17"/>
    <x v="17"/>
    <x v="17"/>
    <x v="17"/>
    <x v="10"/>
    <x v="90"/>
    <x v="144"/>
    <x v="88"/>
    <x v="17"/>
    <x v="48"/>
    <x v="186"/>
    <x v="0"/>
    <x v="0"/>
  </r>
  <r>
    <x v="30"/>
    <x v="0"/>
    <x v="0"/>
    <x v="2"/>
    <x v="30"/>
    <x v="30"/>
    <x v="26"/>
    <x v="26"/>
    <x v="26"/>
    <x v="26"/>
    <x v="11"/>
    <x v="91"/>
    <x v="31"/>
    <x v="61"/>
    <x v="130"/>
    <x v="49"/>
    <x v="187"/>
    <x v="0"/>
    <x v="0"/>
  </r>
  <r>
    <x v="30"/>
    <x v="0"/>
    <x v="0"/>
    <x v="2"/>
    <x v="30"/>
    <x v="30"/>
    <x v="109"/>
    <x v="109"/>
    <x v="108"/>
    <x v="109"/>
    <x v="11"/>
    <x v="91"/>
    <x v="31"/>
    <x v="66"/>
    <x v="142"/>
    <x v="45"/>
    <x v="51"/>
    <x v="0"/>
    <x v="0"/>
  </r>
  <r>
    <x v="30"/>
    <x v="0"/>
    <x v="0"/>
    <x v="2"/>
    <x v="30"/>
    <x v="30"/>
    <x v="18"/>
    <x v="18"/>
    <x v="18"/>
    <x v="18"/>
    <x v="11"/>
    <x v="91"/>
    <x v="31"/>
    <x v="88"/>
    <x v="17"/>
    <x v="42"/>
    <x v="188"/>
    <x v="0"/>
    <x v="0"/>
  </r>
  <r>
    <x v="30"/>
    <x v="0"/>
    <x v="0"/>
    <x v="2"/>
    <x v="30"/>
    <x v="30"/>
    <x v="31"/>
    <x v="31"/>
    <x v="31"/>
    <x v="31"/>
    <x v="14"/>
    <x v="92"/>
    <x v="83"/>
    <x v="88"/>
    <x v="17"/>
    <x v="37"/>
    <x v="9"/>
    <x v="0"/>
    <x v="0"/>
  </r>
  <r>
    <x v="30"/>
    <x v="0"/>
    <x v="0"/>
    <x v="2"/>
    <x v="30"/>
    <x v="30"/>
    <x v="35"/>
    <x v="35"/>
    <x v="35"/>
    <x v="35"/>
    <x v="14"/>
    <x v="92"/>
    <x v="83"/>
    <x v="82"/>
    <x v="294"/>
    <x v="49"/>
    <x v="187"/>
    <x v="0"/>
    <x v="0"/>
  </r>
  <r>
    <x v="30"/>
    <x v="0"/>
    <x v="0"/>
    <x v="2"/>
    <x v="30"/>
    <x v="30"/>
    <x v="16"/>
    <x v="16"/>
    <x v="16"/>
    <x v="16"/>
    <x v="14"/>
    <x v="92"/>
    <x v="83"/>
    <x v="88"/>
    <x v="17"/>
    <x v="37"/>
    <x v="9"/>
    <x v="0"/>
    <x v="0"/>
  </r>
  <r>
    <x v="30"/>
    <x v="0"/>
    <x v="0"/>
    <x v="2"/>
    <x v="30"/>
    <x v="30"/>
    <x v="106"/>
    <x v="106"/>
    <x v="105"/>
    <x v="106"/>
    <x v="17"/>
    <x v="93"/>
    <x v="17"/>
    <x v="89"/>
    <x v="156"/>
    <x v="40"/>
    <x v="185"/>
    <x v="0"/>
    <x v="0"/>
  </r>
  <r>
    <x v="30"/>
    <x v="0"/>
    <x v="0"/>
    <x v="2"/>
    <x v="30"/>
    <x v="30"/>
    <x v="29"/>
    <x v="29"/>
    <x v="29"/>
    <x v="29"/>
    <x v="17"/>
    <x v="93"/>
    <x v="17"/>
    <x v="82"/>
    <x v="294"/>
    <x v="48"/>
    <x v="186"/>
    <x v="0"/>
    <x v="0"/>
  </r>
  <r>
    <x v="30"/>
    <x v="0"/>
    <x v="0"/>
    <x v="2"/>
    <x v="30"/>
    <x v="30"/>
    <x v="15"/>
    <x v="15"/>
    <x v="15"/>
    <x v="15"/>
    <x v="17"/>
    <x v="93"/>
    <x v="17"/>
    <x v="88"/>
    <x v="17"/>
    <x v="45"/>
    <x v="51"/>
    <x v="0"/>
    <x v="0"/>
  </r>
  <r>
    <x v="30"/>
    <x v="0"/>
    <x v="0"/>
    <x v="2"/>
    <x v="30"/>
    <x v="30"/>
    <x v="19"/>
    <x v="19"/>
    <x v="19"/>
    <x v="19"/>
    <x v="17"/>
    <x v="93"/>
    <x v="17"/>
    <x v="88"/>
    <x v="17"/>
    <x v="45"/>
    <x v="51"/>
    <x v="0"/>
    <x v="0"/>
  </r>
  <r>
    <x v="30"/>
    <x v="0"/>
    <x v="0"/>
    <x v="2"/>
    <x v="30"/>
    <x v="30"/>
    <x v="12"/>
    <x v="12"/>
    <x v="12"/>
    <x v="12"/>
    <x v="17"/>
    <x v="93"/>
    <x v="17"/>
    <x v="82"/>
    <x v="294"/>
    <x v="48"/>
    <x v="186"/>
    <x v="0"/>
    <x v="0"/>
  </r>
  <r>
    <x v="30"/>
    <x v="0"/>
    <x v="0"/>
    <x v="2"/>
    <x v="30"/>
    <x v="30"/>
    <x v="27"/>
    <x v="27"/>
    <x v="27"/>
    <x v="27"/>
    <x v="17"/>
    <x v="93"/>
    <x v="17"/>
    <x v="67"/>
    <x v="50"/>
    <x v="37"/>
    <x v="9"/>
    <x v="0"/>
    <x v="0"/>
  </r>
  <r>
    <x v="30"/>
    <x v="0"/>
    <x v="0"/>
    <x v="2"/>
    <x v="30"/>
    <x v="30"/>
    <x v="20"/>
    <x v="20"/>
    <x v="20"/>
    <x v="20"/>
    <x v="17"/>
    <x v="93"/>
    <x v="17"/>
    <x v="82"/>
    <x v="294"/>
    <x v="48"/>
    <x v="186"/>
    <x v="0"/>
    <x v="0"/>
  </r>
  <r>
    <x v="30"/>
    <x v="0"/>
    <x v="0"/>
    <x v="2"/>
    <x v="30"/>
    <x v="30"/>
    <x v="7"/>
    <x v="7"/>
    <x v="7"/>
    <x v="7"/>
    <x v="17"/>
    <x v="93"/>
    <x v="17"/>
    <x v="88"/>
    <x v="17"/>
    <x v="45"/>
    <x v="51"/>
    <x v="0"/>
    <x v="0"/>
  </r>
  <r>
    <x v="31"/>
    <x v="0"/>
    <x v="0"/>
    <x v="2"/>
    <x v="31"/>
    <x v="31"/>
    <x v="131"/>
    <x v="131"/>
    <x v="130"/>
    <x v="131"/>
    <x v="0"/>
    <x v="99"/>
    <x v="235"/>
    <x v="66"/>
    <x v="295"/>
    <x v="48"/>
    <x v="189"/>
    <x v="0"/>
    <x v="8"/>
  </r>
  <r>
    <x v="31"/>
    <x v="0"/>
    <x v="0"/>
    <x v="2"/>
    <x v="31"/>
    <x v="31"/>
    <x v="40"/>
    <x v="40"/>
    <x v="40"/>
    <x v="40"/>
    <x v="1"/>
    <x v="90"/>
    <x v="236"/>
    <x v="48"/>
    <x v="296"/>
    <x v="45"/>
    <x v="51"/>
    <x v="0"/>
    <x v="8"/>
  </r>
  <r>
    <x v="31"/>
    <x v="0"/>
    <x v="0"/>
    <x v="2"/>
    <x v="31"/>
    <x v="31"/>
    <x v="128"/>
    <x v="128"/>
    <x v="127"/>
    <x v="128"/>
    <x v="2"/>
    <x v="91"/>
    <x v="237"/>
    <x v="51"/>
    <x v="297"/>
    <x v="37"/>
    <x v="13"/>
    <x v="0"/>
    <x v="8"/>
  </r>
  <r>
    <x v="31"/>
    <x v="0"/>
    <x v="0"/>
    <x v="2"/>
    <x v="31"/>
    <x v="31"/>
    <x v="3"/>
    <x v="3"/>
    <x v="3"/>
    <x v="3"/>
    <x v="3"/>
    <x v="92"/>
    <x v="238"/>
    <x v="82"/>
    <x v="277"/>
    <x v="49"/>
    <x v="146"/>
    <x v="0"/>
    <x v="8"/>
  </r>
  <r>
    <x v="31"/>
    <x v="0"/>
    <x v="0"/>
    <x v="2"/>
    <x v="31"/>
    <x v="31"/>
    <x v="8"/>
    <x v="8"/>
    <x v="8"/>
    <x v="8"/>
    <x v="3"/>
    <x v="92"/>
    <x v="238"/>
    <x v="88"/>
    <x v="4"/>
    <x v="37"/>
    <x v="13"/>
    <x v="0"/>
    <x v="8"/>
  </r>
  <r>
    <x v="31"/>
    <x v="0"/>
    <x v="0"/>
    <x v="2"/>
    <x v="31"/>
    <x v="31"/>
    <x v="132"/>
    <x v="132"/>
    <x v="131"/>
    <x v="132"/>
    <x v="5"/>
    <x v="93"/>
    <x v="40"/>
    <x v="61"/>
    <x v="91"/>
    <x v="42"/>
    <x v="159"/>
    <x v="0"/>
    <x v="8"/>
  </r>
  <r>
    <x v="31"/>
    <x v="0"/>
    <x v="0"/>
    <x v="2"/>
    <x v="31"/>
    <x v="31"/>
    <x v="2"/>
    <x v="2"/>
    <x v="2"/>
    <x v="2"/>
    <x v="5"/>
    <x v="93"/>
    <x v="40"/>
    <x v="67"/>
    <x v="298"/>
    <x v="37"/>
    <x v="13"/>
    <x v="0"/>
    <x v="8"/>
  </r>
  <r>
    <x v="31"/>
    <x v="0"/>
    <x v="0"/>
    <x v="2"/>
    <x v="31"/>
    <x v="31"/>
    <x v="0"/>
    <x v="0"/>
    <x v="0"/>
    <x v="0"/>
    <x v="5"/>
    <x v="93"/>
    <x v="40"/>
    <x v="88"/>
    <x v="4"/>
    <x v="45"/>
    <x v="51"/>
    <x v="0"/>
    <x v="8"/>
  </r>
  <r>
    <x v="31"/>
    <x v="0"/>
    <x v="0"/>
    <x v="2"/>
    <x v="31"/>
    <x v="31"/>
    <x v="133"/>
    <x v="133"/>
    <x v="132"/>
    <x v="133"/>
    <x v="8"/>
    <x v="100"/>
    <x v="64"/>
    <x v="67"/>
    <x v="298"/>
    <x v="45"/>
    <x v="51"/>
    <x v="0"/>
    <x v="8"/>
  </r>
  <r>
    <x v="31"/>
    <x v="0"/>
    <x v="0"/>
    <x v="2"/>
    <x v="31"/>
    <x v="31"/>
    <x v="29"/>
    <x v="29"/>
    <x v="29"/>
    <x v="29"/>
    <x v="8"/>
    <x v="100"/>
    <x v="64"/>
    <x v="83"/>
    <x v="169"/>
    <x v="48"/>
    <x v="189"/>
    <x v="0"/>
    <x v="8"/>
  </r>
  <r>
    <x v="31"/>
    <x v="0"/>
    <x v="0"/>
    <x v="2"/>
    <x v="31"/>
    <x v="31"/>
    <x v="4"/>
    <x v="4"/>
    <x v="4"/>
    <x v="4"/>
    <x v="8"/>
    <x v="100"/>
    <x v="64"/>
    <x v="67"/>
    <x v="298"/>
    <x v="45"/>
    <x v="51"/>
    <x v="0"/>
    <x v="8"/>
  </r>
  <r>
    <x v="31"/>
    <x v="0"/>
    <x v="0"/>
    <x v="2"/>
    <x v="31"/>
    <x v="31"/>
    <x v="18"/>
    <x v="18"/>
    <x v="18"/>
    <x v="18"/>
    <x v="8"/>
    <x v="100"/>
    <x v="64"/>
    <x v="67"/>
    <x v="298"/>
    <x v="45"/>
    <x v="51"/>
    <x v="0"/>
    <x v="8"/>
  </r>
  <r>
    <x v="31"/>
    <x v="0"/>
    <x v="0"/>
    <x v="2"/>
    <x v="31"/>
    <x v="31"/>
    <x v="31"/>
    <x v="31"/>
    <x v="31"/>
    <x v="31"/>
    <x v="12"/>
    <x v="101"/>
    <x v="229"/>
    <x v="82"/>
    <x v="277"/>
    <x v="37"/>
    <x v="13"/>
    <x v="0"/>
    <x v="8"/>
  </r>
  <r>
    <x v="31"/>
    <x v="0"/>
    <x v="0"/>
    <x v="2"/>
    <x v="31"/>
    <x v="31"/>
    <x v="26"/>
    <x v="26"/>
    <x v="26"/>
    <x v="26"/>
    <x v="12"/>
    <x v="101"/>
    <x v="229"/>
    <x v="61"/>
    <x v="91"/>
    <x v="45"/>
    <x v="51"/>
    <x v="0"/>
    <x v="8"/>
  </r>
  <r>
    <x v="31"/>
    <x v="0"/>
    <x v="0"/>
    <x v="2"/>
    <x v="31"/>
    <x v="31"/>
    <x v="45"/>
    <x v="45"/>
    <x v="45"/>
    <x v="45"/>
    <x v="14"/>
    <x v="102"/>
    <x v="132"/>
    <x v="82"/>
    <x v="277"/>
    <x v="45"/>
    <x v="51"/>
    <x v="0"/>
    <x v="8"/>
  </r>
  <r>
    <x v="31"/>
    <x v="0"/>
    <x v="0"/>
    <x v="2"/>
    <x v="31"/>
    <x v="31"/>
    <x v="50"/>
    <x v="50"/>
    <x v="50"/>
    <x v="50"/>
    <x v="14"/>
    <x v="102"/>
    <x v="132"/>
    <x v="82"/>
    <x v="277"/>
    <x v="45"/>
    <x v="51"/>
    <x v="0"/>
    <x v="8"/>
  </r>
  <r>
    <x v="31"/>
    <x v="0"/>
    <x v="0"/>
    <x v="2"/>
    <x v="31"/>
    <x v="31"/>
    <x v="32"/>
    <x v="32"/>
    <x v="32"/>
    <x v="32"/>
    <x v="14"/>
    <x v="102"/>
    <x v="132"/>
    <x v="90"/>
    <x v="28"/>
    <x v="42"/>
    <x v="159"/>
    <x v="0"/>
    <x v="8"/>
  </r>
  <r>
    <x v="31"/>
    <x v="0"/>
    <x v="0"/>
    <x v="2"/>
    <x v="31"/>
    <x v="31"/>
    <x v="127"/>
    <x v="127"/>
    <x v="126"/>
    <x v="127"/>
    <x v="14"/>
    <x v="102"/>
    <x v="132"/>
    <x v="82"/>
    <x v="277"/>
    <x v="45"/>
    <x v="51"/>
    <x v="0"/>
    <x v="8"/>
  </r>
  <r>
    <x v="31"/>
    <x v="0"/>
    <x v="0"/>
    <x v="2"/>
    <x v="31"/>
    <x v="31"/>
    <x v="19"/>
    <x v="19"/>
    <x v="19"/>
    <x v="19"/>
    <x v="14"/>
    <x v="102"/>
    <x v="132"/>
    <x v="82"/>
    <x v="277"/>
    <x v="45"/>
    <x v="51"/>
    <x v="0"/>
    <x v="8"/>
  </r>
  <r>
    <x v="31"/>
    <x v="0"/>
    <x v="0"/>
    <x v="2"/>
    <x v="31"/>
    <x v="31"/>
    <x v="12"/>
    <x v="12"/>
    <x v="12"/>
    <x v="12"/>
    <x v="14"/>
    <x v="102"/>
    <x v="132"/>
    <x v="82"/>
    <x v="277"/>
    <x v="45"/>
    <x v="51"/>
    <x v="0"/>
    <x v="8"/>
  </r>
  <r>
    <x v="31"/>
    <x v="0"/>
    <x v="0"/>
    <x v="2"/>
    <x v="31"/>
    <x v="31"/>
    <x v="17"/>
    <x v="17"/>
    <x v="17"/>
    <x v="17"/>
    <x v="14"/>
    <x v="102"/>
    <x v="132"/>
    <x v="83"/>
    <x v="169"/>
    <x v="37"/>
    <x v="13"/>
    <x v="0"/>
    <x v="8"/>
  </r>
  <r>
    <x v="32"/>
    <x v="0"/>
    <x v="0"/>
    <x v="2"/>
    <x v="32"/>
    <x v="32"/>
    <x v="128"/>
    <x v="128"/>
    <x v="127"/>
    <x v="128"/>
    <x v="0"/>
    <x v="100"/>
    <x v="239"/>
    <x v="82"/>
    <x v="299"/>
    <x v="42"/>
    <x v="190"/>
    <x v="0"/>
    <x v="8"/>
  </r>
  <r>
    <x v="32"/>
    <x v="0"/>
    <x v="0"/>
    <x v="2"/>
    <x v="32"/>
    <x v="32"/>
    <x v="33"/>
    <x v="33"/>
    <x v="33"/>
    <x v="33"/>
    <x v="1"/>
    <x v="102"/>
    <x v="240"/>
    <x v="82"/>
    <x v="299"/>
    <x v="45"/>
    <x v="51"/>
    <x v="0"/>
    <x v="8"/>
  </r>
  <r>
    <x v="32"/>
    <x v="0"/>
    <x v="0"/>
    <x v="2"/>
    <x v="32"/>
    <x v="32"/>
    <x v="40"/>
    <x v="40"/>
    <x v="40"/>
    <x v="40"/>
    <x v="1"/>
    <x v="102"/>
    <x v="240"/>
    <x v="82"/>
    <x v="299"/>
    <x v="45"/>
    <x v="51"/>
    <x v="0"/>
    <x v="8"/>
  </r>
  <r>
    <x v="32"/>
    <x v="0"/>
    <x v="0"/>
    <x v="2"/>
    <x v="32"/>
    <x v="32"/>
    <x v="29"/>
    <x v="29"/>
    <x v="29"/>
    <x v="29"/>
    <x v="1"/>
    <x v="102"/>
    <x v="240"/>
    <x v="82"/>
    <x v="299"/>
    <x v="45"/>
    <x v="51"/>
    <x v="0"/>
    <x v="8"/>
  </r>
  <r>
    <x v="32"/>
    <x v="0"/>
    <x v="0"/>
    <x v="2"/>
    <x v="32"/>
    <x v="32"/>
    <x v="3"/>
    <x v="3"/>
    <x v="3"/>
    <x v="3"/>
    <x v="4"/>
    <x v="104"/>
    <x v="241"/>
    <x v="89"/>
    <x v="156"/>
    <x v="42"/>
    <x v="190"/>
    <x v="0"/>
    <x v="8"/>
  </r>
  <r>
    <x v="32"/>
    <x v="0"/>
    <x v="0"/>
    <x v="2"/>
    <x v="32"/>
    <x v="32"/>
    <x v="31"/>
    <x v="31"/>
    <x v="31"/>
    <x v="31"/>
    <x v="4"/>
    <x v="104"/>
    <x v="241"/>
    <x v="90"/>
    <x v="300"/>
    <x v="45"/>
    <x v="51"/>
    <x v="0"/>
    <x v="8"/>
  </r>
  <r>
    <x v="32"/>
    <x v="0"/>
    <x v="0"/>
    <x v="2"/>
    <x v="32"/>
    <x v="32"/>
    <x v="26"/>
    <x v="26"/>
    <x v="26"/>
    <x v="26"/>
    <x v="4"/>
    <x v="104"/>
    <x v="241"/>
    <x v="90"/>
    <x v="300"/>
    <x v="45"/>
    <x v="51"/>
    <x v="0"/>
    <x v="8"/>
  </r>
  <r>
    <x v="32"/>
    <x v="0"/>
    <x v="0"/>
    <x v="2"/>
    <x v="32"/>
    <x v="32"/>
    <x v="13"/>
    <x v="13"/>
    <x v="13"/>
    <x v="13"/>
    <x v="7"/>
    <x v="105"/>
    <x v="242"/>
    <x v="89"/>
    <x v="156"/>
    <x v="37"/>
    <x v="158"/>
    <x v="0"/>
    <x v="8"/>
  </r>
  <r>
    <x v="32"/>
    <x v="0"/>
    <x v="0"/>
    <x v="2"/>
    <x v="32"/>
    <x v="32"/>
    <x v="46"/>
    <x v="46"/>
    <x v="46"/>
    <x v="46"/>
    <x v="7"/>
    <x v="105"/>
    <x v="242"/>
    <x v="86"/>
    <x v="301"/>
    <x v="45"/>
    <x v="51"/>
    <x v="0"/>
    <x v="8"/>
  </r>
  <r>
    <x v="32"/>
    <x v="0"/>
    <x v="0"/>
    <x v="2"/>
    <x v="32"/>
    <x v="32"/>
    <x v="32"/>
    <x v="32"/>
    <x v="32"/>
    <x v="32"/>
    <x v="7"/>
    <x v="105"/>
    <x v="242"/>
    <x v="86"/>
    <x v="301"/>
    <x v="45"/>
    <x v="51"/>
    <x v="0"/>
    <x v="8"/>
  </r>
  <r>
    <x v="32"/>
    <x v="0"/>
    <x v="0"/>
    <x v="2"/>
    <x v="32"/>
    <x v="32"/>
    <x v="94"/>
    <x v="94"/>
    <x v="93"/>
    <x v="94"/>
    <x v="7"/>
    <x v="105"/>
    <x v="242"/>
    <x v="86"/>
    <x v="301"/>
    <x v="45"/>
    <x v="51"/>
    <x v="0"/>
    <x v="8"/>
  </r>
  <r>
    <x v="32"/>
    <x v="0"/>
    <x v="0"/>
    <x v="2"/>
    <x v="32"/>
    <x v="32"/>
    <x v="134"/>
    <x v="134"/>
    <x v="133"/>
    <x v="134"/>
    <x v="7"/>
    <x v="105"/>
    <x v="242"/>
    <x v="86"/>
    <x v="301"/>
    <x v="45"/>
    <x v="51"/>
    <x v="0"/>
    <x v="8"/>
  </r>
  <r>
    <x v="32"/>
    <x v="0"/>
    <x v="0"/>
    <x v="2"/>
    <x v="32"/>
    <x v="32"/>
    <x v="135"/>
    <x v="135"/>
    <x v="134"/>
    <x v="135"/>
    <x v="7"/>
    <x v="105"/>
    <x v="242"/>
    <x v="86"/>
    <x v="301"/>
    <x v="45"/>
    <x v="51"/>
    <x v="0"/>
    <x v="8"/>
  </r>
  <r>
    <x v="32"/>
    <x v="0"/>
    <x v="0"/>
    <x v="2"/>
    <x v="32"/>
    <x v="32"/>
    <x v="106"/>
    <x v="106"/>
    <x v="105"/>
    <x v="106"/>
    <x v="7"/>
    <x v="105"/>
    <x v="242"/>
    <x v="86"/>
    <x v="301"/>
    <x v="45"/>
    <x v="51"/>
    <x v="0"/>
    <x v="8"/>
  </r>
  <r>
    <x v="32"/>
    <x v="0"/>
    <x v="0"/>
    <x v="2"/>
    <x v="32"/>
    <x v="32"/>
    <x v="55"/>
    <x v="55"/>
    <x v="55"/>
    <x v="55"/>
    <x v="7"/>
    <x v="105"/>
    <x v="242"/>
    <x v="89"/>
    <x v="156"/>
    <x v="37"/>
    <x v="158"/>
    <x v="0"/>
    <x v="8"/>
  </r>
  <r>
    <x v="32"/>
    <x v="0"/>
    <x v="0"/>
    <x v="2"/>
    <x v="32"/>
    <x v="32"/>
    <x v="30"/>
    <x v="30"/>
    <x v="30"/>
    <x v="30"/>
    <x v="7"/>
    <x v="105"/>
    <x v="242"/>
    <x v="86"/>
    <x v="301"/>
    <x v="45"/>
    <x v="51"/>
    <x v="0"/>
    <x v="8"/>
  </r>
  <r>
    <x v="32"/>
    <x v="0"/>
    <x v="0"/>
    <x v="2"/>
    <x v="32"/>
    <x v="32"/>
    <x v="48"/>
    <x v="48"/>
    <x v="48"/>
    <x v="48"/>
    <x v="7"/>
    <x v="105"/>
    <x v="242"/>
    <x v="86"/>
    <x v="301"/>
    <x v="45"/>
    <x v="51"/>
    <x v="0"/>
    <x v="8"/>
  </r>
  <r>
    <x v="32"/>
    <x v="0"/>
    <x v="0"/>
    <x v="2"/>
    <x v="32"/>
    <x v="32"/>
    <x v="14"/>
    <x v="14"/>
    <x v="14"/>
    <x v="14"/>
    <x v="7"/>
    <x v="105"/>
    <x v="242"/>
    <x v="86"/>
    <x v="301"/>
    <x v="45"/>
    <x v="51"/>
    <x v="0"/>
    <x v="8"/>
  </r>
  <r>
    <x v="32"/>
    <x v="0"/>
    <x v="0"/>
    <x v="2"/>
    <x v="32"/>
    <x v="32"/>
    <x v="78"/>
    <x v="78"/>
    <x v="77"/>
    <x v="78"/>
    <x v="7"/>
    <x v="105"/>
    <x v="242"/>
    <x v="86"/>
    <x v="301"/>
    <x v="45"/>
    <x v="51"/>
    <x v="0"/>
    <x v="8"/>
  </r>
  <r>
    <x v="32"/>
    <x v="0"/>
    <x v="0"/>
    <x v="2"/>
    <x v="32"/>
    <x v="32"/>
    <x v="35"/>
    <x v="35"/>
    <x v="35"/>
    <x v="35"/>
    <x v="7"/>
    <x v="105"/>
    <x v="242"/>
    <x v="86"/>
    <x v="301"/>
    <x v="45"/>
    <x v="51"/>
    <x v="0"/>
    <x v="8"/>
  </r>
  <r>
    <x v="32"/>
    <x v="0"/>
    <x v="0"/>
    <x v="2"/>
    <x v="32"/>
    <x v="32"/>
    <x v="2"/>
    <x v="2"/>
    <x v="2"/>
    <x v="2"/>
    <x v="7"/>
    <x v="105"/>
    <x v="242"/>
    <x v="86"/>
    <x v="301"/>
    <x v="45"/>
    <x v="51"/>
    <x v="0"/>
    <x v="8"/>
  </r>
  <r>
    <x v="32"/>
    <x v="0"/>
    <x v="0"/>
    <x v="2"/>
    <x v="32"/>
    <x v="32"/>
    <x v="97"/>
    <x v="97"/>
    <x v="96"/>
    <x v="97"/>
    <x v="7"/>
    <x v="105"/>
    <x v="242"/>
    <x v="86"/>
    <x v="301"/>
    <x v="45"/>
    <x v="51"/>
    <x v="0"/>
    <x v="8"/>
  </r>
  <r>
    <x v="32"/>
    <x v="0"/>
    <x v="0"/>
    <x v="2"/>
    <x v="32"/>
    <x v="32"/>
    <x v="121"/>
    <x v="121"/>
    <x v="120"/>
    <x v="121"/>
    <x v="7"/>
    <x v="105"/>
    <x v="242"/>
    <x v="86"/>
    <x v="301"/>
    <x v="45"/>
    <x v="51"/>
    <x v="0"/>
    <x v="8"/>
  </r>
  <r>
    <x v="32"/>
    <x v="0"/>
    <x v="0"/>
    <x v="2"/>
    <x v="32"/>
    <x v="32"/>
    <x v="38"/>
    <x v="38"/>
    <x v="38"/>
    <x v="38"/>
    <x v="7"/>
    <x v="105"/>
    <x v="242"/>
    <x v="86"/>
    <x v="301"/>
    <x v="45"/>
    <x v="51"/>
    <x v="0"/>
    <x v="8"/>
  </r>
  <r>
    <x v="32"/>
    <x v="0"/>
    <x v="0"/>
    <x v="2"/>
    <x v="32"/>
    <x v="32"/>
    <x v="0"/>
    <x v="0"/>
    <x v="0"/>
    <x v="0"/>
    <x v="7"/>
    <x v="105"/>
    <x v="242"/>
    <x v="86"/>
    <x v="301"/>
    <x v="45"/>
    <x v="51"/>
    <x v="0"/>
    <x v="8"/>
  </r>
  <r>
    <x v="32"/>
    <x v="0"/>
    <x v="0"/>
    <x v="2"/>
    <x v="32"/>
    <x v="32"/>
    <x v="28"/>
    <x v="28"/>
    <x v="28"/>
    <x v="28"/>
    <x v="7"/>
    <x v="105"/>
    <x v="242"/>
    <x v="86"/>
    <x v="301"/>
    <x v="45"/>
    <x v="51"/>
    <x v="0"/>
    <x v="8"/>
  </r>
  <r>
    <x v="33"/>
    <x v="0"/>
    <x v="0"/>
    <x v="2"/>
    <x v="33"/>
    <x v="33"/>
    <x v="3"/>
    <x v="3"/>
    <x v="3"/>
    <x v="3"/>
    <x v="0"/>
    <x v="87"/>
    <x v="243"/>
    <x v="82"/>
    <x v="219"/>
    <x v="44"/>
    <x v="191"/>
    <x v="0"/>
    <x v="0"/>
  </r>
  <r>
    <x v="33"/>
    <x v="0"/>
    <x v="0"/>
    <x v="2"/>
    <x v="33"/>
    <x v="33"/>
    <x v="2"/>
    <x v="2"/>
    <x v="2"/>
    <x v="2"/>
    <x v="1"/>
    <x v="88"/>
    <x v="244"/>
    <x v="60"/>
    <x v="302"/>
    <x v="45"/>
    <x v="51"/>
    <x v="0"/>
    <x v="0"/>
  </r>
  <r>
    <x v="33"/>
    <x v="0"/>
    <x v="0"/>
    <x v="2"/>
    <x v="33"/>
    <x v="33"/>
    <x v="97"/>
    <x v="97"/>
    <x v="96"/>
    <x v="97"/>
    <x v="1"/>
    <x v="88"/>
    <x v="244"/>
    <x v="60"/>
    <x v="302"/>
    <x v="45"/>
    <x v="51"/>
    <x v="0"/>
    <x v="0"/>
  </r>
  <r>
    <x v="33"/>
    <x v="0"/>
    <x v="0"/>
    <x v="2"/>
    <x v="33"/>
    <x v="33"/>
    <x v="109"/>
    <x v="109"/>
    <x v="108"/>
    <x v="109"/>
    <x v="3"/>
    <x v="90"/>
    <x v="245"/>
    <x v="48"/>
    <x v="303"/>
    <x v="45"/>
    <x v="51"/>
    <x v="0"/>
    <x v="0"/>
  </r>
  <r>
    <x v="33"/>
    <x v="0"/>
    <x v="0"/>
    <x v="2"/>
    <x v="33"/>
    <x v="33"/>
    <x v="8"/>
    <x v="8"/>
    <x v="8"/>
    <x v="8"/>
    <x v="4"/>
    <x v="91"/>
    <x v="246"/>
    <x v="66"/>
    <x v="304"/>
    <x v="45"/>
    <x v="51"/>
    <x v="0"/>
    <x v="0"/>
  </r>
  <r>
    <x v="33"/>
    <x v="0"/>
    <x v="0"/>
    <x v="2"/>
    <x v="33"/>
    <x v="33"/>
    <x v="17"/>
    <x v="17"/>
    <x v="17"/>
    <x v="17"/>
    <x v="5"/>
    <x v="93"/>
    <x v="247"/>
    <x v="67"/>
    <x v="218"/>
    <x v="37"/>
    <x v="192"/>
    <x v="0"/>
    <x v="0"/>
  </r>
  <r>
    <x v="33"/>
    <x v="0"/>
    <x v="0"/>
    <x v="2"/>
    <x v="33"/>
    <x v="33"/>
    <x v="14"/>
    <x v="14"/>
    <x v="14"/>
    <x v="14"/>
    <x v="6"/>
    <x v="100"/>
    <x v="248"/>
    <x v="61"/>
    <x v="137"/>
    <x v="45"/>
    <x v="51"/>
    <x v="2"/>
    <x v="9"/>
  </r>
  <r>
    <x v="33"/>
    <x v="0"/>
    <x v="0"/>
    <x v="2"/>
    <x v="33"/>
    <x v="33"/>
    <x v="6"/>
    <x v="6"/>
    <x v="6"/>
    <x v="6"/>
    <x v="6"/>
    <x v="100"/>
    <x v="248"/>
    <x v="67"/>
    <x v="218"/>
    <x v="45"/>
    <x v="51"/>
    <x v="0"/>
    <x v="0"/>
  </r>
  <r>
    <x v="33"/>
    <x v="0"/>
    <x v="0"/>
    <x v="2"/>
    <x v="33"/>
    <x v="33"/>
    <x v="4"/>
    <x v="4"/>
    <x v="4"/>
    <x v="4"/>
    <x v="6"/>
    <x v="100"/>
    <x v="248"/>
    <x v="67"/>
    <x v="218"/>
    <x v="45"/>
    <x v="51"/>
    <x v="0"/>
    <x v="0"/>
  </r>
  <r>
    <x v="33"/>
    <x v="0"/>
    <x v="0"/>
    <x v="2"/>
    <x v="33"/>
    <x v="33"/>
    <x v="35"/>
    <x v="35"/>
    <x v="35"/>
    <x v="35"/>
    <x v="9"/>
    <x v="101"/>
    <x v="249"/>
    <x v="61"/>
    <x v="137"/>
    <x v="45"/>
    <x v="51"/>
    <x v="0"/>
    <x v="0"/>
  </r>
  <r>
    <x v="33"/>
    <x v="0"/>
    <x v="0"/>
    <x v="2"/>
    <x v="33"/>
    <x v="33"/>
    <x v="136"/>
    <x v="136"/>
    <x v="135"/>
    <x v="136"/>
    <x v="9"/>
    <x v="101"/>
    <x v="249"/>
    <x v="61"/>
    <x v="137"/>
    <x v="45"/>
    <x v="51"/>
    <x v="0"/>
    <x v="0"/>
  </r>
  <r>
    <x v="33"/>
    <x v="0"/>
    <x v="0"/>
    <x v="2"/>
    <x v="33"/>
    <x v="33"/>
    <x v="77"/>
    <x v="77"/>
    <x v="76"/>
    <x v="77"/>
    <x v="11"/>
    <x v="102"/>
    <x v="131"/>
    <x v="82"/>
    <x v="219"/>
    <x v="45"/>
    <x v="51"/>
    <x v="0"/>
    <x v="0"/>
  </r>
  <r>
    <x v="33"/>
    <x v="0"/>
    <x v="0"/>
    <x v="2"/>
    <x v="33"/>
    <x v="33"/>
    <x v="19"/>
    <x v="19"/>
    <x v="19"/>
    <x v="19"/>
    <x v="11"/>
    <x v="102"/>
    <x v="131"/>
    <x v="82"/>
    <x v="219"/>
    <x v="45"/>
    <x v="51"/>
    <x v="0"/>
    <x v="0"/>
  </r>
  <r>
    <x v="33"/>
    <x v="0"/>
    <x v="0"/>
    <x v="2"/>
    <x v="33"/>
    <x v="33"/>
    <x v="33"/>
    <x v="33"/>
    <x v="33"/>
    <x v="33"/>
    <x v="13"/>
    <x v="103"/>
    <x v="30"/>
    <x v="83"/>
    <x v="220"/>
    <x v="45"/>
    <x v="51"/>
    <x v="0"/>
    <x v="0"/>
  </r>
  <r>
    <x v="33"/>
    <x v="0"/>
    <x v="0"/>
    <x v="2"/>
    <x v="33"/>
    <x v="33"/>
    <x v="0"/>
    <x v="0"/>
    <x v="0"/>
    <x v="0"/>
    <x v="13"/>
    <x v="103"/>
    <x v="30"/>
    <x v="83"/>
    <x v="220"/>
    <x v="45"/>
    <x v="51"/>
    <x v="0"/>
    <x v="0"/>
  </r>
  <r>
    <x v="33"/>
    <x v="0"/>
    <x v="0"/>
    <x v="2"/>
    <x v="33"/>
    <x v="33"/>
    <x v="31"/>
    <x v="31"/>
    <x v="31"/>
    <x v="31"/>
    <x v="15"/>
    <x v="104"/>
    <x v="250"/>
    <x v="90"/>
    <x v="221"/>
    <x v="45"/>
    <x v="51"/>
    <x v="0"/>
    <x v="0"/>
  </r>
  <r>
    <x v="33"/>
    <x v="0"/>
    <x v="0"/>
    <x v="2"/>
    <x v="33"/>
    <x v="33"/>
    <x v="128"/>
    <x v="128"/>
    <x v="127"/>
    <x v="128"/>
    <x v="15"/>
    <x v="104"/>
    <x v="250"/>
    <x v="90"/>
    <x v="221"/>
    <x v="45"/>
    <x v="51"/>
    <x v="0"/>
    <x v="0"/>
  </r>
  <r>
    <x v="33"/>
    <x v="0"/>
    <x v="0"/>
    <x v="2"/>
    <x v="33"/>
    <x v="33"/>
    <x v="137"/>
    <x v="137"/>
    <x v="136"/>
    <x v="137"/>
    <x v="15"/>
    <x v="104"/>
    <x v="250"/>
    <x v="89"/>
    <x v="156"/>
    <x v="42"/>
    <x v="193"/>
    <x v="0"/>
    <x v="0"/>
  </r>
  <r>
    <x v="33"/>
    <x v="0"/>
    <x v="0"/>
    <x v="2"/>
    <x v="33"/>
    <x v="33"/>
    <x v="138"/>
    <x v="138"/>
    <x v="137"/>
    <x v="138"/>
    <x v="15"/>
    <x v="104"/>
    <x v="250"/>
    <x v="90"/>
    <x v="221"/>
    <x v="45"/>
    <x v="51"/>
    <x v="0"/>
    <x v="0"/>
  </r>
  <r>
    <x v="33"/>
    <x v="0"/>
    <x v="0"/>
    <x v="2"/>
    <x v="33"/>
    <x v="33"/>
    <x v="42"/>
    <x v="42"/>
    <x v="42"/>
    <x v="42"/>
    <x v="15"/>
    <x v="104"/>
    <x v="250"/>
    <x v="86"/>
    <x v="222"/>
    <x v="37"/>
    <x v="192"/>
    <x v="0"/>
    <x v="0"/>
  </r>
  <r>
    <x v="33"/>
    <x v="0"/>
    <x v="0"/>
    <x v="2"/>
    <x v="33"/>
    <x v="33"/>
    <x v="98"/>
    <x v="98"/>
    <x v="97"/>
    <x v="98"/>
    <x v="15"/>
    <x v="104"/>
    <x v="250"/>
    <x v="90"/>
    <x v="221"/>
    <x v="45"/>
    <x v="51"/>
    <x v="0"/>
    <x v="0"/>
  </r>
  <r>
    <x v="33"/>
    <x v="0"/>
    <x v="0"/>
    <x v="2"/>
    <x v="33"/>
    <x v="33"/>
    <x v="9"/>
    <x v="9"/>
    <x v="9"/>
    <x v="9"/>
    <x v="15"/>
    <x v="104"/>
    <x v="250"/>
    <x v="90"/>
    <x v="221"/>
    <x v="45"/>
    <x v="51"/>
    <x v="0"/>
    <x v="0"/>
  </r>
  <r>
    <x v="33"/>
    <x v="0"/>
    <x v="0"/>
    <x v="2"/>
    <x v="33"/>
    <x v="33"/>
    <x v="36"/>
    <x v="36"/>
    <x v="36"/>
    <x v="36"/>
    <x v="15"/>
    <x v="104"/>
    <x v="250"/>
    <x v="90"/>
    <x v="221"/>
    <x v="45"/>
    <x v="51"/>
    <x v="0"/>
    <x v="0"/>
  </r>
  <r>
    <x v="33"/>
    <x v="0"/>
    <x v="0"/>
    <x v="2"/>
    <x v="33"/>
    <x v="33"/>
    <x v="99"/>
    <x v="99"/>
    <x v="98"/>
    <x v="99"/>
    <x v="15"/>
    <x v="104"/>
    <x v="250"/>
    <x v="86"/>
    <x v="222"/>
    <x v="37"/>
    <x v="192"/>
    <x v="0"/>
    <x v="0"/>
  </r>
  <r>
    <x v="34"/>
    <x v="0"/>
    <x v="0"/>
    <x v="2"/>
    <x v="34"/>
    <x v="34"/>
    <x v="3"/>
    <x v="3"/>
    <x v="3"/>
    <x v="3"/>
    <x v="0"/>
    <x v="91"/>
    <x v="251"/>
    <x v="89"/>
    <x v="156"/>
    <x v="39"/>
    <x v="194"/>
    <x v="0"/>
    <x v="8"/>
  </r>
  <r>
    <x v="34"/>
    <x v="0"/>
    <x v="0"/>
    <x v="2"/>
    <x v="34"/>
    <x v="34"/>
    <x v="97"/>
    <x v="97"/>
    <x v="96"/>
    <x v="97"/>
    <x v="1"/>
    <x v="101"/>
    <x v="252"/>
    <x v="82"/>
    <x v="305"/>
    <x v="37"/>
    <x v="195"/>
    <x v="0"/>
    <x v="8"/>
  </r>
  <r>
    <x v="34"/>
    <x v="0"/>
    <x v="0"/>
    <x v="2"/>
    <x v="34"/>
    <x v="34"/>
    <x v="33"/>
    <x v="33"/>
    <x v="33"/>
    <x v="33"/>
    <x v="2"/>
    <x v="102"/>
    <x v="253"/>
    <x v="82"/>
    <x v="305"/>
    <x v="45"/>
    <x v="51"/>
    <x v="0"/>
    <x v="8"/>
  </r>
  <r>
    <x v="34"/>
    <x v="0"/>
    <x v="0"/>
    <x v="2"/>
    <x v="34"/>
    <x v="34"/>
    <x v="19"/>
    <x v="19"/>
    <x v="19"/>
    <x v="19"/>
    <x v="3"/>
    <x v="104"/>
    <x v="254"/>
    <x v="90"/>
    <x v="302"/>
    <x v="45"/>
    <x v="51"/>
    <x v="0"/>
    <x v="8"/>
  </r>
  <r>
    <x v="34"/>
    <x v="0"/>
    <x v="0"/>
    <x v="2"/>
    <x v="34"/>
    <x v="34"/>
    <x v="8"/>
    <x v="8"/>
    <x v="8"/>
    <x v="8"/>
    <x v="3"/>
    <x v="104"/>
    <x v="254"/>
    <x v="90"/>
    <x v="302"/>
    <x v="45"/>
    <x v="51"/>
    <x v="0"/>
    <x v="8"/>
  </r>
  <r>
    <x v="34"/>
    <x v="0"/>
    <x v="0"/>
    <x v="2"/>
    <x v="34"/>
    <x v="34"/>
    <x v="2"/>
    <x v="2"/>
    <x v="2"/>
    <x v="2"/>
    <x v="3"/>
    <x v="104"/>
    <x v="254"/>
    <x v="90"/>
    <x v="302"/>
    <x v="45"/>
    <x v="51"/>
    <x v="0"/>
    <x v="8"/>
  </r>
  <r>
    <x v="34"/>
    <x v="0"/>
    <x v="0"/>
    <x v="2"/>
    <x v="34"/>
    <x v="34"/>
    <x v="98"/>
    <x v="98"/>
    <x v="97"/>
    <x v="98"/>
    <x v="3"/>
    <x v="104"/>
    <x v="254"/>
    <x v="90"/>
    <x v="302"/>
    <x v="45"/>
    <x v="51"/>
    <x v="0"/>
    <x v="8"/>
  </r>
  <r>
    <x v="34"/>
    <x v="0"/>
    <x v="0"/>
    <x v="2"/>
    <x v="34"/>
    <x v="34"/>
    <x v="109"/>
    <x v="109"/>
    <x v="108"/>
    <x v="109"/>
    <x v="3"/>
    <x v="104"/>
    <x v="254"/>
    <x v="86"/>
    <x v="306"/>
    <x v="37"/>
    <x v="195"/>
    <x v="0"/>
    <x v="8"/>
  </r>
  <r>
    <x v="34"/>
    <x v="0"/>
    <x v="0"/>
    <x v="2"/>
    <x v="34"/>
    <x v="34"/>
    <x v="69"/>
    <x v="69"/>
    <x v="69"/>
    <x v="69"/>
    <x v="8"/>
    <x v="105"/>
    <x v="176"/>
    <x v="86"/>
    <x v="306"/>
    <x v="45"/>
    <x v="51"/>
    <x v="0"/>
    <x v="8"/>
  </r>
  <r>
    <x v="34"/>
    <x v="0"/>
    <x v="0"/>
    <x v="2"/>
    <x v="34"/>
    <x v="34"/>
    <x v="139"/>
    <x v="139"/>
    <x v="138"/>
    <x v="139"/>
    <x v="8"/>
    <x v="105"/>
    <x v="176"/>
    <x v="86"/>
    <x v="306"/>
    <x v="45"/>
    <x v="51"/>
    <x v="0"/>
    <x v="8"/>
  </r>
  <r>
    <x v="34"/>
    <x v="0"/>
    <x v="0"/>
    <x v="2"/>
    <x v="34"/>
    <x v="34"/>
    <x v="14"/>
    <x v="14"/>
    <x v="14"/>
    <x v="14"/>
    <x v="8"/>
    <x v="105"/>
    <x v="176"/>
    <x v="86"/>
    <x v="306"/>
    <x v="45"/>
    <x v="51"/>
    <x v="0"/>
    <x v="8"/>
  </r>
  <r>
    <x v="34"/>
    <x v="0"/>
    <x v="0"/>
    <x v="2"/>
    <x v="34"/>
    <x v="34"/>
    <x v="1"/>
    <x v="1"/>
    <x v="1"/>
    <x v="1"/>
    <x v="8"/>
    <x v="105"/>
    <x v="176"/>
    <x v="89"/>
    <x v="156"/>
    <x v="37"/>
    <x v="195"/>
    <x v="0"/>
    <x v="8"/>
  </r>
  <r>
    <x v="34"/>
    <x v="0"/>
    <x v="0"/>
    <x v="2"/>
    <x v="34"/>
    <x v="34"/>
    <x v="0"/>
    <x v="0"/>
    <x v="0"/>
    <x v="0"/>
    <x v="8"/>
    <x v="105"/>
    <x v="176"/>
    <x v="89"/>
    <x v="156"/>
    <x v="37"/>
    <x v="195"/>
    <x v="0"/>
    <x v="8"/>
  </r>
  <r>
    <x v="34"/>
    <x v="0"/>
    <x v="0"/>
    <x v="2"/>
    <x v="34"/>
    <x v="34"/>
    <x v="140"/>
    <x v="140"/>
    <x v="63"/>
    <x v="140"/>
    <x v="13"/>
    <x v="107"/>
    <x v="255"/>
    <x v="89"/>
    <x v="156"/>
    <x v="45"/>
    <x v="51"/>
    <x v="0"/>
    <x v="8"/>
  </r>
  <r>
    <x v="34"/>
    <x v="0"/>
    <x v="0"/>
    <x v="2"/>
    <x v="34"/>
    <x v="34"/>
    <x v="141"/>
    <x v="141"/>
    <x v="139"/>
    <x v="141"/>
    <x v="13"/>
    <x v="107"/>
    <x v="255"/>
    <x v="89"/>
    <x v="156"/>
    <x v="45"/>
    <x v="51"/>
    <x v="0"/>
    <x v="8"/>
  </r>
  <r>
    <x v="34"/>
    <x v="0"/>
    <x v="0"/>
    <x v="2"/>
    <x v="34"/>
    <x v="34"/>
    <x v="142"/>
    <x v="142"/>
    <x v="140"/>
    <x v="142"/>
    <x v="13"/>
    <x v="107"/>
    <x v="255"/>
    <x v="89"/>
    <x v="156"/>
    <x v="45"/>
    <x v="51"/>
    <x v="0"/>
    <x v="8"/>
  </r>
  <r>
    <x v="34"/>
    <x v="0"/>
    <x v="0"/>
    <x v="2"/>
    <x v="34"/>
    <x v="34"/>
    <x v="143"/>
    <x v="143"/>
    <x v="141"/>
    <x v="143"/>
    <x v="13"/>
    <x v="107"/>
    <x v="255"/>
    <x v="89"/>
    <x v="156"/>
    <x v="45"/>
    <x v="51"/>
    <x v="0"/>
    <x v="8"/>
  </r>
  <r>
    <x v="34"/>
    <x v="0"/>
    <x v="0"/>
    <x v="2"/>
    <x v="34"/>
    <x v="34"/>
    <x v="144"/>
    <x v="144"/>
    <x v="142"/>
    <x v="144"/>
    <x v="13"/>
    <x v="107"/>
    <x v="255"/>
    <x v="89"/>
    <x v="156"/>
    <x v="45"/>
    <x v="51"/>
    <x v="0"/>
    <x v="8"/>
  </r>
  <r>
    <x v="34"/>
    <x v="0"/>
    <x v="0"/>
    <x v="2"/>
    <x v="34"/>
    <x v="34"/>
    <x v="145"/>
    <x v="145"/>
    <x v="143"/>
    <x v="145"/>
    <x v="13"/>
    <x v="107"/>
    <x v="255"/>
    <x v="89"/>
    <x v="156"/>
    <x v="45"/>
    <x v="51"/>
    <x v="0"/>
    <x v="8"/>
  </r>
  <r>
    <x v="34"/>
    <x v="0"/>
    <x v="0"/>
    <x v="2"/>
    <x v="34"/>
    <x v="34"/>
    <x v="146"/>
    <x v="146"/>
    <x v="144"/>
    <x v="146"/>
    <x v="13"/>
    <x v="107"/>
    <x v="255"/>
    <x v="89"/>
    <x v="156"/>
    <x v="45"/>
    <x v="51"/>
    <x v="0"/>
    <x v="8"/>
  </r>
  <r>
    <x v="34"/>
    <x v="0"/>
    <x v="0"/>
    <x v="2"/>
    <x v="34"/>
    <x v="34"/>
    <x v="147"/>
    <x v="147"/>
    <x v="63"/>
    <x v="147"/>
    <x v="13"/>
    <x v="107"/>
    <x v="255"/>
    <x v="89"/>
    <x v="156"/>
    <x v="45"/>
    <x v="51"/>
    <x v="0"/>
    <x v="8"/>
  </r>
  <r>
    <x v="34"/>
    <x v="0"/>
    <x v="0"/>
    <x v="2"/>
    <x v="34"/>
    <x v="34"/>
    <x v="47"/>
    <x v="47"/>
    <x v="47"/>
    <x v="47"/>
    <x v="13"/>
    <x v="107"/>
    <x v="255"/>
    <x v="89"/>
    <x v="156"/>
    <x v="45"/>
    <x v="51"/>
    <x v="0"/>
    <x v="8"/>
  </r>
  <r>
    <x v="34"/>
    <x v="0"/>
    <x v="0"/>
    <x v="2"/>
    <x v="34"/>
    <x v="34"/>
    <x v="148"/>
    <x v="148"/>
    <x v="145"/>
    <x v="148"/>
    <x v="13"/>
    <x v="107"/>
    <x v="255"/>
    <x v="89"/>
    <x v="156"/>
    <x v="45"/>
    <x v="51"/>
    <x v="0"/>
    <x v="8"/>
  </r>
  <r>
    <x v="34"/>
    <x v="0"/>
    <x v="0"/>
    <x v="2"/>
    <x v="34"/>
    <x v="34"/>
    <x v="13"/>
    <x v="13"/>
    <x v="13"/>
    <x v="13"/>
    <x v="13"/>
    <x v="107"/>
    <x v="255"/>
    <x v="89"/>
    <x v="156"/>
    <x v="45"/>
    <x v="51"/>
    <x v="0"/>
    <x v="8"/>
  </r>
  <r>
    <x v="34"/>
    <x v="0"/>
    <x v="0"/>
    <x v="2"/>
    <x v="34"/>
    <x v="34"/>
    <x v="31"/>
    <x v="31"/>
    <x v="31"/>
    <x v="31"/>
    <x v="13"/>
    <x v="107"/>
    <x v="255"/>
    <x v="89"/>
    <x v="156"/>
    <x v="45"/>
    <x v="51"/>
    <x v="0"/>
    <x v="8"/>
  </r>
  <r>
    <x v="34"/>
    <x v="0"/>
    <x v="0"/>
    <x v="2"/>
    <x v="34"/>
    <x v="34"/>
    <x v="51"/>
    <x v="51"/>
    <x v="51"/>
    <x v="51"/>
    <x v="13"/>
    <x v="107"/>
    <x v="255"/>
    <x v="89"/>
    <x v="156"/>
    <x v="45"/>
    <x v="51"/>
    <x v="0"/>
    <x v="8"/>
  </r>
  <r>
    <x v="34"/>
    <x v="0"/>
    <x v="0"/>
    <x v="2"/>
    <x v="34"/>
    <x v="34"/>
    <x v="149"/>
    <x v="149"/>
    <x v="63"/>
    <x v="149"/>
    <x v="13"/>
    <x v="107"/>
    <x v="255"/>
    <x v="89"/>
    <x v="156"/>
    <x v="45"/>
    <x v="51"/>
    <x v="0"/>
    <x v="8"/>
  </r>
  <r>
    <x v="34"/>
    <x v="0"/>
    <x v="0"/>
    <x v="2"/>
    <x v="34"/>
    <x v="34"/>
    <x v="45"/>
    <x v="45"/>
    <x v="45"/>
    <x v="45"/>
    <x v="13"/>
    <x v="107"/>
    <x v="255"/>
    <x v="89"/>
    <x v="156"/>
    <x v="45"/>
    <x v="51"/>
    <x v="0"/>
    <x v="8"/>
  </r>
  <r>
    <x v="34"/>
    <x v="0"/>
    <x v="0"/>
    <x v="2"/>
    <x v="34"/>
    <x v="34"/>
    <x v="150"/>
    <x v="150"/>
    <x v="146"/>
    <x v="150"/>
    <x v="13"/>
    <x v="107"/>
    <x v="255"/>
    <x v="89"/>
    <x v="156"/>
    <x v="45"/>
    <x v="51"/>
    <x v="0"/>
    <x v="8"/>
  </r>
  <r>
    <x v="34"/>
    <x v="0"/>
    <x v="0"/>
    <x v="2"/>
    <x v="34"/>
    <x v="34"/>
    <x v="151"/>
    <x v="151"/>
    <x v="147"/>
    <x v="151"/>
    <x v="13"/>
    <x v="107"/>
    <x v="255"/>
    <x v="89"/>
    <x v="156"/>
    <x v="45"/>
    <x v="51"/>
    <x v="0"/>
    <x v="8"/>
  </r>
  <r>
    <x v="34"/>
    <x v="0"/>
    <x v="0"/>
    <x v="2"/>
    <x v="34"/>
    <x v="34"/>
    <x v="100"/>
    <x v="100"/>
    <x v="99"/>
    <x v="100"/>
    <x v="13"/>
    <x v="107"/>
    <x v="255"/>
    <x v="89"/>
    <x v="156"/>
    <x v="45"/>
    <x v="51"/>
    <x v="0"/>
    <x v="8"/>
  </r>
  <r>
    <x v="34"/>
    <x v="0"/>
    <x v="0"/>
    <x v="2"/>
    <x v="34"/>
    <x v="34"/>
    <x v="46"/>
    <x v="46"/>
    <x v="46"/>
    <x v="46"/>
    <x v="13"/>
    <x v="107"/>
    <x v="255"/>
    <x v="89"/>
    <x v="156"/>
    <x v="45"/>
    <x v="51"/>
    <x v="0"/>
    <x v="8"/>
  </r>
  <r>
    <x v="34"/>
    <x v="0"/>
    <x v="0"/>
    <x v="2"/>
    <x v="34"/>
    <x v="34"/>
    <x v="62"/>
    <x v="62"/>
    <x v="62"/>
    <x v="62"/>
    <x v="13"/>
    <x v="107"/>
    <x v="255"/>
    <x v="89"/>
    <x v="156"/>
    <x v="45"/>
    <x v="51"/>
    <x v="0"/>
    <x v="8"/>
  </r>
  <r>
    <x v="34"/>
    <x v="0"/>
    <x v="0"/>
    <x v="2"/>
    <x v="34"/>
    <x v="34"/>
    <x v="101"/>
    <x v="101"/>
    <x v="100"/>
    <x v="101"/>
    <x v="13"/>
    <x v="107"/>
    <x v="255"/>
    <x v="89"/>
    <x v="156"/>
    <x v="45"/>
    <x v="51"/>
    <x v="0"/>
    <x v="8"/>
  </r>
  <r>
    <x v="34"/>
    <x v="0"/>
    <x v="0"/>
    <x v="2"/>
    <x v="34"/>
    <x v="34"/>
    <x v="52"/>
    <x v="52"/>
    <x v="52"/>
    <x v="52"/>
    <x v="13"/>
    <x v="107"/>
    <x v="255"/>
    <x v="89"/>
    <x v="156"/>
    <x v="45"/>
    <x v="51"/>
    <x v="0"/>
    <x v="8"/>
  </r>
  <r>
    <x v="34"/>
    <x v="0"/>
    <x v="0"/>
    <x v="2"/>
    <x v="34"/>
    <x v="34"/>
    <x v="50"/>
    <x v="50"/>
    <x v="50"/>
    <x v="50"/>
    <x v="13"/>
    <x v="107"/>
    <x v="255"/>
    <x v="89"/>
    <x v="156"/>
    <x v="45"/>
    <x v="51"/>
    <x v="0"/>
    <x v="8"/>
  </r>
  <r>
    <x v="34"/>
    <x v="0"/>
    <x v="0"/>
    <x v="2"/>
    <x v="34"/>
    <x v="34"/>
    <x v="152"/>
    <x v="152"/>
    <x v="63"/>
    <x v="152"/>
    <x v="13"/>
    <x v="107"/>
    <x v="255"/>
    <x v="89"/>
    <x v="156"/>
    <x v="45"/>
    <x v="51"/>
    <x v="0"/>
    <x v="8"/>
  </r>
  <r>
    <x v="34"/>
    <x v="0"/>
    <x v="0"/>
    <x v="2"/>
    <x v="34"/>
    <x v="34"/>
    <x v="26"/>
    <x v="26"/>
    <x v="26"/>
    <x v="26"/>
    <x v="13"/>
    <x v="107"/>
    <x v="255"/>
    <x v="89"/>
    <x v="156"/>
    <x v="45"/>
    <x v="51"/>
    <x v="0"/>
    <x v="8"/>
  </r>
  <r>
    <x v="34"/>
    <x v="0"/>
    <x v="0"/>
    <x v="2"/>
    <x v="34"/>
    <x v="34"/>
    <x v="116"/>
    <x v="116"/>
    <x v="115"/>
    <x v="116"/>
    <x v="13"/>
    <x v="107"/>
    <x v="255"/>
    <x v="89"/>
    <x v="156"/>
    <x v="45"/>
    <x v="51"/>
    <x v="0"/>
    <x v="8"/>
  </r>
  <r>
    <x v="34"/>
    <x v="0"/>
    <x v="0"/>
    <x v="2"/>
    <x v="34"/>
    <x v="34"/>
    <x v="34"/>
    <x v="34"/>
    <x v="34"/>
    <x v="34"/>
    <x v="13"/>
    <x v="107"/>
    <x v="255"/>
    <x v="89"/>
    <x v="156"/>
    <x v="45"/>
    <x v="51"/>
    <x v="0"/>
    <x v="8"/>
  </r>
  <r>
    <x v="34"/>
    <x v="0"/>
    <x v="0"/>
    <x v="2"/>
    <x v="34"/>
    <x v="34"/>
    <x v="153"/>
    <x v="153"/>
    <x v="148"/>
    <x v="153"/>
    <x v="13"/>
    <x v="107"/>
    <x v="255"/>
    <x v="89"/>
    <x v="156"/>
    <x v="45"/>
    <x v="51"/>
    <x v="0"/>
    <x v="8"/>
  </r>
  <r>
    <x v="34"/>
    <x v="0"/>
    <x v="0"/>
    <x v="2"/>
    <x v="34"/>
    <x v="34"/>
    <x v="154"/>
    <x v="154"/>
    <x v="149"/>
    <x v="154"/>
    <x v="13"/>
    <x v="107"/>
    <x v="255"/>
    <x v="89"/>
    <x v="156"/>
    <x v="45"/>
    <x v="51"/>
    <x v="0"/>
    <x v="8"/>
  </r>
  <r>
    <x v="34"/>
    <x v="0"/>
    <x v="0"/>
    <x v="2"/>
    <x v="34"/>
    <x v="34"/>
    <x v="63"/>
    <x v="63"/>
    <x v="63"/>
    <x v="63"/>
    <x v="13"/>
    <x v="107"/>
    <x v="255"/>
    <x v="89"/>
    <x v="156"/>
    <x v="45"/>
    <x v="51"/>
    <x v="0"/>
    <x v="8"/>
  </r>
  <r>
    <x v="34"/>
    <x v="0"/>
    <x v="0"/>
    <x v="2"/>
    <x v="34"/>
    <x v="34"/>
    <x v="155"/>
    <x v="155"/>
    <x v="150"/>
    <x v="155"/>
    <x v="13"/>
    <x v="107"/>
    <x v="255"/>
    <x v="89"/>
    <x v="156"/>
    <x v="45"/>
    <x v="51"/>
    <x v="0"/>
    <x v="8"/>
  </r>
  <r>
    <x v="34"/>
    <x v="0"/>
    <x v="0"/>
    <x v="2"/>
    <x v="34"/>
    <x v="34"/>
    <x v="156"/>
    <x v="156"/>
    <x v="151"/>
    <x v="156"/>
    <x v="13"/>
    <x v="107"/>
    <x v="255"/>
    <x v="89"/>
    <x v="156"/>
    <x v="45"/>
    <x v="51"/>
    <x v="0"/>
    <x v="8"/>
  </r>
  <r>
    <x v="34"/>
    <x v="0"/>
    <x v="0"/>
    <x v="2"/>
    <x v="34"/>
    <x v="34"/>
    <x v="157"/>
    <x v="157"/>
    <x v="152"/>
    <x v="157"/>
    <x v="13"/>
    <x v="107"/>
    <x v="255"/>
    <x v="89"/>
    <x v="156"/>
    <x v="45"/>
    <x v="51"/>
    <x v="0"/>
    <x v="8"/>
  </r>
  <r>
    <x v="34"/>
    <x v="0"/>
    <x v="0"/>
    <x v="2"/>
    <x v="34"/>
    <x v="34"/>
    <x v="96"/>
    <x v="96"/>
    <x v="95"/>
    <x v="96"/>
    <x v="13"/>
    <x v="107"/>
    <x v="255"/>
    <x v="89"/>
    <x v="156"/>
    <x v="45"/>
    <x v="51"/>
    <x v="0"/>
    <x v="8"/>
  </r>
  <r>
    <x v="34"/>
    <x v="0"/>
    <x v="0"/>
    <x v="2"/>
    <x v="34"/>
    <x v="34"/>
    <x v="158"/>
    <x v="158"/>
    <x v="153"/>
    <x v="158"/>
    <x v="13"/>
    <x v="107"/>
    <x v="255"/>
    <x v="89"/>
    <x v="156"/>
    <x v="45"/>
    <x v="51"/>
    <x v="0"/>
    <x v="8"/>
  </r>
  <r>
    <x v="34"/>
    <x v="0"/>
    <x v="0"/>
    <x v="2"/>
    <x v="34"/>
    <x v="34"/>
    <x v="159"/>
    <x v="159"/>
    <x v="154"/>
    <x v="159"/>
    <x v="13"/>
    <x v="107"/>
    <x v="255"/>
    <x v="89"/>
    <x v="156"/>
    <x v="45"/>
    <x v="51"/>
    <x v="0"/>
    <x v="8"/>
  </r>
  <r>
    <x v="34"/>
    <x v="0"/>
    <x v="0"/>
    <x v="2"/>
    <x v="34"/>
    <x v="34"/>
    <x v="95"/>
    <x v="95"/>
    <x v="94"/>
    <x v="95"/>
    <x v="13"/>
    <x v="107"/>
    <x v="255"/>
    <x v="89"/>
    <x v="156"/>
    <x v="45"/>
    <x v="51"/>
    <x v="0"/>
    <x v="8"/>
  </r>
  <r>
    <x v="34"/>
    <x v="0"/>
    <x v="0"/>
    <x v="2"/>
    <x v="34"/>
    <x v="34"/>
    <x v="160"/>
    <x v="160"/>
    <x v="155"/>
    <x v="160"/>
    <x v="13"/>
    <x v="107"/>
    <x v="255"/>
    <x v="89"/>
    <x v="156"/>
    <x v="45"/>
    <x v="51"/>
    <x v="0"/>
    <x v="8"/>
  </r>
  <r>
    <x v="34"/>
    <x v="0"/>
    <x v="0"/>
    <x v="2"/>
    <x v="34"/>
    <x v="34"/>
    <x v="161"/>
    <x v="161"/>
    <x v="63"/>
    <x v="161"/>
    <x v="13"/>
    <x v="107"/>
    <x v="255"/>
    <x v="89"/>
    <x v="156"/>
    <x v="45"/>
    <x v="51"/>
    <x v="0"/>
    <x v="8"/>
  </r>
  <r>
    <x v="34"/>
    <x v="0"/>
    <x v="0"/>
    <x v="2"/>
    <x v="34"/>
    <x v="34"/>
    <x v="162"/>
    <x v="162"/>
    <x v="156"/>
    <x v="162"/>
    <x v="13"/>
    <x v="107"/>
    <x v="255"/>
    <x v="89"/>
    <x v="156"/>
    <x v="45"/>
    <x v="51"/>
    <x v="0"/>
    <x v="8"/>
  </r>
  <r>
    <x v="34"/>
    <x v="0"/>
    <x v="0"/>
    <x v="2"/>
    <x v="34"/>
    <x v="34"/>
    <x v="163"/>
    <x v="163"/>
    <x v="157"/>
    <x v="163"/>
    <x v="13"/>
    <x v="107"/>
    <x v="255"/>
    <x v="89"/>
    <x v="156"/>
    <x v="45"/>
    <x v="51"/>
    <x v="0"/>
    <x v="8"/>
  </r>
  <r>
    <x v="34"/>
    <x v="0"/>
    <x v="0"/>
    <x v="2"/>
    <x v="34"/>
    <x v="34"/>
    <x v="164"/>
    <x v="164"/>
    <x v="158"/>
    <x v="164"/>
    <x v="13"/>
    <x v="107"/>
    <x v="255"/>
    <x v="89"/>
    <x v="156"/>
    <x v="45"/>
    <x v="51"/>
    <x v="0"/>
    <x v="8"/>
  </r>
  <r>
    <x v="34"/>
    <x v="0"/>
    <x v="0"/>
    <x v="2"/>
    <x v="34"/>
    <x v="34"/>
    <x v="165"/>
    <x v="165"/>
    <x v="159"/>
    <x v="165"/>
    <x v="13"/>
    <x v="107"/>
    <x v="255"/>
    <x v="89"/>
    <x v="156"/>
    <x v="45"/>
    <x v="51"/>
    <x v="0"/>
    <x v="8"/>
  </r>
  <r>
    <x v="34"/>
    <x v="0"/>
    <x v="0"/>
    <x v="2"/>
    <x v="34"/>
    <x v="34"/>
    <x v="166"/>
    <x v="166"/>
    <x v="160"/>
    <x v="166"/>
    <x v="13"/>
    <x v="107"/>
    <x v="255"/>
    <x v="89"/>
    <x v="156"/>
    <x v="45"/>
    <x v="51"/>
    <x v="0"/>
    <x v="8"/>
  </r>
  <r>
    <x v="34"/>
    <x v="0"/>
    <x v="0"/>
    <x v="2"/>
    <x v="34"/>
    <x v="34"/>
    <x v="167"/>
    <x v="167"/>
    <x v="161"/>
    <x v="167"/>
    <x v="13"/>
    <x v="107"/>
    <x v="255"/>
    <x v="89"/>
    <x v="156"/>
    <x v="45"/>
    <x v="51"/>
    <x v="0"/>
    <x v="8"/>
  </r>
  <r>
    <x v="34"/>
    <x v="0"/>
    <x v="0"/>
    <x v="2"/>
    <x v="34"/>
    <x v="34"/>
    <x v="168"/>
    <x v="168"/>
    <x v="63"/>
    <x v="168"/>
    <x v="13"/>
    <x v="107"/>
    <x v="255"/>
    <x v="89"/>
    <x v="156"/>
    <x v="45"/>
    <x v="51"/>
    <x v="0"/>
    <x v="8"/>
  </r>
  <r>
    <x v="34"/>
    <x v="0"/>
    <x v="0"/>
    <x v="2"/>
    <x v="34"/>
    <x v="34"/>
    <x v="169"/>
    <x v="169"/>
    <x v="162"/>
    <x v="169"/>
    <x v="13"/>
    <x v="107"/>
    <x v="255"/>
    <x v="89"/>
    <x v="156"/>
    <x v="45"/>
    <x v="51"/>
    <x v="0"/>
    <x v="8"/>
  </r>
  <r>
    <x v="34"/>
    <x v="0"/>
    <x v="0"/>
    <x v="2"/>
    <x v="34"/>
    <x v="34"/>
    <x v="64"/>
    <x v="64"/>
    <x v="64"/>
    <x v="64"/>
    <x v="13"/>
    <x v="107"/>
    <x v="255"/>
    <x v="89"/>
    <x v="156"/>
    <x v="45"/>
    <x v="51"/>
    <x v="0"/>
    <x v="8"/>
  </r>
  <r>
    <x v="34"/>
    <x v="0"/>
    <x v="0"/>
    <x v="2"/>
    <x v="34"/>
    <x v="34"/>
    <x v="65"/>
    <x v="65"/>
    <x v="65"/>
    <x v="65"/>
    <x v="13"/>
    <x v="107"/>
    <x v="255"/>
    <x v="89"/>
    <x v="156"/>
    <x v="45"/>
    <x v="51"/>
    <x v="0"/>
    <x v="8"/>
  </r>
  <r>
    <x v="34"/>
    <x v="0"/>
    <x v="0"/>
    <x v="2"/>
    <x v="34"/>
    <x v="34"/>
    <x v="170"/>
    <x v="170"/>
    <x v="163"/>
    <x v="170"/>
    <x v="13"/>
    <x v="107"/>
    <x v="255"/>
    <x v="89"/>
    <x v="156"/>
    <x v="45"/>
    <x v="51"/>
    <x v="0"/>
    <x v="8"/>
  </r>
  <r>
    <x v="34"/>
    <x v="0"/>
    <x v="0"/>
    <x v="2"/>
    <x v="34"/>
    <x v="34"/>
    <x v="171"/>
    <x v="171"/>
    <x v="164"/>
    <x v="171"/>
    <x v="13"/>
    <x v="107"/>
    <x v="255"/>
    <x v="89"/>
    <x v="156"/>
    <x v="45"/>
    <x v="51"/>
    <x v="0"/>
    <x v="8"/>
  </r>
  <r>
    <x v="34"/>
    <x v="0"/>
    <x v="0"/>
    <x v="2"/>
    <x v="34"/>
    <x v="34"/>
    <x v="43"/>
    <x v="43"/>
    <x v="43"/>
    <x v="43"/>
    <x v="13"/>
    <x v="107"/>
    <x v="255"/>
    <x v="89"/>
    <x v="156"/>
    <x v="45"/>
    <x v="51"/>
    <x v="0"/>
    <x v="8"/>
  </r>
  <r>
    <x v="34"/>
    <x v="0"/>
    <x v="0"/>
    <x v="2"/>
    <x v="34"/>
    <x v="34"/>
    <x v="102"/>
    <x v="102"/>
    <x v="101"/>
    <x v="102"/>
    <x v="13"/>
    <x v="107"/>
    <x v="255"/>
    <x v="89"/>
    <x v="156"/>
    <x v="45"/>
    <x v="51"/>
    <x v="0"/>
    <x v="8"/>
  </r>
  <r>
    <x v="34"/>
    <x v="0"/>
    <x v="0"/>
    <x v="2"/>
    <x v="34"/>
    <x v="34"/>
    <x v="25"/>
    <x v="25"/>
    <x v="25"/>
    <x v="25"/>
    <x v="13"/>
    <x v="107"/>
    <x v="255"/>
    <x v="89"/>
    <x v="156"/>
    <x v="45"/>
    <x v="51"/>
    <x v="0"/>
    <x v="8"/>
  </r>
  <r>
    <x v="34"/>
    <x v="0"/>
    <x v="0"/>
    <x v="2"/>
    <x v="34"/>
    <x v="34"/>
    <x v="66"/>
    <x v="66"/>
    <x v="66"/>
    <x v="66"/>
    <x v="13"/>
    <x v="107"/>
    <x v="255"/>
    <x v="89"/>
    <x v="156"/>
    <x v="45"/>
    <x v="51"/>
    <x v="0"/>
    <x v="8"/>
  </r>
  <r>
    <x v="34"/>
    <x v="0"/>
    <x v="0"/>
    <x v="2"/>
    <x v="34"/>
    <x v="34"/>
    <x v="172"/>
    <x v="172"/>
    <x v="63"/>
    <x v="172"/>
    <x v="13"/>
    <x v="107"/>
    <x v="255"/>
    <x v="89"/>
    <x v="156"/>
    <x v="45"/>
    <x v="51"/>
    <x v="0"/>
    <x v="8"/>
  </r>
  <r>
    <x v="34"/>
    <x v="0"/>
    <x v="0"/>
    <x v="2"/>
    <x v="34"/>
    <x v="34"/>
    <x v="32"/>
    <x v="32"/>
    <x v="32"/>
    <x v="32"/>
    <x v="13"/>
    <x v="107"/>
    <x v="255"/>
    <x v="89"/>
    <x v="156"/>
    <x v="45"/>
    <x v="51"/>
    <x v="0"/>
    <x v="8"/>
  </r>
  <r>
    <x v="34"/>
    <x v="0"/>
    <x v="0"/>
    <x v="2"/>
    <x v="34"/>
    <x v="34"/>
    <x v="128"/>
    <x v="128"/>
    <x v="127"/>
    <x v="128"/>
    <x v="13"/>
    <x v="107"/>
    <x v="255"/>
    <x v="89"/>
    <x v="156"/>
    <x v="45"/>
    <x v="51"/>
    <x v="0"/>
    <x v="8"/>
  </r>
  <r>
    <x v="34"/>
    <x v="0"/>
    <x v="0"/>
    <x v="2"/>
    <x v="34"/>
    <x v="34"/>
    <x v="94"/>
    <x v="94"/>
    <x v="93"/>
    <x v="94"/>
    <x v="13"/>
    <x v="107"/>
    <x v="255"/>
    <x v="89"/>
    <x v="156"/>
    <x v="45"/>
    <x v="51"/>
    <x v="0"/>
    <x v="8"/>
  </r>
  <r>
    <x v="34"/>
    <x v="0"/>
    <x v="0"/>
    <x v="2"/>
    <x v="34"/>
    <x v="34"/>
    <x v="40"/>
    <x v="40"/>
    <x v="40"/>
    <x v="40"/>
    <x v="13"/>
    <x v="107"/>
    <x v="255"/>
    <x v="89"/>
    <x v="156"/>
    <x v="45"/>
    <x v="51"/>
    <x v="0"/>
    <x v="8"/>
  </r>
  <r>
    <x v="34"/>
    <x v="0"/>
    <x v="0"/>
    <x v="2"/>
    <x v="34"/>
    <x v="34"/>
    <x v="173"/>
    <x v="173"/>
    <x v="63"/>
    <x v="173"/>
    <x v="13"/>
    <x v="107"/>
    <x v="255"/>
    <x v="89"/>
    <x v="156"/>
    <x v="45"/>
    <x v="51"/>
    <x v="0"/>
    <x v="8"/>
  </r>
  <r>
    <x v="34"/>
    <x v="0"/>
    <x v="0"/>
    <x v="2"/>
    <x v="34"/>
    <x v="34"/>
    <x v="134"/>
    <x v="134"/>
    <x v="133"/>
    <x v="134"/>
    <x v="13"/>
    <x v="107"/>
    <x v="255"/>
    <x v="89"/>
    <x v="156"/>
    <x v="45"/>
    <x v="51"/>
    <x v="0"/>
    <x v="8"/>
  </r>
  <r>
    <x v="34"/>
    <x v="0"/>
    <x v="0"/>
    <x v="2"/>
    <x v="34"/>
    <x v="34"/>
    <x v="132"/>
    <x v="132"/>
    <x v="131"/>
    <x v="132"/>
    <x v="13"/>
    <x v="107"/>
    <x v="255"/>
    <x v="89"/>
    <x v="156"/>
    <x v="45"/>
    <x v="51"/>
    <x v="0"/>
    <x v="8"/>
  </r>
  <r>
    <x v="34"/>
    <x v="0"/>
    <x v="0"/>
    <x v="2"/>
    <x v="34"/>
    <x v="34"/>
    <x v="129"/>
    <x v="129"/>
    <x v="128"/>
    <x v="129"/>
    <x v="13"/>
    <x v="107"/>
    <x v="255"/>
    <x v="89"/>
    <x v="156"/>
    <x v="45"/>
    <x v="51"/>
    <x v="0"/>
    <x v="8"/>
  </r>
  <r>
    <x v="34"/>
    <x v="0"/>
    <x v="0"/>
    <x v="2"/>
    <x v="34"/>
    <x v="34"/>
    <x v="174"/>
    <x v="174"/>
    <x v="165"/>
    <x v="174"/>
    <x v="13"/>
    <x v="107"/>
    <x v="255"/>
    <x v="89"/>
    <x v="156"/>
    <x v="45"/>
    <x v="51"/>
    <x v="0"/>
    <x v="8"/>
  </r>
  <r>
    <x v="34"/>
    <x v="0"/>
    <x v="0"/>
    <x v="2"/>
    <x v="34"/>
    <x v="34"/>
    <x v="175"/>
    <x v="175"/>
    <x v="63"/>
    <x v="175"/>
    <x v="13"/>
    <x v="107"/>
    <x v="255"/>
    <x v="89"/>
    <x v="156"/>
    <x v="45"/>
    <x v="51"/>
    <x v="0"/>
    <x v="8"/>
  </r>
  <r>
    <x v="34"/>
    <x v="0"/>
    <x v="0"/>
    <x v="2"/>
    <x v="34"/>
    <x v="34"/>
    <x v="176"/>
    <x v="176"/>
    <x v="166"/>
    <x v="176"/>
    <x v="13"/>
    <x v="107"/>
    <x v="255"/>
    <x v="89"/>
    <x v="156"/>
    <x v="45"/>
    <x v="51"/>
    <x v="0"/>
    <x v="8"/>
  </r>
  <r>
    <x v="34"/>
    <x v="0"/>
    <x v="0"/>
    <x v="2"/>
    <x v="34"/>
    <x v="34"/>
    <x v="177"/>
    <x v="177"/>
    <x v="167"/>
    <x v="177"/>
    <x v="13"/>
    <x v="107"/>
    <x v="255"/>
    <x v="89"/>
    <x v="156"/>
    <x v="45"/>
    <x v="51"/>
    <x v="0"/>
    <x v="8"/>
  </r>
  <r>
    <x v="34"/>
    <x v="0"/>
    <x v="0"/>
    <x v="2"/>
    <x v="34"/>
    <x v="34"/>
    <x v="178"/>
    <x v="178"/>
    <x v="168"/>
    <x v="178"/>
    <x v="13"/>
    <x v="107"/>
    <x v="255"/>
    <x v="89"/>
    <x v="156"/>
    <x v="45"/>
    <x v="51"/>
    <x v="0"/>
    <x v="8"/>
  </r>
  <r>
    <x v="34"/>
    <x v="0"/>
    <x v="0"/>
    <x v="2"/>
    <x v="34"/>
    <x v="34"/>
    <x v="179"/>
    <x v="179"/>
    <x v="169"/>
    <x v="179"/>
    <x v="13"/>
    <x v="107"/>
    <x v="255"/>
    <x v="89"/>
    <x v="156"/>
    <x v="45"/>
    <x v="51"/>
    <x v="0"/>
    <x v="8"/>
  </r>
  <r>
    <x v="34"/>
    <x v="0"/>
    <x v="0"/>
    <x v="2"/>
    <x v="34"/>
    <x v="34"/>
    <x v="67"/>
    <x v="67"/>
    <x v="67"/>
    <x v="67"/>
    <x v="13"/>
    <x v="107"/>
    <x v="255"/>
    <x v="89"/>
    <x v="156"/>
    <x v="45"/>
    <x v="51"/>
    <x v="0"/>
    <x v="8"/>
  </r>
  <r>
    <x v="34"/>
    <x v="0"/>
    <x v="0"/>
    <x v="2"/>
    <x v="34"/>
    <x v="34"/>
    <x v="180"/>
    <x v="180"/>
    <x v="170"/>
    <x v="180"/>
    <x v="13"/>
    <x v="107"/>
    <x v="255"/>
    <x v="89"/>
    <x v="156"/>
    <x v="45"/>
    <x v="51"/>
    <x v="0"/>
    <x v="8"/>
  </r>
  <r>
    <x v="34"/>
    <x v="0"/>
    <x v="0"/>
    <x v="2"/>
    <x v="34"/>
    <x v="34"/>
    <x v="181"/>
    <x v="181"/>
    <x v="63"/>
    <x v="181"/>
    <x v="13"/>
    <x v="107"/>
    <x v="255"/>
    <x v="89"/>
    <x v="156"/>
    <x v="45"/>
    <x v="51"/>
    <x v="0"/>
    <x v="8"/>
  </r>
  <r>
    <x v="34"/>
    <x v="0"/>
    <x v="0"/>
    <x v="2"/>
    <x v="34"/>
    <x v="34"/>
    <x v="133"/>
    <x v="133"/>
    <x v="132"/>
    <x v="133"/>
    <x v="13"/>
    <x v="107"/>
    <x v="255"/>
    <x v="89"/>
    <x v="156"/>
    <x v="45"/>
    <x v="51"/>
    <x v="0"/>
    <x v="8"/>
  </r>
  <r>
    <x v="34"/>
    <x v="0"/>
    <x v="0"/>
    <x v="2"/>
    <x v="34"/>
    <x v="34"/>
    <x v="182"/>
    <x v="182"/>
    <x v="171"/>
    <x v="182"/>
    <x v="13"/>
    <x v="107"/>
    <x v="255"/>
    <x v="89"/>
    <x v="156"/>
    <x v="45"/>
    <x v="51"/>
    <x v="0"/>
    <x v="8"/>
  </r>
  <r>
    <x v="34"/>
    <x v="0"/>
    <x v="0"/>
    <x v="2"/>
    <x v="34"/>
    <x v="34"/>
    <x v="68"/>
    <x v="68"/>
    <x v="68"/>
    <x v="68"/>
    <x v="13"/>
    <x v="107"/>
    <x v="255"/>
    <x v="89"/>
    <x v="156"/>
    <x v="45"/>
    <x v="51"/>
    <x v="0"/>
    <x v="8"/>
  </r>
  <r>
    <x v="34"/>
    <x v="0"/>
    <x v="0"/>
    <x v="2"/>
    <x v="34"/>
    <x v="34"/>
    <x v="183"/>
    <x v="183"/>
    <x v="172"/>
    <x v="183"/>
    <x v="13"/>
    <x v="107"/>
    <x v="255"/>
    <x v="89"/>
    <x v="156"/>
    <x v="45"/>
    <x v="51"/>
    <x v="0"/>
    <x v="8"/>
  </r>
  <r>
    <x v="34"/>
    <x v="0"/>
    <x v="0"/>
    <x v="2"/>
    <x v="34"/>
    <x v="34"/>
    <x v="184"/>
    <x v="184"/>
    <x v="63"/>
    <x v="184"/>
    <x v="13"/>
    <x v="107"/>
    <x v="255"/>
    <x v="89"/>
    <x v="156"/>
    <x v="45"/>
    <x v="51"/>
    <x v="0"/>
    <x v="8"/>
  </r>
  <r>
    <x v="34"/>
    <x v="0"/>
    <x v="0"/>
    <x v="2"/>
    <x v="34"/>
    <x v="34"/>
    <x v="185"/>
    <x v="185"/>
    <x v="173"/>
    <x v="185"/>
    <x v="13"/>
    <x v="107"/>
    <x v="255"/>
    <x v="89"/>
    <x v="156"/>
    <x v="45"/>
    <x v="51"/>
    <x v="0"/>
    <x v="8"/>
  </r>
  <r>
    <x v="34"/>
    <x v="0"/>
    <x v="0"/>
    <x v="2"/>
    <x v="34"/>
    <x v="34"/>
    <x v="186"/>
    <x v="186"/>
    <x v="174"/>
    <x v="186"/>
    <x v="13"/>
    <x v="107"/>
    <x v="255"/>
    <x v="89"/>
    <x v="156"/>
    <x v="45"/>
    <x v="51"/>
    <x v="0"/>
    <x v="8"/>
  </r>
  <r>
    <x v="34"/>
    <x v="0"/>
    <x v="0"/>
    <x v="2"/>
    <x v="34"/>
    <x v="34"/>
    <x v="187"/>
    <x v="187"/>
    <x v="175"/>
    <x v="187"/>
    <x v="13"/>
    <x v="107"/>
    <x v="255"/>
    <x v="89"/>
    <x v="156"/>
    <x v="45"/>
    <x v="51"/>
    <x v="0"/>
    <x v="8"/>
  </r>
  <r>
    <x v="34"/>
    <x v="0"/>
    <x v="0"/>
    <x v="2"/>
    <x v="34"/>
    <x v="34"/>
    <x v="188"/>
    <x v="188"/>
    <x v="176"/>
    <x v="188"/>
    <x v="13"/>
    <x v="107"/>
    <x v="255"/>
    <x v="89"/>
    <x v="156"/>
    <x v="45"/>
    <x v="51"/>
    <x v="0"/>
    <x v="8"/>
  </r>
  <r>
    <x v="34"/>
    <x v="0"/>
    <x v="0"/>
    <x v="2"/>
    <x v="34"/>
    <x v="34"/>
    <x v="114"/>
    <x v="114"/>
    <x v="113"/>
    <x v="114"/>
    <x v="13"/>
    <x v="107"/>
    <x v="255"/>
    <x v="89"/>
    <x v="156"/>
    <x v="45"/>
    <x v="51"/>
    <x v="0"/>
    <x v="8"/>
  </r>
  <r>
    <x v="34"/>
    <x v="0"/>
    <x v="0"/>
    <x v="2"/>
    <x v="34"/>
    <x v="34"/>
    <x v="189"/>
    <x v="189"/>
    <x v="177"/>
    <x v="189"/>
    <x v="13"/>
    <x v="107"/>
    <x v="255"/>
    <x v="89"/>
    <x v="156"/>
    <x v="45"/>
    <x v="51"/>
    <x v="0"/>
    <x v="8"/>
  </r>
  <r>
    <x v="34"/>
    <x v="0"/>
    <x v="0"/>
    <x v="2"/>
    <x v="34"/>
    <x v="34"/>
    <x v="190"/>
    <x v="190"/>
    <x v="178"/>
    <x v="190"/>
    <x v="13"/>
    <x v="107"/>
    <x v="255"/>
    <x v="89"/>
    <x v="156"/>
    <x v="45"/>
    <x v="51"/>
    <x v="0"/>
    <x v="8"/>
  </r>
  <r>
    <x v="34"/>
    <x v="0"/>
    <x v="0"/>
    <x v="2"/>
    <x v="34"/>
    <x v="34"/>
    <x v="191"/>
    <x v="191"/>
    <x v="63"/>
    <x v="191"/>
    <x v="13"/>
    <x v="107"/>
    <x v="255"/>
    <x v="89"/>
    <x v="156"/>
    <x v="45"/>
    <x v="51"/>
    <x v="0"/>
    <x v="8"/>
  </r>
  <r>
    <x v="34"/>
    <x v="0"/>
    <x v="0"/>
    <x v="2"/>
    <x v="34"/>
    <x v="34"/>
    <x v="192"/>
    <x v="192"/>
    <x v="179"/>
    <x v="192"/>
    <x v="13"/>
    <x v="107"/>
    <x v="255"/>
    <x v="89"/>
    <x v="156"/>
    <x v="45"/>
    <x v="51"/>
    <x v="0"/>
    <x v="8"/>
  </r>
  <r>
    <x v="34"/>
    <x v="0"/>
    <x v="0"/>
    <x v="2"/>
    <x v="34"/>
    <x v="34"/>
    <x v="193"/>
    <x v="193"/>
    <x v="180"/>
    <x v="193"/>
    <x v="13"/>
    <x v="107"/>
    <x v="255"/>
    <x v="89"/>
    <x v="156"/>
    <x v="45"/>
    <x v="51"/>
    <x v="0"/>
    <x v="8"/>
  </r>
  <r>
    <x v="34"/>
    <x v="0"/>
    <x v="0"/>
    <x v="2"/>
    <x v="34"/>
    <x v="34"/>
    <x v="194"/>
    <x v="194"/>
    <x v="181"/>
    <x v="194"/>
    <x v="13"/>
    <x v="107"/>
    <x v="255"/>
    <x v="89"/>
    <x v="156"/>
    <x v="45"/>
    <x v="51"/>
    <x v="0"/>
    <x v="8"/>
  </r>
  <r>
    <x v="34"/>
    <x v="0"/>
    <x v="0"/>
    <x v="2"/>
    <x v="34"/>
    <x v="34"/>
    <x v="195"/>
    <x v="195"/>
    <x v="182"/>
    <x v="195"/>
    <x v="13"/>
    <x v="107"/>
    <x v="255"/>
    <x v="89"/>
    <x v="156"/>
    <x v="45"/>
    <x v="51"/>
    <x v="0"/>
    <x v="8"/>
  </r>
  <r>
    <x v="34"/>
    <x v="0"/>
    <x v="0"/>
    <x v="2"/>
    <x v="34"/>
    <x v="34"/>
    <x v="196"/>
    <x v="196"/>
    <x v="183"/>
    <x v="196"/>
    <x v="13"/>
    <x v="107"/>
    <x v="255"/>
    <x v="89"/>
    <x v="156"/>
    <x v="45"/>
    <x v="51"/>
    <x v="0"/>
    <x v="8"/>
  </r>
  <r>
    <x v="34"/>
    <x v="0"/>
    <x v="0"/>
    <x v="2"/>
    <x v="34"/>
    <x v="34"/>
    <x v="197"/>
    <x v="197"/>
    <x v="63"/>
    <x v="197"/>
    <x v="13"/>
    <x v="107"/>
    <x v="255"/>
    <x v="89"/>
    <x v="156"/>
    <x v="45"/>
    <x v="51"/>
    <x v="0"/>
    <x v="8"/>
  </r>
  <r>
    <x v="34"/>
    <x v="0"/>
    <x v="0"/>
    <x v="2"/>
    <x v="34"/>
    <x v="34"/>
    <x v="198"/>
    <x v="198"/>
    <x v="184"/>
    <x v="198"/>
    <x v="13"/>
    <x v="107"/>
    <x v="255"/>
    <x v="89"/>
    <x v="156"/>
    <x v="45"/>
    <x v="51"/>
    <x v="0"/>
    <x v="8"/>
  </r>
  <r>
    <x v="34"/>
    <x v="0"/>
    <x v="0"/>
    <x v="2"/>
    <x v="34"/>
    <x v="34"/>
    <x v="130"/>
    <x v="130"/>
    <x v="129"/>
    <x v="130"/>
    <x v="13"/>
    <x v="107"/>
    <x v="255"/>
    <x v="89"/>
    <x v="156"/>
    <x v="45"/>
    <x v="51"/>
    <x v="0"/>
    <x v="8"/>
  </r>
  <r>
    <x v="34"/>
    <x v="0"/>
    <x v="0"/>
    <x v="2"/>
    <x v="34"/>
    <x v="34"/>
    <x v="117"/>
    <x v="117"/>
    <x v="116"/>
    <x v="117"/>
    <x v="13"/>
    <x v="107"/>
    <x v="255"/>
    <x v="89"/>
    <x v="156"/>
    <x v="45"/>
    <x v="51"/>
    <x v="0"/>
    <x v="8"/>
  </r>
  <r>
    <x v="34"/>
    <x v="0"/>
    <x v="0"/>
    <x v="2"/>
    <x v="34"/>
    <x v="34"/>
    <x v="199"/>
    <x v="199"/>
    <x v="185"/>
    <x v="199"/>
    <x v="13"/>
    <x v="107"/>
    <x v="255"/>
    <x v="89"/>
    <x v="156"/>
    <x v="45"/>
    <x v="51"/>
    <x v="0"/>
    <x v="8"/>
  </r>
  <r>
    <x v="34"/>
    <x v="0"/>
    <x v="0"/>
    <x v="2"/>
    <x v="34"/>
    <x v="34"/>
    <x v="200"/>
    <x v="200"/>
    <x v="186"/>
    <x v="200"/>
    <x v="13"/>
    <x v="107"/>
    <x v="255"/>
    <x v="89"/>
    <x v="156"/>
    <x v="45"/>
    <x v="51"/>
    <x v="0"/>
    <x v="8"/>
  </r>
  <r>
    <x v="34"/>
    <x v="0"/>
    <x v="0"/>
    <x v="2"/>
    <x v="34"/>
    <x v="34"/>
    <x v="44"/>
    <x v="44"/>
    <x v="44"/>
    <x v="44"/>
    <x v="13"/>
    <x v="107"/>
    <x v="255"/>
    <x v="89"/>
    <x v="156"/>
    <x v="45"/>
    <x v="51"/>
    <x v="0"/>
    <x v="8"/>
  </r>
  <r>
    <x v="34"/>
    <x v="0"/>
    <x v="0"/>
    <x v="2"/>
    <x v="34"/>
    <x v="34"/>
    <x v="201"/>
    <x v="201"/>
    <x v="63"/>
    <x v="201"/>
    <x v="13"/>
    <x v="107"/>
    <x v="255"/>
    <x v="89"/>
    <x v="156"/>
    <x v="45"/>
    <x v="51"/>
    <x v="0"/>
    <x v="8"/>
  </r>
  <r>
    <x v="34"/>
    <x v="0"/>
    <x v="0"/>
    <x v="2"/>
    <x v="34"/>
    <x v="34"/>
    <x v="202"/>
    <x v="202"/>
    <x v="187"/>
    <x v="202"/>
    <x v="13"/>
    <x v="107"/>
    <x v="255"/>
    <x v="89"/>
    <x v="156"/>
    <x v="45"/>
    <x v="51"/>
    <x v="0"/>
    <x v="8"/>
  </r>
  <r>
    <x v="34"/>
    <x v="0"/>
    <x v="0"/>
    <x v="2"/>
    <x v="34"/>
    <x v="34"/>
    <x v="37"/>
    <x v="37"/>
    <x v="37"/>
    <x v="37"/>
    <x v="13"/>
    <x v="107"/>
    <x v="255"/>
    <x v="89"/>
    <x v="156"/>
    <x v="45"/>
    <x v="51"/>
    <x v="0"/>
    <x v="8"/>
  </r>
  <r>
    <x v="34"/>
    <x v="0"/>
    <x v="0"/>
    <x v="2"/>
    <x v="34"/>
    <x v="34"/>
    <x v="203"/>
    <x v="203"/>
    <x v="188"/>
    <x v="203"/>
    <x v="13"/>
    <x v="107"/>
    <x v="255"/>
    <x v="89"/>
    <x v="156"/>
    <x v="45"/>
    <x v="51"/>
    <x v="0"/>
    <x v="8"/>
  </r>
  <r>
    <x v="34"/>
    <x v="0"/>
    <x v="0"/>
    <x v="2"/>
    <x v="34"/>
    <x v="34"/>
    <x v="204"/>
    <x v="204"/>
    <x v="63"/>
    <x v="204"/>
    <x v="13"/>
    <x v="107"/>
    <x v="255"/>
    <x v="89"/>
    <x v="156"/>
    <x v="45"/>
    <x v="51"/>
    <x v="0"/>
    <x v="8"/>
  </r>
  <r>
    <x v="34"/>
    <x v="0"/>
    <x v="0"/>
    <x v="2"/>
    <x v="34"/>
    <x v="34"/>
    <x v="205"/>
    <x v="205"/>
    <x v="189"/>
    <x v="205"/>
    <x v="13"/>
    <x v="107"/>
    <x v="255"/>
    <x v="89"/>
    <x v="156"/>
    <x v="45"/>
    <x v="51"/>
    <x v="0"/>
    <x v="8"/>
  </r>
  <r>
    <x v="34"/>
    <x v="0"/>
    <x v="0"/>
    <x v="2"/>
    <x v="34"/>
    <x v="34"/>
    <x v="206"/>
    <x v="206"/>
    <x v="190"/>
    <x v="206"/>
    <x v="13"/>
    <x v="107"/>
    <x v="255"/>
    <x v="89"/>
    <x v="156"/>
    <x v="45"/>
    <x v="51"/>
    <x v="0"/>
    <x v="8"/>
  </r>
  <r>
    <x v="34"/>
    <x v="0"/>
    <x v="0"/>
    <x v="2"/>
    <x v="34"/>
    <x v="34"/>
    <x v="58"/>
    <x v="58"/>
    <x v="58"/>
    <x v="58"/>
    <x v="13"/>
    <x v="107"/>
    <x v="255"/>
    <x v="89"/>
    <x v="156"/>
    <x v="45"/>
    <x v="51"/>
    <x v="0"/>
    <x v="8"/>
  </r>
  <r>
    <x v="34"/>
    <x v="0"/>
    <x v="0"/>
    <x v="2"/>
    <x v="34"/>
    <x v="34"/>
    <x v="89"/>
    <x v="89"/>
    <x v="88"/>
    <x v="89"/>
    <x v="13"/>
    <x v="107"/>
    <x v="255"/>
    <x v="89"/>
    <x v="156"/>
    <x v="45"/>
    <x v="51"/>
    <x v="0"/>
    <x v="8"/>
  </r>
  <r>
    <x v="34"/>
    <x v="0"/>
    <x v="0"/>
    <x v="2"/>
    <x v="34"/>
    <x v="34"/>
    <x v="207"/>
    <x v="207"/>
    <x v="191"/>
    <x v="207"/>
    <x v="13"/>
    <x v="107"/>
    <x v="255"/>
    <x v="89"/>
    <x v="156"/>
    <x v="45"/>
    <x v="51"/>
    <x v="0"/>
    <x v="8"/>
  </r>
  <r>
    <x v="34"/>
    <x v="0"/>
    <x v="0"/>
    <x v="2"/>
    <x v="34"/>
    <x v="34"/>
    <x v="208"/>
    <x v="208"/>
    <x v="192"/>
    <x v="208"/>
    <x v="13"/>
    <x v="107"/>
    <x v="255"/>
    <x v="89"/>
    <x v="156"/>
    <x v="45"/>
    <x v="51"/>
    <x v="0"/>
    <x v="8"/>
  </r>
  <r>
    <x v="34"/>
    <x v="0"/>
    <x v="0"/>
    <x v="2"/>
    <x v="34"/>
    <x v="34"/>
    <x v="209"/>
    <x v="209"/>
    <x v="193"/>
    <x v="209"/>
    <x v="13"/>
    <x v="107"/>
    <x v="255"/>
    <x v="89"/>
    <x v="156"/>
    <x v="45"/>
    <x v="51"/>
    <x v="0"/>
    <x v="8"/>
  </r>
  <r>
    <x v="34"/>
    <x v="0"/>
    <x v="0"/>
    <x v="2"/>
    <x v="34"/>
    <x v="34"/>
    <x v="210"/>
    <x v="210"/>
    <x v="194"/>
    <x v="210"/>
    <x v="13"/>
    <x v="107"/>
    <x v="255"/>
    <x v="89"/>
    <x v="156"/>
    <x v="45"/>
    <x v="51"/>
    <x v="0"/>
    <x v="8"/>
  </r>
  <r>
    <x v="34"/>
    <x v="0"/>
    <x v="0"/>
    <x v="2"/>
    <x v="34"/>
    <x v="34"/>
    <x v="59"/>
    <x v="59"/>
    <x v="59"/>
    <x v="59"/>
    <x v="13"/>
    <x v="107"/>
    <x v="255"/>
    <x v="89"/>
    <x v="156"/>
    <x v="45"/>
    <x v="51"/>
    <x v="0"/>
    <x v="8"/>
  </r>
  <r>
    <x v="34"/>
    <x v="0"/>
    <x v="0"/>
    <x v="2"/>
    <x v="34"/>
    <x v="34"/>
    <x v="211"/>
    <x v="211"/>
    <x v="63"/>
    <x v="211"/>
    <x v="13"/>
    <x v="107"/>
    <x v="255"/>
    <x v="89"/>
    <x v="156"/>
    <x v="45"/>
    <x v="51"/>
    <x v="0"/>
    <x v="8"/>
  </r>
  <r>
    <x v="34"/>
    <x v="0"/>
    <x v="0"/>
    <x v="2"/>
    <x v="34"/>
    <x v="34"/>
    <x v="212"/>
    <x v="212"/>
    <x v="195"/>
    <x v="212"/>
    <x v="13"/>
    <x v="107"/>
    <x v="255"/>
    <x v="89"/>
    <x v="156"/>
    <x v="45"/>
    <x v="51"/>
    <x v="0"/>
    <x v="8"/>
  </r>
  <r>
    <x v="34"/>
    <x v="0"/>
    <x v="0"/>
    <x v="2"/>
    <x v="34"/>
    <x v="34"/>
    <x v="213"/>
    <x v="213"/>
    <x v="196"/>
    <x v="213"/>
    <x v="13"/>
    <x v="107"/>
    <x v="255"/>
    <x v="89"/>
    <x v="156"/>
    <x v="45"/>
    <x v="51"/>
    <x v="0"/>
    <x v="8"/>
  </r>
  <r>
    <x v="34"/>
    <x v="0"/>
    <x v="0"/>
    <x v="2"/>
    <x v="34"/>
    <x v="34"/>
    <x v="214"/>
    <x v="214"/>
    <x v="197"/>
    <x v="214"/>
    <x v="13"/>
    <x v="107"/>
    <x v="255"/>
    <x v="89"/>
    <x v="156"/>
    <x v="45"/>
    <x v="51"/>
    <x v="0"/>
    <x v="8"/>
  </r>
  <r>
    <x v="34"/>
    <x v="0"/>
    <x v="0"/>
    <x v="2"/>
    <x v="34"/>
    <x v="34"/>
    <x v="103"/>
    <x v="103"/>
    <x v="102"/>
    <x v="103"/>
    <x v="13"/>
    <x v="107"/>
    <x v="255"/>
    <x v="89"/>
    <x v="156"/>
    <x v="45"/>
    <x v="51"/>
    <x v="0"/>
    <x v="8"/>
  </r>
  <r>
    <x v="34"/>
    <x v="0"/>
    <x v="0"/>
    <x v="2"/>
    <x v="34"/>
    <x v="34"/>
    <x v="215"/>
    <x v="215"/>
    <x v="198"/>
    <x v="215"/>
    <x v="13"/>
    <x v="107"/>
    <x v="255"/>
    <x v="89"/>
    <x v="156"/>
    <x v="45"/>
    <x v="51"/>
    <x v="0"/>
    <x v="8"/>
  </r>
  <r>
    <x v="34"/>
    <x v="0"/>
    <x v="0"/>
    <x v="2"/>
    <x v="34"/>
    <x v="34"/>
    <x v="216"/>
    <x v="216"/>
    <x v="199"/>
    <x v="216"/>
    <x v="13"/>
    <x v="107"/>
    <x v="255"/>
    <x v="89"/>
    <x v="156"/>
    <x v="45"/>
    <x v="51"/>
    <x v="0"/>
    <x v="8"/>
  </r>
  <r>
    <x v="34"/>
    <x v="0"/>
    <x v="0"/>
    <x v="2"/>
    <x v="34"/>
    <x v="34"/>
    <x v="217"/>
    <x v="217"/>
    <x v="200"/>
    <x v="217"/>
    <x v="13"/>
    <x v="107"/>
    <x v="255"/>
    <x v="89"/>
    <x v="156"/>
    <x v="45"/>
    <x v="51"/>
    <x v="0"/>
    <x v="8"/>
  </r>
  <r>
    <x v="34"/>
    <x v="0"/>
    <x v="0"/>
    <x v="2"/>
    <x v="34"/>
    <x v="34"/>
    <x v="218"/>
    <x v="218"/>
    <x v="201"/>
    <x v="218"/>
    <x v="13"/>
    <x v="107"/>
    <x v="255"/>
    <x v="89"/>
    <x v="156"/>
    <x v="45"/>
    <x v="51"/>
    <x v="0"/>
    <x v="8"/>
  </r>
  <r>
    <x v="34"/>
    <x v="0"/>
    <x v="0"/>
    <x v="2"/>
    <x v="34"/>
    <x v="34"/>
    <x v="219"/>
    <x v="219"/>
    <x v="202"/>
    <x v="219"/>
    <x v="13"/>
    <x v="107"/>
    <x v="255"/>
    <x v="89"/>
    <x v="156"/>
    <x v="45"/>
    <x v="51"/>
    <x v="0"/>
    <x v="8"/>
  </r>
  <r>
    <x v="34"/>
    <x v="0"/>
    <x v="0"/>
    <x v="2"/>
    <x v="34"/>
    <x v="34"/>
    <x v="220"/>
    <x v="220"/>
    <x v="63"/>
    <x v="220"/>
    <x v="13"/>
    <x v="107"/>
    <x v="255"/>
    <x v="89"/>
    <x v="156"/>
    <x v="45"/>
    <x v="51"/>
    <x v="0"/>
    <x v="8"/>
  </r>
  <r>
    <x v="34"/>
    <x v="0"/>
    <x v="0"/>
    <x v="2"/>
    <x v="34"/>
    <x v="34"/>
    <x v="221"/>
    <x v="221"/>
    <x v="203"/>
    <x v="221"/>
    <x v="13"/>
    <x v="107"/>
    <x v="255"/>
    <x v="89"/>
    <x v="156"/>
    <x v="45"/>
    <x v="51"/>
    <x v="0"/>
    <x v="8"/>
  </r>
  <r>
    <x v="34"/>
    <x v="0"/>
    <x v="0"/>
    <x v="2"/>
    <x v="34"/>
    <x v="34"/>
    <x v="222"/>
    <x v="222"/>
    <x v="204"/>
    <x v="222"/>
    <x v="13"/>
    <x v="107"/>
    <x v="255"/>
    <x v="89"/>
    <x v="156"/>
    <x v="45"/>
    <x v="51"/>
    <x v="0"/>
    <x v="8"/>
  </r>
  <r>
    <x v="34"/>
    <x v="0"/>
    <x v="0"/>
    <x v="2"/>
    <x v="34"/>
    <x v="34"/>
    <x v="223"/>
    <x v="223"/>
    <x v="205"/>
    <x v="223"/>
    <x v="13"/>
    <x v="107"/>
    <x v="255"/>
    <x v="89"/>
    <x v="156"/>
    <x v="45"/>
    <x v="51"/>
    <x v="0"/>
    <x v="8"/>
  </r>
  <r>
    <x v="34"/>
    <x v="0"/>
    <x v="0"/>
    <x v="2"/>
    <x v="34"/>
    <x v="34"/>
    <x v="224"/>
    <x v="224"/>
    <x v="206"/>
    <x v="224"/>
    <x v="13"/>
    <x v="107"/>
    <x v="255"/>
    <x v="89"/>
    <x v="156"/>
    <x v="45"/>
    <x v="51"/>
    <x v="0"/>
    <x v="8"/>
  </r>
  <r>
    <x v="34"/>
    <x v="0"/>
    <x v="0"/>
    <x v="2"/>
    <x v="34"/>
    <x v="34"/>
    <x v="225"/>
    <x v="225"/>
    <x v="207"/>
    <x v="225"/>
    <x v="13"/>
    <x v="107"/>
    <x v="255"/>
    <x v="89"/>
    <x v="156"/>
    <x v="45"/>
    <x v="51"/>
    <x v="0"/>
    <x v="8"/>
  </r>
  <r>
    <x v="34"/>
    <x v="0"/>
    <x v="0"/>
    <x v="2"/>
    <x v="34"/>
    <x v="34"/>
    <x v="104"/>
    <x v="104"/>
    <x v="103"/>
    <x v="104"/>
    <x v="13"/>
    <x v="107"/>
    <x v="255"/>
    <x v="89"/>
    <x v="156"/>
    <x v="45"/>
    <x v="51"/>
    <x v="0"/>
    <x v="8"/>
  </r>
  <r>
    <x v="34"/>
    <x v="0"/>
    <x v="0"/>
    <x v="2"/>
    <x v="34"/>
    <x v="34"/>
    <x v="226"/>
    <x v="226"/>
    <x v="63"/>
    <x v="226"/>
    <x v="13"/>
    <x v="107"/>
    <x v="255"/>
    <x v="89"/>
    <x v="156"/>
    <x v="45"/>
    <x v="51"/>
    <x v="0"/>
    <x v="8"/>
  </r>
  <r>
    <x v="34"/>
    <x v="0"/>
    <x v="0"/>
    <x v="2"/>
    <x v="34"/>
    <x v="34"/>
    <x v="227"/>
    <x v="227"/>
    <x v="208"/>
    <x v="227"/>
    <x v="13"/>
    <x v="107"/>
    <x v="255"/>
    <x v="89"/>
    <x v="156"/>
    <x v="45"/>
    <x v="51"/>
    <x v="0"/>
    <x v="8"/>
  </r>
  <r>
    <x v="34"/>
    <x v="0"/>
    <x v="0"/>
    <x v="2"/>
    <x v="34"/>
    <x v="34"/>
    <x v="228"/>
    <x v="228"/>
    <x v="209"/>
    <x v="228"/>
    <x v="13"/>
    <x v="107"/>
    <x v="255"/>
    <x v="89"/>
    <x v="156"/>
    <x v="45"/>
    <x v="51"/>
    <x v="0"/>
    <x v="8"/>
  </r>
  <r>
    <x v="34"/>
    <x v="0"/>
    <x v="0"/>
    <x v="2"/>
    <x v="34"/>
    <x v="34"/>
    <x v="229"/>
    <x v="229"/>
    <x v="210"/>
    <x v="229"/>
    <x v="13"/>
    <x v="107"/>
    <x v="255"/>
    <x v="89"/>
    <x v="156"/>
    <x v="45"/>
    <x v="51"/>
    <x v="0"/>
    <x v="8"/>
  </r>
  <r>
    <x v="34"/>
    <x v="0"/>
    <x v="0"/>
    <x v="2"/>
    <x v="34"/>
    <x v="34"/>
    <x v="230"/>
    <x v="230"/>
    <x v="211"/>
    <x v="230"/>
    <x v="13"/>
    <x v="107"/>
    <x v="255"/>
    <x v="89"/>
    <x v="156"/>
    <x v="45"/>
    <x v="51"/>
    <x v="0"/>
    <x v="8"/>
  </r>
  <r>
    <x v="34"/>
    <x v="0"/>
    <x v="0"/>
    <x v="2"/>
    <x v="34"/>
    <x v="34"/>
    <x v="231"/>
    <x v="231"/>
    <x v="212"/>
    <x v="231"/>
    <x v="13"/>
    <x v="107"/>
    <x v="255"/>
    <x v="89"/>
    <x v="156"/>
    <x v="45"/>
    <x v="51"/>
    <x v="0"/>
    <x v="8"/>
  </r>
  <r>
    <x v="34"/>
    <x v="0"/>
    <x v="0"/>
    <x v="2"/>
    <x v="34"/>
    <x v="34"/>
    <x v="232"/>
    <x v="232"/>
    <x v="213"/>
    <x v="232"/>
    <x v="13"/>
    <x v="107"/>
    <x v="255"/>
    <x v="89"/>
    <x v="156"/>
    <x v="45"/>
    <x v="51"/>
    <x v="0"/>
    <x v="8"/>
  </r>
  <r>
    <x v="34"/>
    <x v="0"/>
    <x v="0"/>
    <x v="2"/>
    <x v="34"/>
    <x v="34"/>
    <x v="233"/>
    <x v="233"/>
    <x v="63"/>
    <x v="233"/>
    <x v="13"/>
    <x v="107"/>
    <x v="255"/>
    <x v="89"/>
    <x v="156"/>
    <x v="45"/>
    <x v="51"/>
    <x v="0"/>
    <x v="8"/>
  </r>
  <r>
    <x v="34"/>
    <x v="0"/>
    <x v="0"/>
    <x v="2"/>
    <x v="34"/>
    <x v="34"/>
    <x v="234"/>
    <x v="234"/>
    <x v="214"/>
    <x v="234"/>
    <x v="13"/>
    <x v="107"/>
    <x v="255"/>
    <x v="89"/>
    <x v="156"/>
    <x v="45"/>
    <x v="51"/>
    <x v="0"/>
    <x v="8"/>
  </r>
  <r>
    <x v="34"/>
    <x v="0"/>
    <x v="0"/>
    <x v="2"/>
    <x v="34"/>
    <x v="34"/>
    <x v="235"/>
    <x v="235"/>
    <x v="215"/>
    <x v="235"/>
    <x v="13"/>
    <x v="107"/>
    <x v="255"/>
    <x v="89"/>
    <x v="156"/>
    <x v="45"/>
    <x v="51"/>
    <x v="0"/>
    <x v="8"/>
  </r>
  <r>
    <x v="34"/>
    <x v="0"/>
    <x v="0"/>
    <x v="2"/>
    <x v="34"/>
    <x v="34"/>
    <x v="236"/>
    <x v="236"/>
    <x v="216"/>
    <x v="236"/>
    <x v="13"/>
    <x v="107"/>
    <x v="255"/>
    <x v="89"/>
    <x v="156"/>
    <x v="45"/>
    <x v="51"/>
    <x v="0"/>
    <x v="8"/>
  </r>
  <r>
    <x v="34"/>
    <x v="0"/>
    <x v="0"/>
    <x v="2"/>
    <x v="34"/>
    <x v="34"/>
    <x v="90"/>
    <x v="90"/>
    <x v="89"/>
    <x v="90"/>
    <x v="13"/>
    <x v="107"/>
    <x v="255"/>
    <x v="89"/>
    <x v="156"/>
    <x v="45"/>
    <x v="51"/>
    <x v="0"/>
    <x v="8"/>
  </r>
  <r>
    <x v="34"/>
    <x v="0"/>
    <x v="0"/>
    <x v="2"/>
    <x v="34"/>
    <x v="34"/>
    <x v="237"/>
    <x v="237"/>
    <x v="217"/>
    <x v="237"/>
    <x v="13"/>
    <x v="107"/>
    <x v="255"/>
    <x v="89"/>
    <x v="156"/>
    <x v="45"/>
    <x v="51"/>
    <x v="0"/>
    <x v="8"/>
  </r>
  <r>
    <x v="34"/>
    <x v="0"/>
    <x v="0"/>
    <x v="2"/>
    <x v="34"/>
    <x v="34"/>
    <x v="238"/>
    <x v="238"/>
    <x v="218"/>
    <x v="238"/>
    <x v="13"/>
    <x v="107"/>
    <x v="255"/>
    <x v="89"/>
    <x v="156"/>
    <x v="45"/>
    <x v="51"/>
    <x v="0"/>
    <x v="8"/>
  </r>
  <r>
    <x v="34"/>
    <x v="0"/>
    <x v="0"/>
    <x v="2"/>
    <x v="34"/>
    <x v="34"/>
    <x v="239"/>
    <x v="239"/>
    <x v="219"/>
    <x v="239"/>
    <x v="13"/>
    <x v="107"/>
    <x v="255"/>
    <x v="89"/>
    <x v="156"/>
    <x v="45"/>
    <x v="51"/>
    <x v="0"/>
    <x v="8"/>
  </r>
  <r>
    <x v="34"/>
    <x v="0"/>
    <x v="0"/>
    <x v="2"/>
    <x v="34"/>
    <x v="34"/>
    <x v="240"/>
    <x v="240"/>
    <x v="220"/>
    <x v="240"/>
    <x v="13"/>
    <x v="107"/>
    <x v="255"/>
    <x v="89"/>
    <x v="156"/>
    <x v="45"/>
    <x v="51"/>
    <x v="0"/>
    <x v="8"/>
  </r>
  <r>
    <x v="34"/>
    <x v="0"/>
    <x v="0"/>
    <x v="2"/>
    <x v="34"/>
    <x v="34"/>
    <x v="70"/>
    <x v="70"/>
    <x v="70"/>
    <x v="70"/>
    <x v="13"/>
    <x v="107"/>
    <x v="255"/>
    <x v="89"/>
    <x v="156"/>
    <x v="45"/>
    <x v="51"/>
    <x v="0"/>
    <x v="8"/>
  </r>
  <r>
    <x v="34"/>
    <x v="0"/>
    <x v="0"/>
    <x v="2"/>
    <x v="34"/>
    <x v="34"/>
    <x v="241"/>
    <x v="241"/>
    <x v="63"/>
    <x v="241"/>
    <x v="13"/>
    <x v="107"/>
    <x v="255"/>
    <x v="89"/>
    <x v="156"/>
    <x v="45"/>
    <x v="51"/>
    <x v="0"/>
    <x v="8"/>
  </r>
  <r>
    <x v="34"/>
    <x v="0"/>
    <x v="0"/>
    <x v="2"/>
    <x v="34"/>
    <x v="34"/>
    <x v="242"/>
    <x v="242"/>
    <x v="221"/>
    <x v="242"/>
    <x v="13"/>
    <x v="107"/>
    <x v="255"/>
    <x v="89"/>
    <x v="156"/>
    <x v="45"/>
    <x v="51"/>
    <x v="0"/>
    <x v="8"/>
  </r>
  <r>
    <x v="34"/>
    <x v="0"/>
    <x v="0"/>
    <x v="2"/>
    <x v="34"/>
    <x v="34"/>
    <x v="243"/>
    <x v="243"/>
    <x v="222"/>
    <x v="243"/>
    <x v="13"/>
    <x v="107"/>
    <x v="255"/>
    <x v="89"/>
    <x v="156"/>
    <x v="45"/>
    <x v="51"/>
    <x v="0"/>
    <x v="8"/>
  </r>
  <r>
    <x v="34"/>
    <x v="0"/>
    <x v="0"/>
    <x v="2"/>
    <x v="34"/>
    <x v="34"/>
    <x v="244"/>
    <x v="244"/>
    <x v="223"/>
    <x v="244"/>
    <x v="13"/>
    <x v="107"/>
    <x v="255"/>
    <x v="89"/>
    <x v="156"/>
    <x v="45"/>
    <x v="51"/>
    <x v="0"/>
    <x v="8"/>
  </r>
  <r>
    <x v="34"/>
    <x v="0"/>
    <x v="0"/>
    <x v="2"/>
    <x v="34"/>
    <x v="34"/>
    <x v="245"/>
    <x v="245"/>
    <x v="224"/>
    <x v="245"/>
    <x v="13"/>
    <x v="107"/>
    <x v="255"/>
    <x v="89"/>
    <x v="156"/>
    <x v="45"/>
    <x v="51"/>
    <x v="0"/>
    <x v="8"/>
  </r>
  <r>
    <x v="34"/>
    <x v="0"/>
    <x v="0"/>
    <x v="2"/>
    <x v="34"/>
    <x v="34"/>
    <x v="246"/>
    <x v="246"/>
    <x v="63"/>
    <x v="246"/>
    <x v="13"/>
    <x v="107"/>
    <x v="255"/>
    <x v="89"/>
    <x v="156"/>
    <x v="45"/>
    <x v="51"/>
    <x v="0"/>
    <x v="8"/>
  </r>
  <r>
    <x v="34"/>
    <x v="0"/>
    <x v="0"/>
    <x v="2"/>
    <x v="34"/>
    <x v="34"/>
    <x v="247"/>
    <x v="247"/>
    <x v="225"/>
    <x v="247"/>
    <x v="13"/>
    <x v="107"/>
    <x v="255"/>
    <x v="89"/>
    <x v="156"/>
    <x v="45"/>
    <x v="51"/>
    <x v="0"/>
    <x v="8"/>
  </r>
  <r>
    <x v="34"/>
    <x v="0"/>
    <x v="0"/>
    <x v="2"/>
    <x v="34"/>
    <x v="34"/>
    <x v="248"/>
    <x v="248"/>
    <x v="226"/>
    <x v="248"/>
    <x v="13"/>
    <x v="107"/>
    <x v="255"/>
    <x v="89"/>
    <x v="156"/>
    <x v="45"/>
    <x v="51"/>
    <x v="0"/>
    <x v="8"/>
  </r>
  <r>
    <x v="34"/>
    <x v="0"/>
    <x v="0"/>
    <x v="2"/>
    <x v="34"/>
    <x v="34"/>
    <x v="249"/>
    <x v="249"/>
    <x v="227"/>
    <x v="249"/>
    <x v="13"/>
    <x v="107"/>
    <x v="255"/>
    <x v="89"/>
    <x v="156"/>
    <x v="45"/>
    <x v="51"/>
    <x v="0"/>
    <x v="8"/>
  </r>
  <r>
    <x v="34"/>
    <x v="0"/>
    <x v="0"/>
    <x v="2"/>
    <x v="34"/>
    <x v="34"/>
    <x v="250"/>
    <x v="250"/>
    <x v="228"/>
    <x v="250"/>
    <x v="13"/>
    <x v="107"/>
    <x v="255"/>
    <x v="89"/>
    <x v="156"/>
    <x v="45"/>
    <x v="51"/>
    <x v="0"/>
    <x v="8"/>
  </r>
  <r>
    <x v="34"/>
    <x v="0"/>
    <x v="0"/>
    <x v="2"/>
    <x v="34"/>
    <x v="34"/>
    <x v="251"/>
    <x v="251"/>
    <x v="229"/>
    <x v="251"/>
    <x v="13"/>
    <x v="107"/>
    <x v="255"/>
    <x v="89"/>
    <x v="156"/>
    <x v="45"/>
    <x v="51"/>
    <x v="0"/>
    <x v="8"/>
  </r>
  <r>
    <x v="34"/>
    <x v="0"/>
    <x v="0"/>
    <x v="2"/>
    <x v="34"/>
    <x v="34"/>
    <x v="71"/>
    <x v="71"/>
    <x v="71"/>
    <x v="71"/>
    <x v="13"/>
    <x v="107"/>
    <x v="255"/>
    <x v="89"/>
    <x v="156"/>
    <x v="45"/>
    <x v="51"/>
    <x v="0"/>
    <x v="8"/>
  </r>
  <r>
    <x v="34"/>
    <x v="0"/>
    <x v="0"/>
    <x v="2"/>
    <x v="34"/>
    <x v="34"/>
    <x v="252"/>
    <x v="252"/>
    <x v="230"/>
    <x v="252"/>
    <x v="13"/>
    <x v="107"/>
    <x v="255"/>
    <x v="89"/>
    <x v="156"/>
    <x v="45"/>
    <x v="51"/>
    <x v="0"/>
    <x v="8"/>
  </r>
  <r>
    <x v="34"/>
    <x v="0"/>
    <x v="0"/>
    <x v="2"/>
    <x v="34"/>
    <x v="34"/>
    <x v="135"/>
    <x v="135"/>
    <x v="134"/>
    <x v="135"/>
    <x v="13"/>
    <x v="107"/>
    <x v="255"/>
    <x v="89"/>
    <x v="156"/>
    <x v="45"/>
    <x v="51"/>
    <x v="0"/>
    <x v="8"/>
  </r>
  <r>
    <x v="34"/>
    <x v="0"/>
    <x v="0"/>
    <x v="2"/>
    <x v="34"/>
    <x v="34"/>
    <x v="253"/>
    <x v="253"/>
    <x v="63"/>
    <x v="253"/>
    <x v="13"/>
    <x v="107"/>
    <x v="255"/>
    <x v="89"/>
    <x v="156"/>
    <x v="45"/>
    <x v="51"/>
    <x v="0"/>
    <x v="8"/>
  </r>
  <r>
    <x v="34"/>
    <x v="0"/>
    <x v="0"/>
    <x v="2"/>
    <x v="34"/>
    <x v="34"/>
    <x v="254"/>
    <x v="254"/>
    <x v="231"/>
    <x v="254"/>
    <x v="13"/>
    <x v="107"/>
    <x v="255"/>
    <x v="89"/>
    <x v="156"/>
    <x v="45"/>
    <x v="51"/>
    <x v="0"/>
    <x v="8"/>
  </r>
  <r>
    <x v="34"/>
    <x v="0"/>
    <x v="0"/>
    <x v="2"/>
    <x v="34"/>
    <x v="34"/>
    <x v="255"/>
    <x v="255"/>
    <x v="232"/>
    <x v="255"/>
    <x v="13"/>
    <x v="107"/>
    <x v="255"/>
    <x v="89"/>
    <x v="156"/>
    <x v="45"/>
    <x v="51"/>
    <x v="0"/>
    <x v="8"/>
  </r>
  <r>
    <x v="34"/>
    <x v="0"/>
    <x v="0"/>
    <x v="2"/>
    <x v="34"/>
    <x v="34"/>
    <x v="256"/>
    <x v="256"/>
    <x v="233"/>
    <x v="256"/>
    <x v="13"/>
    <x v="107"/>
    <x v="255"/>
    <x v="89"/>
    <x v="156"/>
    <x v="45"/>
    <x v="51"/>
    <x v="0"/>
    <x v="8"/>
  </r>
  <r>
    <x v="34"/>
    <x v="0"/>
    <x v="0"/>
    <x v="2"/>
    <x v="34"/>
    <x v="34"/>
    <x v="257"/>
    <x v="257"/>
    <x v="234"/>
    <x v="257"/>
    <x v="13"/>
    <x v="107"/>
    <x v="255"/>
    <x v="89"/>
    <x v="156"/>
    <x v="45"/>
    <x v="51"/>
    <x v="0"/>
    <x v="8"/>
  </r>
  <r>
    <x v="34"/>
    <x v="0"/>
    <x v="0"/>
    <x v="2"/>
    <x v="34"/>
    <x v="34"/>
    <x v="258"/>
    <x v="258"/>
    <x v="235"/>
    <x v="258"/>
    <x v="13"/>
    <x v="107"/>
    <x v="255"/>
    <x v="89"/>
    <x v="156"/>
    <x v="45"/>
    <x v="51"/>
    <x v="0"/>
    <x v="8"/>
  </r>
  <r>
    <x v="34"/>
    <x v="0"/>
    <x v="0"/>
    <x v="2"/>
    <x v="34"/>
    <x v="34"/>
    <x v="259"/>
    <x v="259"/>
    <x v="236"/>
    <x v="259"/>
    <x v="13"/>
    <x v="107"/>
    <x v="255"/>
    <x v="89"/>
    <x v="156"/>
    <x v="45"/>
    <x v="51"/>
    <x v="0"/>
    <x v="8"/>
  </r>
  <r>
    <x v="34"/>
    <x v="0"/>
    <x v="0"/>
    <x v="2"/>
    <x v="34"/>
    <x v="34"/>
    <x v="260"/>
    <x v="260"/>
    <x v="63"/>
    <x v="260"/>
    <x v="13"/>
    <x v="107"/>
    <x v="255"/>
    <x v="89"/>
    <x v="156"/>
    <x v="45"/>
    <x v="51"/>
    <x v="0"/>
    <x v="8"/>
  </r>
  <r>
    <x v="34"/>
    <x v="0"/>
    <x v="0"/>
    <x v="2"/>
    <x v="34"/>
    <x v="34"/>
    <x v="261"/>
    <x v="261"/>
    <x v="237"/>
    <x v="261"/>
    <x v="13"/>
    <x v="107"/>
    <x v="255"/>
    <x v="89"/>
    <x v="156"/>
    <x v="45"/>
    <x v="51"/>
    <x v="0"/>
    <x v="8"/>
  </r>
  <r>
    <x v="34"/>
    <x v="0"/>
    <x v="0"/>
    <x v="2"/>
    <x v="34"/>
    <x v="34"/>
    <x v="262"/>
    <x v="262"/>
    <x v="238"/>
    <x v="262"/>
    <x v="13"/>
    <x v="107"/>
    <x v="255"/>
    <x v="89"/>
    <x v="156"/>
    <x v="45"/>
    <x v="51"/>
    <x v="0"/>
    <x v="8"/>
  </r>
  <r>
    <x v="34"/>
    <x v="0"/>
    <x v="0"/>
    <x v="2"/>
    <x v="34"/>
    <x v="34"/>
    <x v="263"/>
    <x v="263"/>
    <x v="239"/>
    <x v="263"/>
    <x v="13"/>
    <x v="107"/>
    <x v="255"/>
    <x v="89"/>
    <x v="156"/>
    <x v="45"/>
    <x v="51"/>
    <x v="0"/>
    <x v="8"/>
  </r>
  <r>
    <x v="34"/>
    <x v="0"/>
    <x v="0"/>
    <x v="2"/>
    <x v="34"/>
    <x v="34"/>
    <x v="264"/>
    <x v="264"/>
    <x v="240"/>
    <x v="264"/>
    <x v="13"/>
    <x v="107"/>
    <x v="255"/>
    <x v="89"/>
    <x v="156"/>
    <x v="45"/>
    <x v="51"/>
    <x v="0"/>
    <x v="8"/>
  </r>
  <r>
    <x v="34"/>
    <x v="0"/>
    <x v="0"/>
    <x v="2"/>
    <x v="34"/>
    <x v="34"/>
    <x v="265"/>
    <x v="265"/>
    <x v="241"/>
    <x v="265"/>
    <x v="13"/>
    <x v="107"/>
    <x v="255"/>
    <x v="89"/>
    <x v="156"/>
    <x v="45"/>
    <x v="51"/>
    <x v="0"/>
    <x v="8"/>
  </r>
  <r>
    <x v="34"/>
    <x v="0"/>
    <x v="0"/>
    <x v="2"/>
    <x v="34"/>
    <x v="34"/>
    <x v="266"/>
    <x v="266"/>
    <x v="242"/>
    <x v="266"/>
    <x v="13"/>
    <x v="107"/>
    <x v="255"/>
    <x v="89"/>
    <x v="156"/>
    <x v="45"/>
    <x v="51"/>
    <x v="0"/>
    <x v="8"/>
  </r>
  <r>
    <x v="34"/>
    <x v="0"/>
    <x v="0"/>
    <x v="2"/>
    <x v="34"/>
    <x v="34"/>
    <x v="267"/>
    <x v="267"/>
    <x v="63"/>
    <x v="267"/>
    <x v="13"/>
    <x v="107"/>
    <x v="255"/>
    <x v="89"/>
    <x v="156"/>
    <x v="45"/>
    <x v="51"/>
    <x v="0"/>
    <x v="8"/>
  </r>
  <r>
    <x v="34"/>
    <x v="0"/>
    <x v="0"/>
    <x v="2"/>
    <x v="34"/>
    <x v="34"/>
    <x v="268"/>
    <x v="268"/>
    <x v="243"/>
    <x v="268"/>
    <x v="13"/>
    <x v="107"/>
    <x v="255"/>
    <x v="89"/>
    <x v="156"/>
    <x v="45"/>
    <x v="51"/>
    <x v="0"/>
    <x v="8"/>
  </r>
  <r>
    <x v="34"/>
    <x v="0"/>
    <x v="0"/>
    <x v="2"/>
    <x v="34"/>
    <x v="34"/>
    <x v="269"/>
    <x v="269"/>
    <x v="244"/>
    <x v="269"/>
    <x v="13"/>
    <x v="107"/>
    <x v="255"/>
    <x v="89"/>
    <x v="156"/>
    <x v="45"/>
    <x v="51"/>
    <x v="0"/>
    <x v="8"/>
  </r>
  <r>
    <x v="34"/>
    <x v="0"/>
    <x v="0"/>
    <x v="2"/>
    <x v="34"/>
    <x v="34"/>
    <x v="270"/>
    <x v="270"/>
    <x v="245"/>
    <x v="270"/>
    <x v="13"/>
    <x v="107"/>
    <x v="255"/>
    <x v="89"/>
    <x v="156"/>
    <x v="45"/>
    <x v="51"/>
    <x v="0"/>
    <x v="8"/>
  </r>
  <r>
    <x v="34"/>
    <x v="0"/>
    <x v="0"/>
    <x v="2"/>
    <x v="34"/>
    <x v="34"/>
    <x v="271"/>
    <x v="271"/>
    <x v="246"/>
    <x v="271"/>
    <x v="13"/>
    <x v="107"/>
    <x v="255"/>
    <x v="89"/>
    <x v="156"/>
    <x v="45"/>
    <x v="51"/>
    <x v="0"/>
    <x v="8"/>
  </r>
  <r>
    <x v="34"/>
    <x v="0"/>
    <x v="0"/>
    <x v="2"/>
    <x v="34"/>
    <x v="34"/>
    <x v="272"/>
    <x v="272"/>
    <x v="247"/>
    <x v="272"/>
    <x v="13"/>
    <x v="107"/>
    <x v="255"/>
    <x v="89"/>
    <x v="156"/>
    <x v="45"/>
    <x v="51"/>
    <x v="0"/>
    <x v="8"/>
  </r>
  <r>
    <x v="34"/>
    <x v="0"/>
    <x v="0"/>
    <x v="2"/>
    <x v="34"/>
    <x v="34"/>
    <x v="273"/>
    <x v="273"/>
    <x v="248"/>
    <x v="273"/>
    <x v="13"/>
    <x v="107"/>
    <x v="255"/>
    <x v="89"/>
    <x v="156"/>
    <x v="45"/>
    <x v="51"/>
    <x v="0"/>
    <x v="8"/>
  </r>
  <r>
    <x v="34"/>
    <x v="0"/>
    <x v="0"/>
    <x v="2"/>
    <x v="34"/>
    <x v="34"/>
    <x v="274"/>
    <x v="274"/>
    <x v="249"/>
    <x v="274"/>
    <x v="13"/>
    <x v="107"/>
    <x v="255"/>
    <x v="89"/>
    <x v="156"/>
    <x v="45"/>
    <x v="51"/>
    <x v="0"/>
    <x v="8"/>
  </r>
  <r>
    <x v="34"/>
    <x v="0"/>
    <x v="0"/>
    <x v="2"/>
    <x v="34"/>
    <x v="34"/>
    <x v="275"/>
    <x v="275"/>
    <x v="250"/>
    <x v="275"/>
    <x v="13"/>
    <x v="107"/>
    <x v="255"/>
    <x v="89"/>
    <x v="156"/>
    <x v="45"/>
    <x v="51"/>
    <x v="0"/>
    <x v="8"/>
  </r>
  <r>
    <x v="34"/>
    <x v="0"/>
    <x v="0"/>
    <x v="2"/>
    <x v="34"/>
    <x v="34"/>
    <x v="276"/>
    <x v="276"/>
    <x v="63"/>
    <x v="276"/>
    <x v="13"/>
    <x v="107"/>
    <x v="255"/>
    <x v="89"/>
    <x v="156"/>
    <x v="45"/>
    <x v="51"/>
    <x v="0"/>
    <x v="8"/>
  </r>
  <r>
    <x v="34"/>
    <x v="0"/>
    <x v="0"/>
    <x v="2"/>
    <x v="34"/>
    <x v="34"/>
    <x v="277"/>
    <x v="277"/>
    <x v="251"/>
    <x v="277"/>
    <x v="13"/>
    <x v="107"/>
    <x v="255"/>
    <x v="89"/>
    <x v="156"/>
    <x v="45"/>
    <x v="51"/>
    <x v="0"/>
    <x v="8"/>
  </r>
  <r>
    <x v="34"/>
    <x v="0"/>
    <x v="0"/>
    <x v="2"/>
    <x v="34"/>
    <x v="34"/>
    <x v="278"/>
    <x v="278"/>
    <x v="252"/>
    <x v="278"/>
    <x v="13"/>
    <x v="107"/>
    <x v="255"/>
    <x v="89"/>
    <x v="156"/>
    <x v="45"/>
    <x v="51"/>
    <x v="0"/>
    <x v="8"/>
  </r>
  <r>
    <x v="34"/>
    <x v="0"/>
    <x v="0"/>
    <x v="2"/>
    <x v="34"/>
    <x v="34"/>
    <x v="279"/>
    <x v="279"/>
    <x v="253"/>
    <x v="279"/>
    <x v="13"/>
    <x v="107"/>
    <x v="255"/>
    <x v="89"/>
    <x v="156"/>
    <x v="45"/>
    <x v="51"/>
    <x v="0"/>
    <x v="8"/>
  </r>
  <r>
    <x v="34"/>
    <x v="0"/>
    <x v="0"/>
    <x v="2"/>
    <x v="34"/>
    <x v="34"/>
    <x v="280"/>
    <x v="280"/>
    <x v="63"/>
    <x v="280"/>
    <x v="13"/>
    <x v="107"/>
    <x v="255"/>
    <x v="89"/>
    <x v="156"/>
    <x v="45"/>
    <x v="51"/>
    <x v="0"/>
    <x v="8"/>
  </r>
  <r>
    <x v="34"/>
    <x v="0"/>
    <x v="0"/>
    <x v="2"/>
    <x v="34"/>
    <x v="34"/>
    <x v="72"/>
    <x v="72"/>
    <x v="72"/>
    <x v="72"/>
    <x v="13"/>
    <x v="107"/>
    <x v="255"/>
    <x v="89"/>
    <x v="156"/>
    <x v="45"/>
    <x v="51"/>
    <x v="0"/>
    <x v="8"/>
  </r>
  <r>
    <x v="34"/>
    <x v="0"/>
    <x v="0"/>
    <x v="2"/>
    <x v="34"/>
    <x v="34"/>
    <x v="281"/>
    <x v="281"/>
    <x v="254"/>
    <x v="281"/>
    <x v="13"/>
    <x v="107"/>
    <x v="255"/>
    <x v="89"/>
    <x v="156"/>
    <x v="45"/>
    <x v="51"/>
    <x v="0"/>
    <x v="8"/>
  </r>
  <r>
    <x v="34"/>
    <x v="0"/>
    <x v="0"/>
    <x v="2"/>
    <x v="34"/>
    <x v="34"/>
    <x v="282"/>
    <x v="282"/>
    <x v="255"/>
    <x v="282"/>
    <x v="13"/>
    <x v="107"/>
    <x v="255"/>
    <x v="89"/>
    <x v="156"/>
    <x v="45"/>
    <x v="51"/>
    <x v="0"/>
    <x v="8"/>
  </r>
  <r>
    <x v="34"/>
    <x v="0"/>
    <x v="0"/>
    <x v="2"/>
    <x v="34"/>
    <x v="34"/>
    <x v="283"/>
    <x v="283"/>
    <x v="256"/>
    <x v="283"/>
    <x v="13"/>
    <x v="107"/>
    <x v="255"/>
    <x v="89"/>
    <x v="156"/>
    <x v="45"/>
    <x v="51"/>
    <x v="0"/>
    <x v="8"/>
  </r>
  <r>
    <x v="34"/>
    <x v="0"/>
    <x v="0"/>
    <x v="2"/>
    <x v="34"/>
    <x v="34"/>
    <x v="284"/>
    <x v="284"/>
    <x v="257"/>
    <x v="284"/>
    <x v="13"/>
    <x v="107"/>
    <x v="255"/>
    <x v="89"/>
    <x v="156"/>
    <x v="45"/>
    <x v="51"/>
    <x v="0"/>
    <x v="8"/>
  </r>
  <r>
    <x v="34"/>
    <x v="0"/>
    <x v="0"/>
    <x v="2"/>
    <x v="34"/>
    <x v="34"/>
    <x v="285"/>
    <x v="285"/>
    <x v="258"/>
    <x v="285"/>
    <x v="13"/>
    <x v="107"/>
    <x v="255"/>
    <x v="89"/>
    <x v="156"/>
    <x v="45"/>
    <x v="51"/>
    <x v="0"/>
    <x v="8"/>
  </r>
  <r>
    <x v="34"/>
    <x v="0"/>
    <x v="0"/>
    <x v="2"/>
    <x v="34"/>
    <x v="34"/>
    <x v="286"/>
    <x v="286"/>
    <x v="63"/>
    <x v="286"/>
    <x v="13"/>
    <x v="107"/>
    <x v="255"/>
    <x v="89"/>
    <x v="156"/>
    <x v="45"/>
    <x v="51"/>
    <x v="0"/>
    <x v="8"/>
  </r>
  <r>
    <x v="34"/>
    <x v="0"/>
    <x v="0"/>
    <x v="2"/>
    <x v="34"/>
    <x v="34"/>
    <x v="287"/>
    <x v="287"/>
    <x v="259"/>
    <x v="287"/>
    <x v="13"/>
    <x v="107"/>
    <x v="255"/>
    <x v="89"/>
    <x v="156"/>
    <x v="45"/>
    <x v="51"/>
    <x v="0"/>
    <x v="8"/>
  </r>
  <r>
    <x v="34"/>
    <x v="0"/>
    <x v="0"/>
    <x v="2"/>
    <x v="34"/>
    <x v="34"/>
    <x v="86"/>
    <x v="86"/>
    <x v="85"/>
    <x v="86"/>
    <x v="13"/>
    <x v="107"/>
    <x v="255"/>
    <x v="89"/>
    <x v="156"/>
    <x v="45"/>
    <x v="51"/>
    <x v="0"/>
    <x v="8"/>
  </r>
  <r>
    <x v="34"/>
    <x v="0"/>
    <x v="0"/>
    <x v="2"/>
    <x v="34"/>
    <x v="34"/>
    <x v="288"/>
    <x v="288"/>
    <x v="260"/>
    <x v="288"/>
    <x v="13"/>
    <x v="107"/>
    <x v="255"/>
    <x v="89"/>
    <x v="156"/>
    <x v="45"/>
    <x v="51"/>
    <x v="0"/>
    <x v="8"/>
  </r>
  <r>
    <x v="34"/>
    <x v="0"/>
    <x v="0"/>
    <x v="2"/>
    <x v="34"/>
    <x v="34"/>
    <x v="289"/>
    <x v="289"/>
    <x v="261"/>
    <x v="289"/>
    <x v="13"/>
    <x v="107"/>
    <x v="255"/>
    <x v="89"/>
    <x v="156"/>
    <x v="45"/>
    <x v="51"/>
    <x v="0"/>
    <x v="8"/>
  </r>
  <r>
    <x v="34"/>
    <x v="0"/>
    <x v="0"/>
    <x v="2"/>
    <x v="34"/>
    <x v="34"/>
    <x v="88"/>
    <x v="88"/>
    <x v="87"/>
    <x v="88"/>
    <x v="13"/>
    <x v="107"/>
    <x v="255"/>
    <x v="89"/>
    <x v="156"/>
    <x v="45"/>
    <x v="51"/>
    <x v="0"/>
    <x v="8"/>
  </r>
  <r>
    <x v="34"/>
    <x v="0"/>
    <x v="0"/>
    <x v="2"/>
    <x v="34"/>
    <x v="34"/>
    <x v="290"/>
    <x v="290"/>
    <x v="262"/>
    <x v="290"/>
    <x v="13"/>
    <x v="107"/>
    <x v="255"/>
    <x v="89"/>
    <x v="156"/>
    <x v="45"/>
    <x v="51"/>
    <x v="0"/>
    <x v="8"/>
  </r>
  <r>
    <x v="34"/>
    <x v="0"/>
    <x v="0"/>
    <x v="2"/>
    <x v="34"/>
    <x v="34"/>
    <x v="291"/>
    <x v="291"/>
    <x v="263"/>
    <x v="291"/>
    <x v="13"/>
    <x v="107"/>
    <x v="255"/>
    <x v="89"/>
    <x v="156"/>
    <x v="45"/>
    <x v="51"/>
    <x v="0"/>
    <x v="8"/>
  </r>
  <r>
    <x v="34"/>
    <x v="0"/>
    <x v="0"/>
    <x v="2"/>
    <x v="34"/>
    <x v="34"/>
    <x v="105"/>
    <x v="105"/>
    <x v="104"/>
    <x v="105"/>
    <x v="13"/>
    <x v="107"/>
    <x v="255"/>
    <x v="89"/>
    <x v="156"/>
    <x v="45"/>
    <x v="51"/>
    <x v="0"/>
    <x v="8"/>
  </r>
  <r>
    <x v="34"/>
    <x v="0"/>
    <x v="0"/>
    <x v="2"/>
    <x v="34"/>
    <x v="34"/>
    <x v="73"/>
    <x v="73"/>
    <x v="73"/>
    <x v="73"/>
    <x v="13"/>
    <x v="107"/>
    <x v="255"/>
    <x v="89"/>
    <x v="156"/>
    <x v="45"/>
    <x v="51"/>
    <x v="0"/>
    <x v="8"/>
  </r>
  <r>
    <x v="34"/>
    <x v="0"/>
    <x v="0"/>
    <x v="2"/>
    <x v="34"/>
    <x v="34"/>
    <x v="292"/>
    <x v="292"/>
    <x v="63"/>
    <x v="292"/>
    <x v="13"/>
    <x v="107"/>
    <x v="255"/>
    <x v="89"/>
    <x v="156"/>
    <x v="45"/>
    <x v="51"/>
    <x v="0"/>
    <x v="8"/>
  </r>
  <r>
    <x v="34"/>
    <x v="0"/>
    <x v="0"/>
    <x v="2"/>
    <x v="34"/>
    <x v="34"/>
    <x v="137"/>
    <x v="137"/>
    <x v="136"/>
    <x v="137"/>
    <x v="13"/>
    <x v="107"/>
    <x v="255"/>
    <x v="89"/>
    <x v="156"/>
    <x v="45"/>
    <x v="51"/>
    <x v="0"/>
    <x v="8"/>
  </r>
  <r>
    <x v="34"/>
    <x v="0"/>
    <x v="0"/>
    <x v="2"/>
    <x v="34"/>
    <x v="34"/>
    <x v="293"/>
    <x v="293"/>
    <x v="63"/>
    <x v="293"/>
    <x v="13"/>
    <x v="107"/>
    <x v="255"/>
    <x v="89"/>
    <x v="156"/>
    <x v="45"/>
    <x v="51"/>
    <x v="0"/>
    <x v="8"/>
  </r>
  <r>
    <x v="34"/>
    <x v="0"/>
    <x v="0"/>
    <x v="2"/>
    <x v="34"/>
    <x v="34"/>
    <x v="294"/>
    <x v="294"/>
    <x v="264"/>
    <x v="294"/>
    <x v="13"/>
    <x v="107"/>
    <x v="255"/>
    <x v="89"/>
    <x v="156"/>
    <x v="45"/>
    <x v="51"/>
    <x v="0"/>
    <x v="8"/>
  </r>
  <r>
    <x v="34"/>
    <x v="0"/>
    <x v="0"/>
    <x v="2"/>
    <x v="34"/>
    <x v="34"/>
    <x v="295"/>
    <x v="295"/>
    <x v="63"/>
    <x v="295"/>
    <x v="13"/>
    <x v="107"/>
    <x v="255"/>
    <x v="89"/>
    <x v="156"/>
    <x v="45"/>
    <x v="51"/>
    <x v="0"/>
    <x v="8"/>
  </r>
  <r>
    <x v="34"/>
    <x v="0"/>
    <x v="0"/>
    <x v="2"/>
    <x v="34"/>
    <x v="34"/>
    <x v="296"/>
    <x v="296"/>
    <x v="265"/>
    <x v="296"/>
    <x v="13"/>
    <x v="107"/>
    <x v="255"/>
    <x v="89"/>
    <x v="156"/>
    <x v="45"/>
    <x v="51"/>
    <x v="0"/>
    <x v="8"/>
  </r>
  <r>
    <x v="34"/>
    <x v="0"/>
    <x v="0"/>
    <x v="2"/>
    <x v="34"/>
    <x v="34"/>
    <x v="297"/>
    <x v="297"/>
    <x v="63"/>
    <x v="297"/>
    <x v="13"/>
    <x v="107"/>
    <x v="255"/>
    <x v="89"/>
    <x v="156"/>
    <x v="45"/>
    <x v="51"/>
    <x v="0"/>
    <x v="8"/>
  </r>
  <r>
    <x v="34"/>
    <x v="0"/>
    <x v="0"/>
    <x v="2"/>
    <x v="34"/>
    <x v="34"/>
    <x v="298"/>
    <x v="298"/>
    <x v="266"/>
    <x v="298"/>
    <x v="13"/>
    <x v="107"/>
    <x v="255"/>
    <x v="89"/>
    <x v="156"/>
    <x v="45"/>
    <x v="51"/>
    <x v="0"/>
    <x v="8"/>
  </r>
  <r>
    <x v="34"/>
    <x v="0"/>
    <x v="0"/>
    <x v="2"/>
    <x v="34"/>
    <x v="34"/>
    <x v="299"/>
    <x v="299"/>
    <x v="267"/>
    <x v="299"/>
    <x v="13"/>
    <x v="107"/>
    <x v="255"/>
    <x v="89"/>
    <x v="156"/>
    <x v="45"/>
    <x v="51"/>
    <x v="0"/>
    <x v="8"/>
  </r>
  <r>
    <x v="34"/>
    <x v="0"/>
    <x v="0"/>
    <x v="2"/>
    <x v="34"/>
    <x v="34"/>
    <x v="300"/>
    <x v="300"/>
    <x v="268"/>
    <x v="300"/>
    <x v="13"/>
    <x v="107"/>
    <x v="255"/>
    <x v="89"/>
    <x v="156"/>
    <x v="45"/>
    <x v="51"/>
    <x v="0"/>
    <x v="8"/>
  </r>
  <r>
    <x v="34"/>
    <x v="0"/>
    <x v="0"/>
    <x v="2"/>
    <x v="34"/>
    <x v="34"/>
    <x v="301"/>
    <x v="301"/>
    <x v="63"/>
    <x v="301"/>
    <x v="13"/>
    <x v="107"/>
    <x v="255"/>
    <x v="89"/>
    <x v="156"/>
    <x v="45"/>
    <x v="51"/>
    <x v="0"/>
    <x v="8"/>
  </r>
  <r>
    <x v="34"/>
    <x v="0"/>
    <x v="0"/>
    <x v="2"/>
    <x v="34"/>
    <x v="34"/>
    <x v="302"/>
    <x v="302"/>
    <x v="269"/>
    <x v="302"/>
    <x v="13"/>
    <x v="107"/>
    <x v="255"/>
    <x v="89"/>
    <x v="156"/>
    <x v="45"/>
    <x v="51"/>
    <x v="0"/>
    <x v="8"/>
  </r>
  <r>
    <x v="34"/>
    <x v="0"/>
    <x v="0"/>
    <x v="2"/>
    <x v="34"/>
    <x v="34"/>
    <x v="303"/>
    <x v="303"/>
    <x v="270"/>
    <x v="303"/>
    <x v="13"/>
    <x v="107"/>
    <x v="255"/>
    <x v="89"/>
    <x v="156"/>
    <x v="45"/>
    <x v="51"/>
    <x v="0"/>
    <x v="8"/>
  </r>
  <r>
    <x v="34"/>
    <x v="0"/>
    <x v="0"/>
    <x v="2"/>
    <x v="34"/>
    <x v="34"/>
    <x v="304"/>
    <x v="304"/>
    <x v="271"/>
    <x v="304"/>
    <x v="13"/>
    <x v="107"/>
    <x v="255"/>
    <x v="89"/>
    <x v="156"/>
    <x v="45"/>
    <x v="51"/>
    <x v="0"/>
    <x v="8"/>
  </r>
  <r>
    <x v="34"/>
    <x v="0"/>
    <x v="0"/>
    <x v="2"/>
    <x v="34"/>
    <x v="34"/>
    <x v="305"/>
    <x v="305"/>
    <x v="63"/>
    <x v="305"/>
    <x v="13"/>
    <x v="107"/>
    <x v="255"/>
    <x v="89"/>
    <x v="156"/>
    <x v="45"/>
    <x v="51"/>
    <x v="0"/>
    <x v="8"/>
  </r>
  <r>
    <x v="34"/>
    <x v="0"/>
    <x v="0"/>
    <x v="2"/>
    <x v="34"/>
    <x v="34"/>
    <x v="306"/>
    <x v="306"/>
    <x v="272"/>
    <x v="306"/>
    <x v="13"/>
    <x v="107"/>
    <x v="255"/>
    <x v="89"/>
    <x v="156"/>
    <x v="45"/>
    <x v="51"/>
    <x v="0"/>
    <x v="8"/>
  </r>
  <r>
    <x v="34"/>
    <x v="0"/>
    <x v="0"/>
    <x v="2"/>
    <x v="34"/>
    <x v="34"/>
    <x v="307"/>
    <x v="307"/>
    <x v="273"/>
    <x v="307"/>
    <x v="13"/>
    <x v="107"/>
    <x v="255"/>
    <x v="89"/>
    <x v="156"/>
    <x v="45"/>
    <x v="51"/>
    <x v="0"/>
    <x v="8"/>
  </r>
  <r>
    <x v="34"/>
    <x v="0"/>
    <x v="0"/>
    <x v="2"/>
    <x v="34"/>
    <x v="34"/>
    <x v="308"/>
    <x v="308"/>
    <x v="274"/>
    <x v="308"/>
    <x v="13"/>
    <x v="107"/>
    <x v="255"/>
    <x v="89"/>
    <x v="156"/>
    <x v="45"/>
    <x v="51"/>
    <x v="0"/>
    <x v="8"/>
  </r>
  <r>
    <x v="34"/>
    <x v="0"/>
    <x v="0"/>
    <x v="2"/>
    <x v="34"/>
    <x v="34"/>
    <x v="309"/>
    <x v="309"/>
    <x v="63"/>
    <x v="309"/>
    <x v="13"/>
    <x v="107"/>
    <x v="255"/>
    <x v="89"/>
    <x v="156"/>
    <x v="45"/>
    <x v="51"/>
    <x v="0"/>
    <x v="8"/>
  </r>
  <r>
    <x v="34"/>
    <x v="0"/>
    <x v="0"/>
    <x v="2"/>
    <x v="34"/>
    <x v="34"/>
    <x v="310"/>
    <x v="310"/>
    <x v="275"/>
    <x v="310"/>
    <x v="13"/>
    <x v="107"/>
    <x v="255"/>
    <x v="89"/>
    <x v="156"/>
    <x v="45"/>
    <x v="51"/>
    <x v="0"/>
    <x v="8"/>
  </r>
  <r>
    <x v="34"/>
    <x v="0"/>
    <x v="0"/>
    <x v="2"/>
    <x v="34"/>
    <x v="34"/>
    <x v="311"/>
    <x v="311"/>
    <x v="276"/>
    <x v="311"/>
    <x v="13"/>
    <x v="107"/>
    <x v="255"/>
    <x v="89"/>
    <x v="156"/>
    <x v="45"/>
    <x v="51"/>
    <x v="0"/>
    <x v="8"/>
  </r>
  <r>
    <x v="34"/>
    <x v="0"/>
    <x v="0"/>
    <x v="2"/>
    <x v="34"/>
    <x v="34"/>
    <x v="312"/>
    <x v="312"/>
    <x v="277"/>
    <x v="312"/>
    <x v="13"/>
    <x v="107"/>
    <x v="255"/>
    <x v="89"/>
    <x v="156"/>
    <x v="45"/>
    <x v="51"/>
    <x v="0"/>
    <x v="8"/>
  </r>
  <r>
    <x v="34"/>
    <x v="0"/>
    <x v="0"/>
    <x v="2"/>
    <x v="34"/>
    <x v="34"/>
    <x v="313"/>
    <x v="313"/>
    <x v="278"/>
    <x v="313"/>
    <x v="13"/>
    <x v="107"/>
    <x v="255"/>
    <x v="89"/>
    <x v="156"/>
    <x v="45"/>
    <x v="51"/>
    <x v="0"/>
    <x v="8"/>
  </r>
  <r>
    <x v="34"/>
    <x v="0"/>
    <x v="0"/>
    <x v="2"/>
    <x v="34"/>
    <x v="34"/>
    <x v="74"/>
    <x v="74"/>
    <x v="74"/>
    <x v="74"/>
    <x v="13"/>
    <x v="107"/>
    <x v="255"/>
    <x v="89"/>
    <x v="156"/>
    <x v="45"/>
    <x v="51"/>
    <x v="0"/>
    <x v="8"/>
  </r>
  <r>
    <x v="34"/>
    <x v="0"/>
    <x v="0"/>
    <x v="2"/>
    <x v="34"/>
    <x v="34"/>
    <x v="314"/>
    <x v="314"/>
    <x v="279"/>
    <x v="314"/>
    <x v="13"/>
    <x v="107"/>
    <x v="255"/>
    <x v="89"/>
    <x v="156"/>
    <x v="45"/>
    <x v="51"/>
    <x v="0"/>
    <x v="8"/>
  </r>
  <r>
    <x v="34"/>
    <x v="0"/>
    <x v="0"/>
    <x v="2"/>
    <x v="34"/>
    <x v="34"/>
    <x v="315"/>
    <x v="315"/>
    <x v="63"/>
    <x v="315"/>
    <x v="13"/>
    <x v="107"/>
    <x v="255"/>
    <x v="89"/>
    <x v="156"/>
    <x v="45"/>
    <x v="51"/>
    <x v="0"/>
    <x v="8"/>
  </r>
  <r>
    <x v="34"/>
    <x v="0"/>
    <x v="0"/>
    <x v="2"/>
    <x v="34"/>
    <x v="34"/>
    <x v="126"/>
    <x v="126"/>
    <x v="125"/>
    <x v="126"/>
    <x v="13"/>
    <x v="107"/>
    <x v="255"/>
    <x v="89"/>
    <x v="156"/>
    <x v="45"/>
    <x v="51"/>
    <x v="0"/>
    <x v="8"/>
  </r>
  <r>
    <x v="34"/>
    <x v="0"/>
    <x v="0"/>
    <x v="2"/>
    <x v="34"/>
    <x v="34"/>
    <x v="316"/>
    <x v="316"/>
    <x v="280"/>
    <x v="316"/>
    <x v="13"/>
    <x v="107"/>
    <x v="255"/>
    <x v="89"/>
    <x v="156"/>
    <x v="45"/>
    <x v="51"/>
    <x v="0"/>
    <x v="8"/>
  </r>
  <r>
    <x v="34"/>
    <x v="0"/>
    <x v="0"/>
    <x v="2"/>
    <x v="34"/>
    <x v="34"/>
    <x v="317"/>
    <x v="317"/>
    <x v="63"/>
    <x v="317"/>
    <x v="13"/>
    <x v="107"/>
    <x v="255"/>
    <x v="89"/>
    <x v="156"/>
    <x v="45"/>
    <x v="51"/>
    <x v="0"/>
    <x v="8"/>
  </r>
  <r>
    <x v="34"/>
    <x v="0"/>
    <x v="0"/>
    <x v="2"/>
    <x v="34"/>
    <x v="34"/>
    <x v="318"/>
    <x v="318"/>
    <x v="281"/>
    <x v="318"/>
    <x v="13"/>
    <x v="107"/>
    <x v="255"/>
    <x v="89"/>
    <x v="156"/>
    <x v="45"/>
    <x v="51"/>
    <x v="0"/>
    <x v="8"/>
  </r>
  <r>
    <x v="34"/>
    <x v="0"/>
    <x v="0"/>
    <x v="2"/>
    <x v="34"/>
    <x v="34"/>
    <x v="319"/>
    <x v="319"/>
    <x v="63"/>
    <x v="319"/>
    <x v="13"/>
    <x v="107"/>
    <x v="255"/>
    <x v="89"/>
    <x v="156"/>
    <x v="45"/>
    <x v="51"/>
    <x v="0"/>
    <x v="8"/>
  </r>
  <r>
    <x v="34"/>
    <x v="0"/>
    <x v="0"/>
    <x v="2"/>
    <x v="34"/>
    <x v="34"/>
    <x v="320"/>
    <x v="320"/>
    <x v="282"/>
    <x v="320"/>
    <x v="13"/>
    <x v="107"/>
    <x v="255"/>
    <x v="89"/>
    <x v="156"/>
    <x v="45"/>
    <x v="51"/>
    <x v="0"/>
    <x v="8"/>
  </r>
  <r>
    <x v="34"/>
    <x v="0"/>
    <x v="0"/>
    <x v="2"/>
    <x v="34"/>
    <x v="34"/>
    <x v="321"/>
    <x v="321"/>
    <x v="63"/>
    <x v="321"/>
    <x v="13"/>
    <x v="107"/>
    <x v="255"/>
    <x v="89"/>
    <x v="156"/>
    <x v="45"/>
    <x v="51"/>
    <x v="0"/>
    <x v="8"/>
  </r>
  <r>
    <x v="34"/>
    <x v="0"/>
    <x v="0"/>
    <x v="2"/>
    <x v="34"/>
    <x v="34"/>
    <x v="322"/>
    <x v="322"/>
    <x v="283"/>
    <x v="322"/>
    <x v="13"/>
    <x v="107"/>
    <x v="255"/>
    <x v="89"/>
    <x v="156"/>
    <x v="45"/>
    <x v="51"/>
    <x v="0"/>
    <x v="8"/>
  </r>
  <r>
    <x v="34"/>
    <x v="0"/>
    <x v="0"/>
    <x v="2"/>
    <x v="34"/>
    <x v="34"/>
    <x v="323"/>
    <x v="323"/>
    <x v="284"/>
    <x v="323"/>
    <x v="13"/>
    <x v="107"/>
    <x v="255"/>
    <x v="89"/>
    <x v="156"/>
    <x v="45"/>
    <x v="51"/>
    <x v="0"/>
    <x v="8"/>
  </r>
  <r>
    <x v="34"/>
    <x v="0"/>
    <x v="0"/>
    <x v="2"/>
    <x v="34"/>
    <x v="34"/>
    <x v="324"/>
    <x v="324"/>
    <x v="285"/>
    <x v="324"/>
    <x v="13"/>
    <x v="107"/>
    <x v="255"/>
    <x v="89"/>
    <x v="156"/>
    <x v="45"/>
    <x v="51"/>
    <x v="0"/>
    <x v="8"/>
  </r>
  <r>
    <x v="34"/>
    <x v="0"/>
    <x v="0"/>
    <x v="2"/>
    <x v="34"/>
    <x v="34"/>
    <x v="325"/>
    <x v="325"/>
    <x v="286"/>
    <x v="325"/>
    <x v="13"/>
    <x v="107"/>
    <x v="255"/>
    <x v="89"/>
    <x v="156"/>
    <x v="45"/>
    <x v="51"/>
    <x v="0"/>
    <x v="8"/>
  </r>
  <r>
    <x v="34"/>
    <x v="0"/>
    <x v="0"/>
    <x v="2"/>
    <x v="34"/>
    <x v="34"/>
    <x v="326"/>
    <x v="326"/>
    <x v="63"/>
    <x v="326"/>
    <x v="13"/>
    <x v="107"/>
    <x v="255"/>
    <x v="89"/>
    <x v="156"/>
    <x v="45"/>
    <x v="51"/>
    <x v="0"/>
    <x v="8"/>
  </r>
  <r>
    <x v="34"/>
    <x v="0"/>
    <x v="0"/>
    <x v="2"/>
    <x v="34"/>
    <x v="34"/>
    <x v="106"/>
    <x v="106"/>
    <x v="105"/>
    <x v="106"/>
    <x v="13"/>
    <x v="107"/>
    <x v="255"/>
    <x v="89"/>
    <x v="156"/>
    <x v="45"/>
    <x v="51"/>
    <x v="0"/>
    <x v="8"/>
  </r>
  <r>
    <x v="34"/>
    <x v="0"/>
    <x v="0"/>
    <x v="2"/>
    <x v="34"/>
    <x v="34"/>
    <x v="327"/>
    <x v="327"/>
    <x v="287"/>
    <x v="327"/>
    <x v="13"/>
    <x v="107"/>
    <x v="255"/>
    <x v="89"/>
    <x v="156"/>
    <x v="45"/>
    <x v="51"/>
    <x v="0"/>
    <x v="8"/>
  </r>
  <r>
    <x v="34"/>
    <x v="0"/>
    <x v="0"/>
    <x v="2"/>
    <x v="34"/>
    <x v="34"/>
    <x v="328"/>
    <x v="328"/>
    <x v="288"/>
    <x v="328"/>
    <x v="13"/>
    <x v="107"/>
    <x v="255"/>
    <x v="89"/>
    <x v="156"/>
    <x v="45"/>
    <x v="51"/>
    <x v="0"/>
    <x v="8"/>
  </r>
  <r>
    <x v="34"/>
    <x v="0"/>
    <x v="0"/>
    <x v="2"/>
    <x v="34"/>
    <x v="34"/>
    <x v="329"/>
    <x v="329"/>
    <x v="289"/>
    <x v="329"/>
    <x v="13"/>
    <x v="107"/>
    <x v="255"/>
    <x v="89"/>
    <x v="156"/>
    <x v="45"/>
    <x v="51"/>
    <x v="0"/>
    <x v="8"/>
  </r>
  <r>
    <x v="34"/>
    <x v="0"/>
    <x v="0"/>
    <x v="2"/>
    <x v="34"/>
    <x v="34"/>
    <x v="330"/>
    <x v="330"/>
    <x v="290"/>
    <x v="330"/>
    <x v="13"/>
    <x v="107"/>
    <x v="255"/>
    <x v="89"/>
    <x v="156"/>
    <x v="45"/>
    <x v="51"/>
    <x v="0"/>
    <x v="8"/>
  </r>
  <r>
    <x v="34"/>
    <x v="0"/>
    <x v="0"/>
    <x v="2"/>
    <x v="34"/>
    <x v="34"/>
    <x v="331"/>
    <x v="331"/>
    <x v="63"/>
    <x v="331"/>
    <x v="13"/>
    <x v="107"/>
    <x v="255"/>
    <x v="89"/>
    <x v="156"/>
    <x v="45"/>
    <x v="51"/>
    <x v="0"/>
    <x v="8"/>
  </r>
  <r>
    <x v="34"/>
    <x v="0"/>
    <x v="0"/>
    <x v="2"/>
    <x v="34"/>
    <x v="34"/>
    <x v="332"/>
    <x v="332"/>
    <x v="291"/>
    <x v="332"/>
    <x v="13"/>
    <x v="107"/>
    <x v="255"/>
    <x v="89"/>
    <x v="156"/>
    <x v="45"/>
    <x v="51"/>
    <x v="0"/>
    <x v="8"/>
  </r>
  <r>
    <x v="34"/>
    <x v="0"/>
    <x v="0"/>
    <x v="2"/>
    <x v="34"/>
    <x v="34"/>
    <x v="333"/>
    <x v="333"/>
    <x v="292"/>
    <x v="333"/>
    <x v="13"/>
    <x v="107"/>
    <x v="255"/>
    <x v="89"/>
    <x v="156"/>
    <x v="45"/>
    <x v="51"/>
    <x v="0"/>
    <x v="8"/>
  </r>
  <r>
    <x v="34"/>
    <x v="0"/>
    <x v="0"/>
    <x v="2"/>
    <x v="34"/>
    <x v="34"/>
    <x v="334"/>
    <x v="334"/>
    <x v="293"/>
    <x v="334"/>
    <x v="13"/>
    <x v="107"/>
    <x v="255"/>
    <x v="89"/>
    <x v="156"/>
    <x v="45"/>
    <x v="51"/>
    <x v="0"/>
    <x v="8"/>
  </r>
  <r>
    <x v="34"/>
    <x v="0"/>
    <x v="0"/>
    <x v="2"/>
    <x v="34"/>
    <x v="34"/>
    <x v="335"/>
    <x v="335"/>
    <x v="294"/>
    <x v="335"/>
    <x v="13"/>
    <x v="107"/>
    <x v="255"/>
    <x v="89"/>
    <x v="156"/>
    <x v="45"/>
    <x v="51"/>
    <x v="0"/>
    <x v="8"/>
  </r>
  <r>
    <x v="34"/>
    <x v="0"/>
    <x v="0"/>
    <x v="2"/>
    <x v="34"/>
    <x v="34"/>
    <x v="336"/>
    <x v="336"/>
    <x v="63"/>
    <x v="336"/>
    <x v="13"/>
    <x v="107"/>
    <x v="255"/>
    <x v="89"/>
    <x v="156"/>
    <x v="45"/>
    <x v="51"/>
    <x v="0"/>
    <x v="8"/>
  </r>
  <r>
    <x v="34"/>
    <x v="0"/>
    <x v="0"/>
    <x v="2"/>
    <x v="34"/>
    <x v="34"/>
    <x v="337"/>
    <x v="337"/>
    <x v="295"/>
    <x v="337"/>
    <x v="13"/>
    <x v="107"/>
    <x v="255"/>
    <x v="89"/>
    <x v="156"/>
    <x v="45"/>
    <x v="51"/>
    <x v="0"/>
    <x v="8"/>
  </r>
  <r>
    <x v="34"/>
    <x v="0"/>
    <x v="0"/>
    <x v="2"/>
    <x v="34"/>
    <x v="34"/>
    <x v="338"/>
    <x v="338"/>
    <x v="296"/>
    <x v="338"/>
    <x v="13"/>
    <x v="107"/>
    <x v="255"/>
    <x v="89"/>
    <x v="156"/>
    <x v="45"/>
    <x v="51"/>
    <x v="0"/>
    <x v="8"/>
  </r>
  <r>
    <x v="34"/>
    <x v="0"/>
    <x v="0"/>
    <x v="2"/>
    <x v="34"/>
    <x v="34"/>
    <x v="339"/>
    <x v="339"/>
    <x v="63"/>
    <x v="339"/>
    <x v="13"/>
    <x v="107"/>
    <x v="255"/>
    <x v="89"/>
    <x v="156"/>
    <x v="45"/>
    <x v="51"/>
    <x v="0"/>
    <x v="8"/>
  </r>
  <r>
    <x v="34"/>
    <x v="0"/>
    <x v="0"/>
    <x v="2"/>
    <x v="34"/>
    <x v="34"/>
    <x v="340"/>
    <x v="340"/>
    <x v="297"/>
    <x v="340"/>
    <x v="13"/>
    <x v="107"/>
    <x v="255"/>
    <x v="89"/>
    <x v="156"/>
    <x v="45"/>
    <x v="51"/>
    <x v="0"/>
    <x v="8"/>
  </r>
  <r>
    <x v="34"/>
    <x v="0"/>
    <x v="0"/>
    <x v="2"/>
    <x v="34"/>
    <x v="34"/>
    <x v="341"/>
    <x v="341"/>
    <x v="298"/>
    <x v="341"/>
    <x v="13"/>
    <x v="107"/>
    <x v="255"/>
    <x v="89"/>
    <x v="156"/>
    <x v="45"/>
    <x v="51"/>
    <x v="0"/>
    <x v="8"/>
  </r>
  <r>
    <x v="34"/>
    <x v="0"/>
    <x v="0"/>
    <x v="2"/>
    <x v="34"/>
    <x v="34"/>
    <x v="342"/>
    <x v="342"/>
    <x v="63"/>
    <x v="342"/>
    <x v="13"/>
    <x v="107"/>
    <x v="255"/>
    <x v="89"/>
    <x v="156"/>
    <x v="45"/>
    <x v="51"/>
    <x v="0"/>
    <x v="8"/>
  </r>
  <r>
    <x v="34"/>
    <x v="0"/>
    <x v="0"/>
    <x v="2"/>
    <x v="34"/>
    <x v="34"/>
    <x v="343"/>
    <x v="343"/>
    <x v="299"/>
    <x v="343"/>
    <x v="13"/>
    <x v="107"/>
    <x v="255"/>
    <x v="89"/>
    <x v="156"/>
    <x v="45"/>
    <x v="51"/>
    <x v="0"/>
    <x v="8"/>
  </r>
  <r>
    <x v="34"/>
    <x v="0"/>
    <x v="0"/>
    <x v="2"/>
    <x v="34"/>
    <x v="34"/>
    <x v="344"/>
    <x v="344"/>
    <x v="300"/>
    <x v="344"/>
    <x v="13"/>
    <x v="107"/>
    <x v="255"/>
    <x v="89"/>
    <x v="156"/>
    <x v="45"/>
    <x v="51"/>
    <x v="0"/>
    <x v="8"/>
  </r>
  <r>
    <x v="34"/>
    <x v="0"/>
    <x v="0"/>
    <x v="2"/>
    <x v="34"/>
    <x v="34"/>
    <x v="345"/>
    <x v="345"/>
    <x v="301"/>
    <x v="345"/>
    <x v="13"/>
    <x v="107"/>
    <x v="255"/>
    <x v="89"/>
    <x v="156"/>
    <x v="45"/>
    <x v="51"/>
    <x v="0"/>
    <x v="8"/>
  </r>
  <r>
    <x v="34"/>
    <x v="0"/>
    <x v="0"/>
    <x v="2"/>
    <x v="34"/>
    <x v="34"/>
    <x v="346"/>
    <x v="346"/>
    <x v="302"/>
    <x v="346"/>
    <x v="13"/>
    <x v="107"/>
    <x v="255"/>
    <x v="89"/>
    <x v="156"/>
    <x v="45"/>
    <x v="51"/>
    <x v="0"/>
    <x v="8"/>
  </r>
  <r>
    <x v="34"/>
    <x v="0"/>
    <x v="0"/>
    <x v="2"/>
    <x v="34"/>
    <x v="34"/>
    <x v="347"/>
    <x v="347"/>
    <x v="303"/>
    <x v="347"/>
    <x v="13"/>
    <x v="107"/>
    <x v="255"/>
    <x v="89"/>
    <x v="156"/>
    <x v="45"/>
    <x v="51"/>
    <x v="0"/>
    <x v="8"/>
  </r>
  <r>
    <x v="34"/>
    <x v="0"/>
    <x v="0"/>
    <x v="2"/>
    <x v="34"/>
    <x v="34"/>
    <x v="118"/>
    <x v="118"/>
    <x v="117"/>
    <x v="118"/>
    <x v="13"/>
    <x v="107"/>
    <x v="255"/>
    <x v="89"/>
    <x v="156"/>
    <x v="45"/>
    <x v="51"/>
    <x v="0"/>
    <x v="8"/>
  </r>
  <r>
    <x v="34"/>
    <x v="0"/>
    <x v="0"/>
    <x v="2"/>
    <x v="34"/>
    <x v="34"/>
    <x v="348"/>
    <x v="348"/>
    <x v="63"/>
    <x v="348"/>
    <x v="13"/>
    <x v="107"/>
    <x v="255"/>
    <x v="89"/>
    <x v="156"/>
    <x v="45"/>
    <x v="51"/>
    <x v="0"/>
    <x v="8"/>
  </r>
  <r>
    <x v="34"/>
    <x v="0"/>
    <x v="0"/>
    <x v="2"/>
    <x v="34"/>
    <x v="34"/>
    <x v="349"/>
    <x v="349"/>
    <x v="304"/>
    <x v="349"/>
    <x v="13"/>
    <x v="107"/>
    <x v="255"/>
    <x v="89"/>
    <x v="156"/>
    <x v="45"/>
    <x v="51"/>
    <x v="0"/>
    <x v="8"/>
  </r>
  <r>
    <x v="34"/>
    <x v="0"/>
    <x v="0"/>
    <x v="2"/>
    <x v="34"/>
    <x v="34"/>
    <x v="350"/>
    <x v="350"/>
    <x v="63"/>
    <x v="350"/>
    <x v="13"/>
    <x v="107"/>
    <x v="255"/>
    <x v="89"/>
    <x v="156"/>
    <x v="45"/>
    <x v="51"/>
    <x v="0"/>
    <x v="8"/>
  </r>
  <r>
    <x v="34"/>
    <x v="0"/>
    <x v="0"/>
    <x v="2"/>
    <x v="34"/>
    <x v="34"/>
    <x v="351"/>
    <x v="351"/>
    <x v="305"/>
    <x v="351"/>
    <x v="13"/>
    <x v="107"/>
    <x v="255"/>
    <x v="89"/>
    <x v="156"/>
    <x v="45"/>
    <x v="51"/>
    <x v="0"/>
    <x v="8"/>
  </r>
  <r>
    <x v="34"/>
    <x v="0"/>
    <x v="0"/>
    <x v="2"/>
    <x v="34"/>
    <x v="34"/>
    <x v="352"/>
    <x v="352"/>
    <x v="63"/>
    <x v="352"/>
    <x v="13"/>
    <x v="107"/>
    <x v="255"/>
    <x v="89"/>
    <x v="156"/>
    <x v="45"/>
    <x v="51"/>
    <x v="0"/>
    <x v="8"/>
  </r>
  <r>
    <x v="34"/>
    <x v="0"/>
    <x v="0"/>
    <x v="2"/>
    <x v="34"/>
    <x v="34"/>
    <x v="353"/>
    <x v="353"/>
    <x v="306"/>
    <x v="353"/>
    <x v="13"/>
    <x v="107"/>
    <x v="255"/>
    <x v="89"/>
    <x v="156"/>
    <x v="45"/>
    <x v="51"/>
    <x v="0"/>
    <x v="8"/>
  </r>
  <r>
    <x v="34"/>
    <x v="0"/>
    <x v="0"/>
    <x v="2"/>
    <x v="34"/>
    <x v="34"/>
    <x v="354"/>
    <x v="354"/>
    <x v="307"/>
    <x v="354"/>
    <x v="13"/>
    <x v="107"/>
    <x v="255"/>
    <x v="89"/>
    <x v="156"/>
    <x v="45"/>
    <x v="51"/>
    <x v="0"/>
    <x v="8"/>
  </r>
  <r>
    <x v="34"/>
    <x v="0"/>
    <x v="0"/>
    <x v="2"/>
    <x v="34"/>
    <x v="34"/>
    <x v="124"/>
    <x v="124"/>
    <x v="123"/>
    <x v="124"/>
    <x v="13"/>
    <x v="107"/>
    <x v="255"/>
    <x v="89"/>
    <x v="156"/>
    <x v="45"/>
    <x v="51"/>
    <x v="0"/>
    <x v="8"/>
  </r>
  <r>
    <x v="34"/>
    <x v="0"/>
    <x v="0"/>
    <x v="2"/>
    <x v="34"/>
    <x v="34"/>
    <x v="75"/>
    <x v="75"/>
    <x v="63"/>
    <x v="75"/>
    <x v="13"/>
    <x v="107"/>
    <x v="255"/>
    <x v="89"/>
    <x v="156"/>
    <x v="45"/>
    <x v="51"/>
    <x v="0"/>
    <x v="8"/>
  </r>
  <r>
    <x v="34"/>
    <x v="0"/>
    <x v="0"/>
    <x v="2"/>
    <x v="34"/>
    <x v="34"/>
    <x v="60"/>
    <x v="60"/>
    <x v="60"/>
    <x v="60"/>
    <x v="13"/>
    <x v="107"/>
    <x v="255"/>
    <x v="89"/>
    <x v="156"/>
    <x v="45"/>
    <x v="51"/>
    <x v="0"/>
    <x v="8"/>
  </r>
  <r>
    <x v="34"/>
    <x v="0"/>
    <x v="0"/>
    <x v="2"/>
    <x v="34"/>
    <x v="34"/>
    <x v="107"/>
    <x v="107"/>
    <x v="106"/>
    <x v="107"/>
    <x v="13"/>
    <x v="107"/>
    <x v="255"/>
    <x v="89"/>
    <x v="156"/>
    <x v="45"/>
    <x v="51"/>
    <x v="0"/>
    <x v="8"/>
  </r>
  <r>
    <x v="34"/>
    <x v="0"/>
    <x v="0"/>
    <x v="2"/>
    <x v="34"/>
    <x v="34"/>
    <x v="355"/>
    <x v="355"/>
    <x v="63"/>
    <x v="355"/>
    <x v="13"/>
    <x v="107"/>
    <x v="255"/>
    <x v="89"/>
    <x v="156"/>
    <x v="45"/>
    <x v="51"/>
    <x v="0"/>
    <x v="8"/>
  </r>
  <r>
    <x v="34"/>
    <x v="0"/>
    <x v="0"/>
    <x v="2"/>
    <x v="34"/>
    <x v="34"/>
    <x v="55"/>
    <x v="55"/>
    <x v="55"/>
    <x v="55"/>
    <x v="13"/>
    <x v="107"/>
    <x v="255"/>
    <x v="89"/>
    <x v="156"/>
    <x v="45"/>
    <x v="51"/>
    <x v="0"/>
    <x v="8"/>
  </r>
  <r>
    <x v="34"/>
    <x v="0"/>
    <x v="0"/>
    <x v="2"/>
    <x v="34"/>
    <x v="34"/>
    <x v="356"/>
    <x v="356"/>
    <x v="308"/>
    <x v="356"/>
    <x v="13"/>
    <x v="107"/>
    <x v="255"/>
    <x v="89"/>
    <x v="156"/>
    <x v="45"/>
    <x v="51"/>
    <x v="0"/>
    <x v="8"/>
  </r>
  <r>
    <x v="34"/>
    <x v="0"/>
    <x v="0"/>
    <x v="2"/>
    <x v="34"/>
    <x v="34"/>
    <x v="357"/>
    <x v="357"/>
    <x v="309"/>
    <x v="357"/>
    <x v="13"/>
    <x v="107"/>
    <x v="255"/>
    <x v="89"/>
    <x v="156"/>
    <x v="45"/>
    <x v="51"/>
    <x v="0"/>
    <x v="8"/>
  </r>
  <r>
    <x v="34"/>
    <x v="0"/>
    <x v="0"/>
    <x v="2"/>
    <x v="34"/>
    <x v="34"/>
    <x v="358"/>
    <x v="358"/>
    <x v="310"/>
    <x v="358"/>
    <x v="13"/>
    <x v="107"/>
    <x v="255"/>
    <x v="89"/>
    <x v="156"/>
    <x v="45"/>
    <x v="51"/>
    <x v="0"/>
    <x v="8"/>
  </r>
  <r>
    <x v="34"/>
    <x v="0"/>
    <x v="0"/>
    <x v="2"/>
    <x v="34"/>
    <x v="34"/>
    <x v="359"/>
    <x v="359"/>
    <x v="311"/>
    <x v="359"/>
    <x v="13"/>
    <x v="107"/>
    <x v="255"/>
    <x v="89"/>
    <x v="156"/>
    <x v="45"/>
    <x v="51"/>
    <x v="0"/>
    <x v="8"/>
  </r>
  <r>
    <x v="34"/>
    <x v="0"/>
    <x v="0"/>
    <x v="2"/>
    <x v="34"/>
    <x v="34"/>
    <x v="360"/>
    <x v="360"/>
    <x v="312"/>
    <x v="360"/>
    <x v="13"/>
    <x v="107"/>
    <x v="255"/>
    <x v="89"/>
    <x v="156"/>
    <x v="45"/>
    <x v="51"/>
    <x v="0"/>
    <x v="8"/>
  </r>
  <r>
    <x v="34"/>
    <x v="0"/>
    <x v="0"/>
    <x v="2"/>
    <x v="34"/>
    <x v="34"/>
    <x v="361"/>
    <x v="361"/>
    <x v="63"/>
    <x v="361"/>
    <x v="13"/>
    <x v="107"/>
    <x v="255"/>
    <x v="89"/>
    <x v="156"/>
    <x v="45"/>
    <x v="51"/>
    <x v="0"/>
    <x v="8"/>
  </r>
  <r>
    <x v="34"/>
    <x v="0"/>
    <x v="0"/>
    <x v="2"/>
    <x v="34"/>
    <x v="34"/>
    <x v="108"/>
    <x v="108"/>
    <x v="107"/>
    <x v="108"/>
    <x v="13"/>
    <x v="107"/>
    <x v="255"/>
    <x v="89"/>
    <x v="156"/>
    <x v="45"/>
    <x v="51"/>
    <x v="0"/>
    <x v="8"/>
  </r>
  <r>
    <x v="34"/>
    <x v="0"/>
    <x v="0"/>
    <x v="2"/>
    <x v="34"/>
    <x v="34"/>
    <x v="91"/>
    <x v="91"/>
    <x v="90"/>
    <x v="91"/>
    <x v="13"/>
    <x v="107"/>
    <x v="255"/>
    <x v="89"/>
    <x v="156"/>
    <x v="45"/>
    <x v="51"/>
    <x v="0"/>
    <x v="8"/>
  </r>
  <r>
    <x v="34"/>
    <x v="0"/>
    <x v="0"/>
    <x v="2"/>
    <x v="34"/>
    <x v="34"/>
    <x v="76"/>
    <x v="76"/>
    <x v="75"/>
    <x v="76"/>
    <x v="13"/>
    <x v="107"/>
    <x v="255"/>
    <x v="89"/>
    <x v="156"/>
    <x v="45"/>
    <x v="51"/>
    <x v="0"/>
    <x v="8"/>
  </r>
  <r>
    <x v="34"/>
    <x v="0"/>
    <x v="0"/>
    <x v="2"/>
    <x v="34"/>
    <x v="34"/>
    <x v="362"/>
    <x v="362"/>
    <x v="313"/>
    <x v="362"/>
    <x v="13"/>
    <x v="107"/>
    <x v="255"/>
    <x v="89"/>
    <x v="156"/>
    <x v="45"/>
    <x v="51"/>
    <x v="0"/>
    <x v="8"/>
  </r>
  <r>
    <x v="34"/>
    <x v="0"/>
    <x v="0"/>
    <x v="2"/>
    <x v="34"/>
    <x v="34"/>
    <x v="363"/>
    <x v="363"/>
    <x v="63"/>
    <x v="363"/>
    <x v="13"/>
    <x v="107"/>
    <x v="255"/>
    <x v="89"/>
    <x v="156"/>
    <x v="45"/>
    <x v="51"/>
    <x v="0"/>
    <x v="8"/>
  </r>
  <r>
    <x v="34"/>
    <x v="0"/>
    <x v="0"/>
    <x v="2"/>
    <x v="34"/>
    <x v="34"/>
    <x v="131"/>
    <x v="131"/>
    <x v="130"/>
    <x v="131"/>
    <x v="13"/>
    <x v="107"/>
    <x v="255"/>
    <x v="89"/>
    <x v="156"/>
    <x v="45"/>
    <x v="51"/>
    <x v="0"/>
    <x v="8"/>
  </r>
  <r>
    <x v="34"/>
    <x v="0"/>
    <x v="0"/>
    <x v="2"/>
    <x v="34"/>
    <x v="34"/>
    <x v="39"/>
    <x v="39"/>
    <x v="39"/>
    <x v="39"/>
    <x v="13"/>
    <x v="107"/>
    <x v="255"/>
    <x v="89"/>
    <x v="156"/>
    <x v="45"/>
    <x v="51"/>
    <x v="0"/>
    <x v="8"/>
  </r>
  <r>
    <x v="34"/>
    <x v="0"/>
    <x v="0"/>
    <x v="2"/>
    <x v="34"/>
    <x v="34"/>
    <x v="364"/>
    <x v="364"/>
    <x v="314"/>
    <x v="364"/>
    <x v="13"/>
    <x v="107"/>
    <x v="255"/>
    <x v="89"/>
    <x v="156"/>
    <x v="45"/>
    <x v="51"/>
    <x v="0"/>
    <x v="8"/>
  </r>
  <r>
    <x v="34"/>
    <x v="0"/>
    <x v="0"/>
    <x v="2"/>
    <x v="34"/>
    <x v="34"/>
    <x v="29"/>
    <x v="29"/>
    <x v="29"/>
    <x v="29"/>
    <x v="13"/>
    <x v="107"/>
    <x v="255"/>
    <x v="89"/>
    <x v="156"/>
    <x v="45"/>
    <x v="51"/>
    <x v="0"/>
    <x v="8"/>
  </r>
  <r>
    <x v="34"/>
    <x v="0"/>
    <x v="0"/>
    <x v="2"/>
    <x v="34"/>
    <x v="34"/>
    <x v="365"/>
    <x v="365"/>
    <x v="63"/>
    <x v="365"/>
    <x v="13"/>
    <x v="107"/>
    <x v="255"/>
    <x v="89"/>
    <x v="156"/>
    <x v="45"/>
    <x v="51"/>
    <x v="0"/>
    <x v="8"/>
  </r>
  <r>
    <x v="34"/>
    <x v="0"/>
    <x v="0"/>
    <x v="2"/>
    <x v="34"/>
    <x v="34"/>
    <x v="366"/>
    <x v="366"/>
    <x v="315"/>
    <x v="366"/>
    <x v="13"/>
    <x v="107"/>
    <x v="255"/>
    <x v="89"/>
    <x v="156"/>
    <x v="45"/>
    <x v="51"/>
    <x v="0"/>
    <x v="8"/>
  </r>
  <r>
    <x v="34"/>
    <x v="0"/>
    <x v="0"/>
    <x v="2"/>
    <x v="34"/>
    <x v="34"/>
    <x v="367"/>
    <x v="367"/>
    <x v="316"/>
    <x v="367"/>
    <x v="13"/>
    <x v="107"/>
    <x v="255"/>
    <x v="89"/>
    <x v="156"/>
    <x v="45"/>
    <x v="51"/>
    <x v="0"/>
    <x v="8"/>
  </r>
  <r>
    <x v="34"/>
    <x v="0"/>
    <x v="0"/>
    <x v="2"/>
    <x v="34"/>
    <x v="34"/>
    <x v="368"/>
    <x v="368"/>
    <x v="63"/>
    <x v="368"/>
    <x v="13"/>
    <x v="107"/>
    <x v="255"/>
    <x v="89"/>
    <x v="156"/>
    <x v="45"/>
    <x v="51"/>
    <x v="0"/>
    <x v="8"/>
  </r>
  <r>
    <x v="34"/>
    <x v="0"/>
    <x v="0"/>
    <x v="2"/>
    <x v="34"/>
    <x v="34"/>
    <x v="127"/>
    <x v="127"/>
    <x v="126"/>
    <x v="127"/>
    <x v="13"/>
    <x v="107"/>
    <x v="255"/>
    <x v="89"/>
    <x v="156"/>
    <x v="45"/>
    <x v="51"/>
    <x v="0"/>
    <x v="8"/>
  </r>
  <r>
    <x v="34"/>
    <x v="0"/>
    <x v="0"/>
    <x v="2"/>
    <x v="34"/>
    <x v="34"/>
    <x v="369"/>
    <x v="369"/>
    <x v="317"/>
    <x v="369"/>
    <x v="13"/>
    <x v="107"/>
    <x v="255"/>
    <x v="89"/>
    <x v="156"/>
    <x v="45"/>
    <x v="51"/>
    <x v="0"/>
    <x v="8"/>
  </r>
  <r>
    <x v="34"/>
    <x v="0"/>
    <x v="0"/>
    <x v="2"/>
    <x v="34"/>
    <x v="34"/>
    <x v="15"/>
    <x v="15"/>
    <x v="15"/>
    <x v="15"/>
    <x v="13"/>
    <x v="107"/>
    <x v="255"/>
    <x v="89"/>
    <x v="156"/>
    <x v="45"/>
    <x v="51"/>
    <x v="0"/>
    <x v="8"/>
  </r>
  <r>
    <x v="34"/>
    <x v="0"/>
    <x v="0"/>
    <x v="2"/>
    <x v="34"/>
    <x v="34"/>
    <x v="370"/>
    <x v="370"/>
    <x v="318"/>
    <x v="370"/>
    <x v="13"/>
    <x v="107"/>
    <x v="255"/>
    <x v="89"/>
    <x v="156"/>
    <x v="45"/>
    <x v="51"/>
    <x v="0"/>
    <x v="8"/>
  </r>
  <r>
    <x v="34"/>
    <x v="0"/>
    <x v="0"/>
    <x v="2"/>
    <x v="34"/>
    <x v="34"/>
    <x v="30"/>
    <x v="30"/>
    <x v="30"/>
    <x v="30"/>
    <x v="13"/>
    <x v="107"/>
    <x v="255"/>
    <x v="89"/>
    <x v="156"/>
    <x v="45"/>
    <x v="51"/>
    <x v="0"/>
    <x v="8"/>
  </r>
  <r>
    <x v="34"/>
    <x v="0"/>
    <x v="0"/>
    <x v="2"/>
    <x v="34"/>
    <x v="34"/>
    <x v="371"/>
    <x v="371"/>
    <x v="63"/>
    <x v="371"/>
    <x v="13"/>
    <x v="107"/>
    <x v="255"/>
    <x v="89"/>
    <x v="156"/>
    <x v="45"/>
    <x v="51"/>
    <x v="0"/>
    <x v="8"/>
  </r>
  <r>
    <x v="34"/>
    <x v="0"/>
    <x v="0"/>
    <x v="2"/>
    <x v="34"/>
    <x v="34"/>
    <x v="48"/>
    <x v="48"/>
    <x v="48"/>
    <x v="48"/>
    <x v="13"/>
    <x v="107"/>
    <x v="255"/>
    <x v="89"/>
    <x v="156"/>
    <x v="45"/>
    <x v="51"/>
    <x v="0"/>
    <x v="8"/>
  </r>
  <r>
    <x v="34"/>
    <x v="0"/>
    <x v="0"/>
    <x v="2"/>
    <x v="34"/>
    <x v="34"/>
    <x v="61"/>
    <x v="61"/>
    <x v="61"/>
    <x v="61"/>
    <x v="13"/>
    <x v="107"/>
    <x v="255"/>
    <x v="89"/>
    <x v="156"/>
    <x v="45"/>
    <x v="51"/>
    <x v="0"/>
    <x v="8"/>
  </r>
  <r>
    <x v="34"/>
    <x v="0"/>
    <x v="0"/>
    <x v="2"/>
    <x v="34"/>
    <x v="34"/>
    <x v="77"/>
    <x v="77"/>
    <x v="76"/>
    <x v="77"/>
    <x v="13"/>
    <x v="107"/>
    <x v="255"/>
    <x v="89"/>
    <x v="156"/>
    <x v="45"/>
    <x v="51"/>
    <x v="0"/>
    <x v="8"/>
  </r>
  <r>
    <x v="34"/>
    <x v="0"/>
    <x v="0"/>
    <x v="2"/>
    <x v="34"/>
    <x v="34"/>
    <x v="372"/>
    <x v="372"/>
    <x v="63"/>
    <x v="372"/>
    <x v="13"/>
    <x v="107"/>
    <x v="255"/>
    <x v="89"/>
    <x v="156"/>
    <x v="45"/>
    <x v="51"/>
    <x v="0"/>
    <x v="8"/>
  </r>
  <r>
    <x v="34"/>
    <x v="0"/>
    <x v="0"/>
    <x v="2"/>
    <x v="34"/>
    <x v="34"/>
    <x v="12"/>
    <x v="12"/>
    <x v="12"/>
    <x v="12"/>
    <x v="13"/>
    <x v="107"/>
    <x v="255"/>
    <x v="89"/>
    <x v="156"/>
    <x v="45"/>
    <x v="51"/>
    <x v="0"/>
    <x v="8"/>
  </r>
  <r>
    <x v="34"/>
    <x v="0"/>
    <x v="0"/>
    <x v="2"/>
    <x v="34"/>
    <x v="34"/>
    <x v="373"/>
    <x v="373"/>
    <x v="319"/>
    <x v="373"/>
    <x v="13"/>
    <x v="107"/>
    <x v="255"/>
    <x v="89"/>
    <x v="156"/>
    <x v="45"/>
    <x v="51"/>
    <x v="0"/>
    <x v="8"/>
  </r>
  <r>
    <x v="34"/>
    <x v="0"/>
    <x v="0"/>
    <x v="2"/>
    <x v="34"/>
    <x v="34"/>
    <x v="27"/>
    <x v="27"/>
    <x v="27"/>
    <x v="27"/>
    <x v="13"/>
    <x v="107"/>
    <x v="255"/>
    <x v="89"/>
    <x v="156"/>
    <x v="45"/>
    <x v="51"/>
    <x v="0"/>
    <x v="8"/>
  </r>
  <r>
    <x v="34"/>
    <x v="0"/>
    <x v="0"/>
    <x v="2"/>
    <x v="34"/>
    <x v="34"/>
    <x v="374"/>
    <x v="374"/>
    <x v="63"/>
    <x v="374"/>
    <x v="13"/>
    <x v="107"/>
    <x v="255"/>
    <x v="89"/>
    <x v="156"/>
    <x v="45"/>
    <x v="51"/>
    <x v="0"/>
    <x v="8"/>
  </r>
  <r>
    <x v="34"/>
    <x v="0"/>
    <x v="0"/>
    <x v="2"/>
    <x v="34"/>
    <x v="34"/>
    <x v="78"/>
    <x v="78"/>
    <x v="77"/>
    <x v="78"/>
    <x v="13"/>
    <x v="107"/>
    <x v="255"/>
    <x v="89"/>
    <x v="156"/>
    <x v="45"/>
    <x v="51"/>
    <x v="0"/>
    <x v="8"/>
  </r>
  <r>
    <x v="34"/>
    <x v="0"/>
    <x v="0"/>
    <x v="2"/>
    <x v="34"/>
    <x v="34"/>
    <x v="138"/>
    <x v="138"/>
    <x v="137"/>
    <x v="138"/>
    <x v="13"/>
    <x v="107"/>
    <x v="255"/>
    <x v="89"/>
    <x v="156"/>
    <x v="45"/>
    <x v="51"/>
    <x v="0"/>
    <x v="8"/>
  </r>
  <r>
    <x v="34"/>
    <x v="0"/>
    <x v="0"/>
    <x v="2"/>
    <x v="34"/>
    <x v="34"/>
    <x v="17"/>
    <x v="17"/>
    <x v="17"/>
    <x v="17"/>
    <x v="13"/>
    <x v="107"/>
    <x v="255"/>
    <x v="89"/>
    <x v="156"/>
    <x v="45"/>
    <x v="51"/>
    <x v="0"/>
    <x v="8"/>
  </r>
  <r>
    <x v="34"/>
    <x v="0"/>
    <x v="0"/>
    <x v="2"/>
    <x v="34"/>
    <x v="34"/>
    <x v="49"/>
    <x v="49"/>
    <x v="49"/>
    <x v="49"/>
    <x v="13"/>
    <x v="107"/>
    <x v="255"/>
    <x v="89"/>
    <x v="156"/>
    <x v="45"/>
    <x v="51"/>
    <x v="0"/>
    <x v="8"/>
  </r>
  <r>
    <x v="34"/>
    <x v="0"/>
    <x v="0"/>
    <x v="2"/>
    <x v="34"/>
    <x v="34"/>
    <x v="35"/>
    <x v="35"/>
    <x v="35"/>
    <x v="35"/>
    <x v="13"/>
    <x v="107"/>
    <x v="255"/>
    <x v="89"/>
    <x v="156"/>
    <x v="45"/>
    <x v="51"/>
    <x v="0"/>
    <x v="8"/>
  </r>
  <r>
    <x v="34"/>
    <x v="0"/>
    <x v="0"/>
    <x v="2"/>
    <x v="34"/>
    <x v="34"/>
    <x v="92"/>
    <x v="92"/>
    <x v="91"/>
    <x v="92"/>
    <x v="13"/>
    <x v="107"/>
    <x v="255"/>
    <x v="89"/>
    <x v="156"/>
    <x v="45"/>
    <x v="51"/>
    <x v="0"/>
    <x v="8"/>
  </r>
  <r>
    <x v="34"/>
    <x v="0"/>
    <x v="0"/>
    <x v="2"/>
    <x v="34"/>
    <x v="34"/>
    <x v="56"/>
    <x v="56"/>
    <x v="56"/>
    <x v="56"/>
    <x v="13"/>
    <x v="107"/>
    <x v="255"/>
    <x v="89"/>
    <x v="156"/>
    <x v="45"/>
    <x v="51"/>
    <x v="0"/>
    <x v="8"/>
  </r>
  <r>
    <x v="34"/>
    <x v="0"/>
    <x v="0"/>
    <x v="2"/>
    <x v="34"/>
    <x v="34"/>
    <x v="375"/>
    <x v="375"/>
    <x v="320"/>
    <x v="375"/>
    <x v="13"/>
    <x v="107"/>
    <x v="255"/>
    <x v="89"/>
    <x v="156"/>
    <x v="45"/>
    <x v="51"/>
    <x v="0"/>
    <x v="8"/>
  </r>
  <r>
    <x v="34"/>
    <x v="0"/>
    <x v="0"/>
    <x v="2"/>
    <x v="34"/>
    <x v="34"/>
    <x v="376"/>
    <x v="376"/>
    <x v="63"/>
    <x v="376"/>
    <x v="13"/>
    <x v="107"/>
    <x v="255"/>
    <x v="89"/>
    <x v="156"/>
    <x v="45"/>
    <x v="51"/>
    <x v="0"/>
    <x v="8"/>
  </r>
  <r>
    <x v="34"/>
    <x v="0"/>
    <x v="0"/>
    <x v="2"/>
    <x v="34"/>
    <x v="34"/>
    <x v="42"/>
    <x v="42"/>
    <x v="42"/>
    <x v="42"/>
    <x v="13"/>
    <x v="107"/>
    <x v="255"/>
    <x v="89"/>
    <x v="156"/>
    <x v="45"/>
    <x v="51"/>
    <x v="0"/>
    <x v="8"/>
  </r>
  <r>
    <x v="34"/>
    <x v="0"/>
    <x v="0"/>
    <x v="2"/>
    <x v="34"/>
    <x v="34"/>
    <x v="115"/>
    <x v="115"/>
    <x v="114"/>
    <x v="115"/>
    <x v="13"/>
    <x v="107"/>
    <x v="255"/>
    <x v="89"/>
    <x v="156"/>
    <x v="45"/>
    <x v="51"/>
    <x v="0"/>
    <x v="8"/>
  </r>
  <r>
    <x v="34"/>
    <x v="0"/>
    <x v="0"/>
    <x v="2"/>
    <x v="34"/>
    <x v="34"/>
    <x v="377"/>
    <x v="377"/>
    <x v="321"/>
    <x v="377"/>
    <x v="13"/>
    <x v="107"/>
    <x v="255"/>
    <x v="89"/>
    <x v="156"/>
    <x v="45"/>
    <x v="51"/>
    <x v="0"/>
    <x v="8"/>
  </r>
  <r>
    <x v="34"/>
    <x v="0"/>
    <x v="0"/>
    <x v="2"/>
    <x v="34"/>
    <x v="34"/>
    <x v="378"/>
    <x v="378"/>
    <x v="63"/>
    <x v="378"/>
    <x v="13"/>
    <x v="107"/>
    <x v="255"/>
    <x v="89"/>
    <x v="156"/>
    <x v="45"/>
    <x v="51"/>
    <x v="0"/>
    <x v="8"/>
  </r>
  <r>
    <x v="34"/>
    <x v="0"/>
    <x v="0"/>
    <x v="2"/>
    <x v="34"/>
    <x v="34"/>
    <x v="379"/>
    <x v="379"/>
    <x v="322"/>
    <x v="379"/>
    <x v="13"/>
    <x v="107"/>
    <x v="255"/>
    <x v="89"/>
    <x v="156"/>
    <x v="45"/>
    <x v="51"/>
    <x v="0"/>
    <x v="8"/>
  </r>
  <r>
    <x v="34"/>
    <x v="0"/>
    <x v="0"/>
    <x v="2"/>
    <x v="34"/>
    <x v="34"/>
    <x v="380"/>
    <x v="380"/>
    <x v="323"/>
    <x v="380"/>
    <x v="13"/>
    <x v="107"/>
    <x v="255"/>
    <x v="89"/>
    <x v="156"/>
    <x v="45"/>
    <x v="51"/>
    <x v="0"/>
    <x v="8"/>
  </r>
  <r>
    <x v="34"/>
    <x v="0"/>
    <x v="0"/>
    <x v="2"/>
    <x v="34"/>
    <x v="34"/>
    <x v="381"/>
    <x v="381"/>
    <x v="324"/>
    <x v="381"/>
    <x v="13"/>
    <x v="107"/>
    <x v="255"/>
    <x v="89"/>
    <x v="156"/>
    <x v="45"/>
    <x v="51"/>
    <x v="0"/>
    <x v="8"/>
  </r>
  <r>
    <x v="34"/>
    <x v="0"/>
    <x v="0"/>
    <x v="2"/>
    <x v="34"/>
    <x v="34"/>
    <x v="54"/>
    <x v="54"/>
    <x v="54"/>
    <x v="54"/>
    <x v="13"/>
    <x v="107"/>
    <x v="255"/>
    <x v="89"/>
    <x v="156"/>
    <x v="45"/>
    <x v="51"/>
    <x v="0"/>
    <x v="8"/>
  </r>
  <r>
    <x v="34"/>
    <x v="0"/>
    <x v="0"/>
    <x v="2"/>
    <x v="34"/>
    <x v="34"/>
    <x v="382"/>
    <x v="382"/>
    <x v="325"/>
    <x v="382"/>
    <x v="13"/>
    <x v="107"/>
    <x v="255"/>
    <x v="89"/>
    <x v="156"/>
    <x v="45"/>
    <x v="51"/>
    <x v="0"/>
    <x v="8"/>
  </r>
  <r>
    <x v="34"/>
    <x v="0"/>
    <x v="0"/>
    <x v="2"/>
    <x v="34"/>
    <x v="34"/>
    <x v="383"/>
    <x v="383"/>
    <x v="63"/>
    <x v="383"/>
    <x v="13"/>
    <x v="107"/>
    <x v="255"/>
    <x v="89"/>
    <x v="156"/>
    <x v="45"/>
    <x v="51"/>
    <x v="0"/>
    <x v="8"/>
  </r>
  <r>
    <x v="34"/>
    <x v="0"/>
    <x v="0"/>
    <x v="2"/>
    <x v="34"/>
    <x v="34"/>
    <x v="384"/>
    <x v="384"/>
    <x v="326"/>
    <x v="384"/>
    <x v="13"/>
    <x v="107"/>
    <x v="255"/>
    <x v="89"/>
    <x v="156"/>
    <x v="45"/>
    <x v="51"/>
    <x v="0"/>
    <x v="8"/>
  </r>
  <r>
    <x v="34"/>
    <x v="0"/>
    <x v="0"/>
    <x v="2"/>
    <x v="34"/>
    <x v="34"/>
    <x v="23"/>
    <x v="23"/>
    <x v="23"/>
    <x v="23"/>
    <x v="13"/>
    <x v="107"/>
    <x v="255"/>
    <x v="89"/>
    <x v="156"/>
    <x v="45"/>
    <x v="51"/>
    <x v="0"/>
    <x v="8"/>
  </r>
  <r>
    <x v="34"/>
    <x v="0"/>
    <x v="0"/>
    <x v="2"/>
    <x v="34"/>
    <x v="34"/>
    <x v="385"/>
    <x v="385"/>
    <x v="63"/>
    <x v="385"/>
    <x v="13"/>
    <x v="107"/>
    <x v="255"/>
    <x v="89"/>
    <x v="156"/>
    <x v="45"/>
    <x v="51"/>
    <x v="0"/>
    <x v="8"/>
  </r>
  <r>
    <x v="34"/>
    <x v="0"/>
    <x v="0"/>
    <x v="2"/>
    <x v="34"/>
    <x v="34"/>
    <x v="20"/>
    <x v="20"/>
    <x v="20"/>
    <x v="20"/>
    <x v="13"/>
    <x v="107"/>
    <x v="255"/>
    <x v="89"/>
    <x v="156"/>
    <x v="45"/>
    <x v="51"/>
    <x v="0"/>
    <x v="8"/>
  </r>
  <r>
    <x v="34"/>
    <x v="0"/>
    <x v="0"/>
    <x v="2"/>
    <x v="34"/>
    <x v="34"/>
    <x v="11"/>
    <x v="11"/>
    <x v="11"/>
    <x v="11"/>
    <x v="13"/>
    <x v="107"/>
    <x v="255"/>
    <x v="89"/>
    <x v="156"/>
    <x v="45"/>
    <x v="51"/>
    <x v="0"/>
    <x v="8"/>
  </r>
  <r>
    <x v="34"/>
    <x v="0"/>
    <x v="0"/>
    <x v="2"/>
    <x v="34"/>
    <x v="34"/>
    <x v="22"/>
    <x v="22"/>
    <x v="22"/>
    <x v="22"/>
    <x v="13"/>
    <x v="107"/>
    <x v="255"/>
    <x v="89"/>
    <x v="156"/>
    <x v="45"/>
    <x v="51"/>
    <x v="0"/>
    <x v="8"/>
  </r>
  <r>
    <x v="34"/>
    <x v="0"/>
    <x v="0"/>
    <x v="2"/>
    <x v="34"/>
    <x v="34"/>
    <x v="386"/>
    <x v="386"/>
    <x v="63"/>
    <x v="386"/>
    <x v="13"/>
    <x v="107"/>
    <x v="255"/>
    <x v="89"/>
    <x v="156"/>
    <x v="45"/>
    <x v="51"/>
    <x v="0"/>
    <x v="8"/>
  </r>
  <r>
    <x v="34"/>
    <x v="0"/>
    <x v="0"/>
    <x v="2"/>
    <x v="34"/>
    <x v="34"/>
    <x v="387"/>
    <x v="387"/>
    <x v="327"/>
    <x v="387"/>
    <x v="13"/>
    <x v="107"/>
    <x v="255"/>
    <x v="89"/>
    <x v="156"/>
    <x v="45"/>
    <x v="51"/>
    <x v="0"/>
    <x v="8"/>
  </r>
  <r>
    <x v="34"/>
    <x v="0"/>
    <x v="0"/>
    <x v="2"/>
    <x v="34"/>
    <x v="34"/>
    <x v="388"/>
    <x v="388"/>
    <x v="328"/>
    <x v="388"/>
    <x v="13"/>
    <x v="107"/>
    <x v="255"/>
    <x v="89"/>
    <x v="156"/>
    <x v="45"/>
    <x v="51"/>
    <x v="0"/>
    <x v="8"/>
  </r>
  <r>
    <x v="34"/>
    <x v="0"/>
    <x v="0"/>
    <x v="2"/>
    <x v="34"/>
    <x v="34"/>
    <x v="389"/>
    <x v="389"/>
    <x v="329"/>
    <x v="389"/>
    <x v="13"/>
    <x v="107"/>
    <x v="255"/>
    <x v="89"/>
    <x v="156"/>
    <x v="45"/>
    <x v="51"/>
    <x v="0"/>
    <x v="8"/>
  </r>
  <r>
    <x v="34"/>
    <x v="0"/>
    <x v="0"/>
    <x v="2"/>
    <x v="34"/>
    <x v="34"/>
    <x v="390"/>
    <x v="390"/>
    <x v="330"/>
    <x v="390"/>
    <x v="13"/>
    <x v="107"/>
    <x v="255"/>
    <x v="89"/>
    <x v="156"/>
    <x v="45"/>
    <x v="51"/>
    <x v="0"/>
    <x v="8"/>
  </r>
  <r>
    <x v="34"/>
    <x v="0"/>
    <x v="0"/>
    <x v="2"/>
    <x v="34"/>
    <x v="34"/>
    <x v="119"/>
    <x v="119"/>
    <x v="118"/>
    <x v="119"/>
    <x v="13"/>
    <x v="107"/>
    <x v="255"/>
    <x v="89"/>
    <x v="156"/>
    <x v="45"/>
    <x v="51"/>
    <x v="0"/>
    <x v="8"/>
  </r>
  <r>
    <x v="34"/>
    <x v="0"/>
    <x v="0"/>
    <x v="2"/>
    <x v="34"/>
    <x v="34"/>
    <x v="391"/>
    <x v="391"/>
    <x v="331"/>
    <x v="391"/>
    <x v="13"/>
    <x v="107"/>
    <x v="255"/>
    <x v="89"/>
    <x v="156"/>
    <x v="45"/>
    <x v="51"/>
    <x v="0"/>
    <x v="8"/>
  </r>
  <r>
    <x v="34"/>
    <x v="0"/>
    <x v="0"/>
    <x v="2"/>
    <x v="34"/>
    <x v="34"/>
    <x v="392"/>
    <x v="392"/>
    <x v="63"/>
    <x v="392"/>
    <x v="13"/>
    <x v="107"/>
    <x v="255"/>
    <x v="89"/>
    <x v="156"/>
    <x v="45"/>
    <x v="51"/>
    <x v="0"/>
    <x v="8"/>
  </r>
  <r>
    <x v="34"/>
    <x v="0"/>
    <x v="0"/>
    <x v="2"/>
    <x v="34"/>
    <x v="34"/>
    <x v="393"/>
    <x v="393"/>
    <x v="332"/>
    <x v="393"/>
    <x v="13"/>
    <x v="107"/>
    <x v="255"/>
    <x v="89"/>
    <x v="156"/>
    <x v="45"/>
    <x v="51"/>
    <x v="0"/>
    <x v="8"/>
  </r>
  <r>
    <x v="34"/>
    <x v="0"/>
    <x v="0"/>
    <x v="2"/>
    <x v="34"/>
    <x v="34"/>
    <x v="394"/>
    <x v="394"/>
    <x v="333"/>
    <x v="394"/>
    <x v="13"/>
    <x v="107"/>
    <x v="255"/>
    <x v="89"/>
    <x v="156"/>
    <x v="45"/>
    <x v="51"/>
    <x v="0"/>
    <x v="8"/>
  </r>
  <r>
    <x v="34"/>
    <x v="0"/>
    <x v="0"/>
    <x v="2"/>
    <x v="34"/>
    <x v="34"/>
    <x v="395"/>
    <x v="395"/>
    <x v="63"/>
    <x v="395"/>
    <x v="13"/>
    <x v="107"/>
    <x v="255"/>
    <x v="89"/>
    <x v="156"/>
    <x v="45"/>
    <x v="51"/>
    <x v="0"/>
    <x v="8"/>
  </r>
  <r>
    <x v="34"/>
    <x v="0"/>
    <x v="0"/>
    <x v="2"/>
    <x v="34"/>
    <x v="34"/>
    <x v="396"/>
    <x v="396"/>
    <x v="334"/>
    <x v="396"/>
    <x v="13"/>
    <x v="107"/>
    <x v="255"/>
    <x v="89"/>
    <x v="156"/>
    <x v="45"/>
    <x v="51"/>
    <x v="0"/>
    <x v="8"/>
  </r>
  <r>
    <x v="34"/>
    <x v="0"/>
    <x v="0"/>
    <x v="2"/>
    <x v="34"/>
    <x v="34"/>
    <x v="57"/>
    <x v="57"/>
    <x v="57"/>
    <x v="57"/>
    <x v="13"/>
    <x v="107"/>
    <x v="255"/>
    <x v="89"/>
    <x v="156"/>
    <x v="45"/>
    <x v="51"/>
    <x v="0"/>
    <x v="8"/>
  </r>
  <r>
    <x v="34"/>
    <x v="0"/>
    <x v="0"/>
    <x v="2"/>
    <x v="34"/>
    <x v="34"/>
    <x v="79"/>
    <x v="79"/>
    <x v="78"/>
    <x v="79"/>
    <x v="13"/>
    <x v="107"/>
    <x v="255"/>
    <x v="89"/>
    <x v="156"/>
    <x v="45"/>
    <x v="51"/>
    <x v="0"/>
    <x v="8"/>
  </r>
  <r>
    <x v="34"/>
    <x v="0"/>
    <x v="0"/>
    <x v="2"/>
    <x v="34"/>
    <x v="34"/>
    <x v="120"/>
    <x v="120"/>
    <x v="119"/>
    <x v="120"/>
    <x v="13"/>
    <x v="107"/>
    <x v="255"/>
    <x v="89"/>
    <x v="156"/>
    <x v="45"/>
    <x v="51"/>
    <x v="0"/>
    <x v="8"/>
  </r>
  <r>
    <x v="34"/>
    <x v="0"/>
    <x v="0"/>
    <x v="2"/>
    <x v="34"/>
    <x v="34"/>
    <x v="397"/>
    <x v="397"/>
    <x v="335"/>
    <x v="397"/>
    <x v="13"/>
    <x v="107"/>
    <x v="255"/>
    <x v="89"/>
    <x v="156"/>
    <x v="45"/>
    <x v="51"/>
    <x v="0"/>
    <x v="8"/>
  </r>
  <r>
    <x v="34"/>
    <x v="0"/>
    <x v="0"/>
    <x v="2"/>
    <x v="34"/>
    <x v="34"/>
    <x v="398"/>
    <x v="398"/>
    <x v="336"/>
    <x v="398"/>
    <x v="13"/>
    <x v="107"/>
    <x v="255"/>
    <x v="89"/>
    <x v="156"/>
    <x v="45"/>
    <x v="51"/>
    <x v="0"/>
    <x v="8"/>
  </r>
  <r>
    <x v="34"/>
    <x v="0"/>
    <x v="0"/>
    <x v="2"/>
    <x v="34"/>
    <x v="34"/>
    <x v="399"/>
    <x v="399"/>
    <x v="337"/>
    <x v="399"/>
    <x v="13"/>
    <x v="107"/>
    <x v="255"/>
    <x v="89"/>
    <x v="156"/>
    <x v="45"/>
    <x v="51"/>
    <x v="0"/>
    <x v="8"/>
  </r>
  <r>
    <x v="34"/>
    <x v="0"/>
    <x v="0"/>
    <x v="2"/>
    <x v="34"/>
    <x v="34"/>
    <x v="400"/>
    <x v="400"/>
    <x v="338"/>
    <x v="400"/>
    <x v="13"/>
    <x v="107"/>
    <x v="255"/>
    <x v="89"/>
    <x v="156"/>
    <x v="45"/>
    <x v="51"/>
    <x v="0"/>
    <x v="8"/>
  </r>
  <r>
    <x v="34"/>
    <x v="0"/>
    <x v="0"/>
    <x v="2"/>
    <x v="34"/>
    <x v="34"/>
    <x v="401"/>
    <x v="401"/>
    <x v="339"/>
    <x v="401"/>
    <x v="13"/>
    <x v="107"/>
    <x v="255"/>
    <x v="89"/>
    <x v="156"/>
    <x v="45"/>
    <x v="51"/>
    <x v="0"/>
    <x v="8"/>
  </r>
  <r>
    <x v="34"/>
    <x v="0"/>
    <x v="0"/>
    <x v="2"/>
    <x v="34"/>
    <x v="34"/>
    <x v="402"/>
    <x v="402"/>
    <x v="63"/>
    <x v="402"/>
    <x v="13"/>
    <x v="107"/>
    <x v="255"/>
    <x v="89"/>
    <x v="156"/>
    <x v="45"/>
    <x v="51"/>
    <x v="0"/>
    <x v="8"/>
  </r>
  <r>
    <x v="34"/>
    <x v="0"/>
    <x v="0"/>
    <x v="2"/>
    <x v="34"/>
    <x v="34"/>
    <x v="403"/>
    <x v="403"/>
    <x v="340"/>
    <x v="403"/>
    <x v="13"/>
    <x v="107"/>
    <x v="255"/>
    <x v="89"/>
    <x v="156"/>
    <x v="45"/>
    <x v="51"/>
    <x v="0"/>
    <x v="8"/>
  </r>
  <r>
    <x v="34"/>
    <x v="0"/>
    <x v="0"/>
    <x v="2"/>
    <x v="34"/>
    <x v="34"/>
    <x v="404"/>
    <x v="404"/>
    <x v="63"/>
    <x v="404"/>
    <x v="13"/>
    <x v="107"/>
    <x v="255"/>
    <x v="89"/>
    <x v="156"/>
    <x v="45"/>
    <x v="51"/>
    <x v="0"/>
    <x v="8"/>
  </r>
  <r>
    <x v="34"/>
    <x v="0"/>
    <x v="0"/>
    <x v="2"/>
    <x v="34"/>
    <x v="34"/>
    <x v="405"/>
    <x v="405"/>
    <x v="341"/>
    <x v="405"/>
    <x v="13"/>
    <x v="107"/>
    <x v="255"/>
    <x v="89"/>
    <x v="156"/>
    <x v="45"/>
    <x v="51"/>
    <x v="0"/>
    <x v="8"/>
  </r>
  <r>
    <x v="34"/>
    <x v="0"/>
    <x v="0"/>
    <x v="2"/>
    <x v="34"/>
    <x v="34"/>
    <x v="21"/>
    <x v="21"/>
    <x v="21"/>
    <x v="21"/>
    <x v="13"/>
    <x v="107"/>
    <x v="255"/>
    <x v="89"/>
    <x v="156"/>
    <x v="45"/>
    <x v="51"/>
    <x v="0"/>
    <x v="8"/>
  </r>
  <r>
    <x v="34"/>
    <x v="0"/>
    <x v="0"/>
    <x v="2"/>
    <x v="34"/>
    <x v="34"/>
    <x v="406"/>
    <x v="406"/>
    <x v="342"/>
    <x v="406"/>
    <x v="13"/>
    <x v="107"/>
    <x v="255"/>
    <x v="89"/>
    <x v="156"/>
    <x v="45"/>
    <x v="51"/>
    <x v="0"/>
    <x v="8"/>
  </r>
  <r>
    <x v="34"/>
    <x v="0"/>
    <x v="0"/>
    <x v="2"/>
    <x v="34"/>
    <x v="34"/>
    <x v="407"/>
    <x v="407"/>
    <x v="343"/>
    <x v="407"/>
    <x v="13"/>
    <x v="107"/>
    <x v="255"/>
    <x v="89"/>
    <x v="156"/>
    <x v="45"/>
    <x v="51"/>
    <x v="0"/>
    <x v="8"/>
  </r>
  <r>
    <x v="34"/>
    <x v="0"/>
    <x v="0"/>
    <x v="2"/>
    <x v="34"/>
    <x v="34"/>
    <x v="408"/>
    <x v="408"/>
    <x v="344"/>
    <x v="408"/>
    <x v="13"/>
    <x v="107"/>
    <x v="255"/>
    <x v="89"/>
    <x v="156"/>
    <x v="45"/>
    <x v="51"/>
    <x v="0"/>
    <x v="8"/>
  </r>
  <r>
    <x v="34"/>
    <x v="0"/>
    <x v="0"/>
    <x v="2"/>
    <x v="34"/>
    <x v="34"/>
    <x v="80"/>
    <x v="80"/>
    <x v="79"/>
    <x v="80"/>
    <x v="13"/>
    <x v="107"/>
    <x v="255"/>
    <x v="89"/>
    <x v="156"/>
    <x v="45"/>
    <x v="51"/>
    <x v="0"/>
    <x v="8"/>
  </r>
  <r>
    <x v="34"/>
    <x v="0"/>
    <x v="0"/>
    <x v="2"/>
    <x v="34"/>
    <x v="34"/>
    <x v="409"/>
    <x v="409"/>
    <x v="345"/>
    <x v="409"/>
    <x v="13"/>
    <x v="107"/>
    <x v="255"/>
    <x v="89"/>
    <x v="156"/>
    <x v="45"/>
    <x v="51"/>
    <x v="0"/>
    <x v="8"/>
  </r>
  <r>
    <x v="34"/>
    <x v="0"/>
    <x v="0"/>
    <x v="2"/>
    <x v="34"/>
    <x v="34"/>
    <x v="410"/>
    <x v="410"/>
    <x v="63"/>
    <x v="410"/>
    <x v="13"/>
    <x v="107"/>
    <x v="255"/>
    <x v="89"/>
    <x v="156"/>
    <x v="45"/>
    <x v="51"/>
    <x v="0"/>
    <x v="8"/>
  </r>
  <r>
    <x v="34"/>
    <x v="0"/>
    <x v="0"/>
    <x v="2"/>
    <x v="34"/>
    <x v="34"/>
    <x v="411"/>
    <x v="411"/>
    <x v="346"/>
    <x v="411"/>
    <x v="13"/>
    <x v="107"/>
    <x v="255"/>
    <x v="89"/>
    <x v="156"/>
    <x v="45"/>
    <x v="51"/>
    <x v="0"/>
    <x v="8"/>
  </r>
  <r>
    <x v="34"/>
    <x v="0"/>
    <x v="0"/>
    <x v="2"/>
    <x v="34"/>
    <x v="34"/>
    <x v="136"/>
    <x v="136"/>
    <x v="135"/>
    <x v="136"/>
    <x v="13"/>
    <x v="107"/>
    <x v="255"/>
    <x v="89"/>
    <x v="156"/>
    <x v="45"/>
    <x v="51"/>
    <x v="0"/>
    <x v="8"/>
  </r>
  <r>
    <x v="34"/>
    <x v="0"/>
    <x v="0"/>
    <x v="2"/>
    <x v="34"/>
    <x v="34"/>
    <x v="412"/>
    <x v="412"/>
    <x v="63"/>
    <x v="412"/>
    <x v="13"/>
    <x v="107"/>
    <x v="255"/>
    <x v="89"/>
    <x v="156"/>
    <x v="45"/>
    <x v="51"/>
    <x v="0"/>
    <x v="8"/>
  </r>
  <r>
    <x v="34"/>
    <x v="0"/>
    <x v="0"/>
    <x v="2"/>
    <x v="34"/>
    <x v="34"/>
    <x v="9"/>
    <x v="9"/>
    <x v="9"/>
    <x v="9"/>
    <x v="13"/>
    <x v="107"/>
    <x v="255"/>
    <x v="89"/>
    <x v="156"/>
    <x v="45"/>
    <x v="51"/>
    <x v="0"/>
    <x v="8"/>
  </r>
  <r>
    <x v="34"/>
    <x v="0"/>
    <x v="0"/>
    <x v="2"/>
    <x v="34"/>
    <x v="34"/>
    <x v="121"/>
    <x v="121"/>
    <x v="120"/>
    <x v="121"/>
    <x v="13"/>
    <x v="107"/>
    <x v="255"/>
    <x v="89"/>
    <x v="156"/>
    <x v="45"/>
    <x v="51"/>
    <x v="0"/>
    <x v="8"/>
  </r>
  <r>
    <x v="34"/>
    <x v="0"/>
    <x v="0"/>
    <x v="2"/>
    <x v="34"/>
    <x v="34"/>
    <x v="110"/>
    <x v="110"/>
    <x v="109"/>
    <x v="110"/>
    <x v="13"/>
    <x v="107"/>
    <x v="255"/>
    <x v="89"/>
    <x v="156"/>
    <x v="45"/>
    <x v="51"/>
    <x v="0"/>
    <x v="8"/>
  </r>
  <r>
    <x v="34"/>
    <x v="0"/>
    <x v="0"/>
    <x v="2"/>
    <x v="34"/>
    <x v="34"/>
    <x v="10"/>
    <x v="10"/>
    <x v="10"/>
    <x v="10"/>
    <x v="13"/>
    <x v="107"/>
    <x v="255"/>
    <x v="89"/>
    <x v="156"/>
    <x v="45"/>
    <x v="51"/>
    <x v="0"/>
    <x v="8"/>
  </r>
  <r>
    <x v="34"/>
    <x v="0"/>
    <x v="0"/>
    <x v="2"/>
    <x v="34"/>
    <x v="34"/>
    <x v="36"/>
    <x v="36"/>
    <x v="36"/>
    <x v="36"/>
    <x v="13"/>
    <x v="107"/>
    <x v="255"/>
    <x v="89"/>
    <x v="156"/>
    <x v="45"/>
    <x v="51"/>
    <x v="0"/>
    <x v="8"/>
  </r>
  <r>
    <x v="34"/>
    <x v="0"/>
    <x v="0"/>
    <x v="2"/>
    <x v="34"/>
    <x v="34"/>
    <x v="6"/>
    <x v="6"/>
    <x v="6"/>
    <x v="6"/>
    <x v="13"/>
    <x v="107"/>
    <x v="255"/>
    <x v="89"/>
    <x v="156"/>
    <x v="45"/>
    <x v="51"/>
    <x v="0"/>
    <x v="8"/>
  </r>
  <r>
    <x v="34"/>
    <x v="0"/>
    <x v="0"/>
    <x v="2"/>
    <x v="34"/>
    <x v="34"/>
    <x v="38"/>
    <x v="38"/>
    <x v="38"/>
    <x v="38"/>
    <x v="13"/>
    <x v="107"/>
    <x v="255"/>
    <x v="89"/>
    <x v="156"/>
    <x v="45"/>
    <x v="51"/>
    <x v="0"/>
    <x v="8"/>
  </r>
  <r>
    <x v="34"/>
    <x v="0"/>
    <x v="0"/>
    <x v="2"/>
    <x v="34"/>
    <x v="34"/>
    <x v="413"/>
    <x v="413"/>
    <x v="63"/>
    <x v="413"/>
    <x v="13"/>
    <x v="107"/>
    <x v="255"/>
    <x v="89"/>
    <x v="156"/>
    <x v="45"/>
    <x v="51"/>
    <x v="0"/>
    <x v="8"/>
  </r>
  <r>
    <x v="34"/>
    <x v="0"/>
    <x v="0"/>
    <x v="2"/>
    <x v="34"/>
    <x v="34"/>
    <x v="81"/>
    <x v="81"/>
    <x v="80"/>
    <x v="81"/>
    <x v="13"/>
    <x v="107"/>
    <x v="255"/>
    <x v="89"/>
    <x v="156"/>
    <x v="45"/>
    <x v="51"/>
    <x v="0"/>
    <x v="8"/>
  </r>
  <r>
    <x v="34"/>
    <x v="0"/>
    <x v="0"/>
    <x v="2"/>
    <x v="34"/>
    <x v="34"/>
    <x v="414"/>
    <x v="414"/>
    <x v="347"/>
    <x v="414"/>
    <x v="13"/>
    <x v="107"/>
    <x v="255"/>
    <x v="89"/>
    <x v="156"/>
    <x v="45"/>
    <x v="51"/>
    <x v="0"/>
    <x v="8"/>
  </r>
  <r>
    <x v="34"/>
    <x v="0"/>
    <x v="0"/>
    <x v="2"/>
    <x v="34"/>
    <x v="34"/>
    <x v="415"/>
    <x v="415"/>
    <x v="63"/>
    <x v="415"/>
    <x v="13"/>
    <x v="107"/>
    <x v="255"/>
    <x v="89"/>
    <x v="156"/>
    <x v="45"/>
    <x v="51"/>
    <x v="0"/>
    <x v="8"/>
  </r>
  <r>
    <x v="34"/>
    <x v="0"/>
    <x v="0"/>
    <x v="2"/>
    <x v="34"/>
    <x v="34"/>
    <x v="16"/>
    <x v="16"/>
    <x v="16"/>
    <x v="16"/>
    <x v="13"/>
    <x v="107"/>
    <x v="255"/>
    <x v="89"/>
    <x v="156"/>
    <x v="45"/>
    <x v="51"/>
    <x v="0"/>
    <x v="8"/>
  </r>
  <r>
    <x v="34"/>
    <x v="0"/>
    <x v="0"/>
    <x v="2"/>
    <x v="34"/>
    <x v="34"/>
    <x v="4"/>
    <x v="4"/>
    <x v="4"/>
    <x v="4"/>
    <x v="13"/>
    <x v="107"/>
    <x v="255"/>
    <x v="89"/>
    <x v="156"/>
    <x v="45"/>
    <x v="51"/>
    <x v="0"/>
    <x v="8"/>
  </r>
  <r>
    <x v="34"/>
    <x v="0"/>
    <x v="0"/>
    <x v="2"/>
    <x v="34"/>
    <x v="34"/>
    <x v="82"/>
    <x v="82"/>
    <x v="81"/>
    <x v="82"/>
    <x v="13"/>
    <x v="107"/>
    <x v="255"/>
    <x v="89"/>
    <x v="156"/>
    <x v="45"/>
    <x v="51"/>
    <x v="0"/>
    <x v="8"/>
  </r>
  <r>
    <x v="34"/>
    <x v="0"/>
    <x v="0"/>
    <x v="2"/>
    <x v="34"/>
    <x v="34"/>
    <x v="416"/>
    <x v="416"/>
    <x v="348"/>
    <x v="416"/>
    <x v="13"/>
    <x v="107"/>
    <x v="255"/>
    <x v="89"/>
    <x v="156"/>
    <x v="45"/>
    <x v="51"/>
    <x v="0"/>
    <x v="8"/>
  </r>
  <r>
    <x v="34"/>
    <x v="0"/>
    <x v="0"/>
    <x v="2"/>
    <x v="34"/>
    <x v="34"/>
    <x v="41"/>
    <x v="41"/>
    <x v="41"/>
    <x v="41"/>
    <x v="13"/>
    <x v="107"/>
    <x v="255"/>
    <x v="89"/>
    <x v="156"/>
    <x v="45"/>
    <x v="51"/>
    <x v="0"/>
    <x v="8"/>
  </r>
  <r>
    <x v="34"/>
    <x v="0"/>
    <x v="0"/>
    <x v="2"/>
    <x v="34"/>
    <x v="34"/>
    <x v="417"/>
    <x v="417"/>
    <x v="63"/>
    <x v="417"/>
    <x v="13"/>
    <x v="107"/>
    <x v="255"/>
    <x v="89"/>
    <x v="156"/>
    <x v="45"/>
    <x v="51"/>
    <x v="0"/>
    <x v="8"/>
  </r>
  <r>
    <x v="34"/>
    <x v="0"/>
    <x v="0"/>
    <x v="2"/>
    <x v="34"/>
    <x v="34"/>
    <x v="122"/>
    <x v="122"/>
    <x v="121"/>
    <x v="122"/>
    <x v="13"/>
    <x v="107"/>
    <x v="255"/>
    <x v="89"/>
    <x v="156"/>
    <x v="45"/>
    <x v="51"/>
    <x v="0"/>
    <x v="8"/>
  </r>
  <r>
    <x v="34"/>
    <x v="0"/>
    <x v="0"/>
    <x v="2"/>
    <x v="34"/>
    <x v="34"/>
    <x v="418"/>
    <x v="418"/>
    <x v="349"/>
    <x v="418"/>
    <x v="13"/>
    <x v="107"/>
    <x v="255"/>
    <x v="89"/>
    <x v="156"/>
    <x v="45"/>
    <x v="51"/>
    <x v="0"/>
    <x v="8"/>
  </r>
  <r>
    <x v="34"/>
    <x v="0"/>
    <x v="0"/>
    <x v="2"/>
    <x v="34"/>
    <x v="34"/>
    <x v="87"/>
    <x v="87"/>
    <x v="86"/>
    <x v="87"/>
    <x v="13"/>
    <x v="107"/>
    <x v="255"/>
    <x v="89"/>
    <x v="156"/>
    <x v="45"/>
    <x v="51"/>
    <x v="0"/>
    <x v="8"/>
  </r>
  <r>
    <x v="34"/>
    <x v="0"/>
    <x v="0"/>
    <x v="2"/>
    <x v="34"/>
    <x v="34"/>
    <x v="419"/>
    <x v="419"/>
    <x v="350"/>
    <x v="419"/>
    <x v="13"/>
    <x v="107"/>
    <x v="255"/>
    <x v="89"/>
    <x v="156"/>
    <x v="45"/>
    <x v="51"/>
    <x v="0"/>
    <x v="8"/>
  </r>
  <r>
    <x v="34"/>
    <x v="0"/>
    <x v="0"/>
    <x v="2"/>
    <x v="34"/>
    <x v="34"/>
    <x v="420"/>
    <x v="420"/>
    <x v="351"/>
    <x v="420"/>
    <x v="13"/>
    <x v="107"/>
    <x v="255"/>
    <x v="89"/>
    <x v="156"/>
    <x v="45"/>
    <x v="51"/>
    <x v="0"/>
    <x v="8"/>
  </r>
  <r>
    <x v="34"/>
    <x v="0"/>
    <x v="0"/>
    <x v="2"/>
    <x v="34"/>
    <x v="34"/>
    <x v="125"/>
    <x v="125"/>
    <x v="124"/>
    <x v="125"/>
    <x v="13"/>
    <x v="107"/>
    <x v="255"/>
    <x v="89"/>
    <x v="156"/>
    <x v="45"/>
    <x v="51"/>
    <x v="0"/>
    <x v="8"/>
  </r>
  <r>
    <x v="34"/>
    <x v="0"/>
    <x v="0"/>
    <x v="2"/>
    <x v="34"/>
    <x v="34"/>
    <x v="421"/>
    <x v="421"/>
    <x v="63"/>
    <x v="421"/>
    <x v="13"/>
    <x v="107"/>
    <x v="255"/>
    <x v="89"/>
    <x v="156"/>
    <x v="45"/>
    <x v="51"/>
    <x v="0"/>
    <x v="8"/>
  </r>
  <r>
    <x v="34"/>
    <x v="0"/>
    <x v="0"/>
    <x v="2"/>
    <x v="34"/>
    <x v="34"/>
    <x v="422"/>
    <x v="422"/>
    <x v="352"/>
    <x v="422"/>
    <x v="13"/>
    <x v="107"/>
    <x v="255"/>
    <x v="89"/>
    <x v="156"/>
    <x v="45"/>
    <x v="51"/>
    <x v="0"/>
    <x v="8"/>
  </r>
  <r>
    <x v="34"/>
    <x v="0"/>
    <x v="0"/>
    <x v="2"/>
    <x v="34"/>
    <x v="34"/>
    <x v="111"/>
    <x v="111"/>
    <x v="110"/>
    <x v="111"/>
    <x v="13"/>
    <x v="107"/>
    <x v="255"/>
    <x v="89"/>
    <x v="156"/>
    <x v="45"/>
    <x v="51"/>
    <x v="0"/>
    <x v="8"/>
  </r>
  <r>
    <x v="34"/>
    <x v="0"/>
    <x v="0"/>
    <x v="2"/>
    <x v="34"/>
    <x v="34"/>
    <x v="423"/>
    <x v="423"/>
    <x v="353"/>
    <x v="423"/>
    <x v="13"/>
    <x v="107"/>
    <x v="255"/>
    <x v="89"/>
    <x v="156"/>
    <x v="45"/>
    <x v="51"/>
    <x v="0"/>
    <x v="8"/>
  </r>
  <r>
    <x v="34"/>
    <x v="0"/>
    <x v="0"/>
    <x v="2"/>
    <x v="34"/>
    <x v="34"/>
    <x v="424"/>
    <x v="424"/>
    <x v="354"/>
    <x v="424"/>
    <x v="13"/>
    <x v="107"/>
    <x v="255"/>
    <x v="89"/>
    <x v="156"/>
    <x v="45"/>
    <x v="51"/>
    <x v="0"/>
    <x v="8"/>
  </r>
  <r>
    <x v="34"/>
    <x v="0"/>
    <x v="0"/>
    <x v="2"/>
    <x v="34"/>
    <x v="34"/>
    <x v="123"/>
    <x v="123"/>
    <x v="122"/>
    <x v="123"/>
    <x v="13"/>
    <x v="107"/>
    <x v="255"/>
    <x v="89"/>
    <x v="156"/>
    <x v="45"/>
    <x v="51"/>
    <x v="0"/>
    <x v="8"/>
  </r>
  <r>
    <x v="34"/>
    <x v="0"/>
    <x v="0"/>
    <x v="2"/>
    <x v="34"/>
    <x v="34"/>
    <x v="425"/>
    <x v="425"/>
    <x v="355"/>
    <x v="425"/>
    <x v="13"/>
    <x v="107"/>
    <x v="255"/>
    <x v="89"/>
    <x v="156"/>
    <x v="45"/>
    <x v="51"/>
    <x v="0"/>
    <x v="8"/>
  </r>
  <r>
    <x v="34"/>
    <x v="0"/>
    <x v="0"/>
    <x v="2"/>
    <x v="34"/>
    <x v="34"/>
    <x v="99"/>
    <x v="99"/>
    <x v="98"/>
    <x v="99"/>
    <x v="13"/>
    <x v="107"/>
    <x v="255"/>
    <x v="89"/>
    <x v="156"/>
    <x v="45"/>
    <x v="51"/>
    <x v="0"/>
    <x v="8"/>
  </r>
  <r>
    <x v="34"/>
    <x v="0"/>
    <x v="0"/>
    <x v="2"/>
    <x v="34"/>
    <x v="34"/>
    <x v="426"/>
    <x v="426"/>
    <x v="63"/>
    <x v="426"/>
    <x v="13"/>
    <x v="107"/>
    <x v="255"/>
    <x v="89"/>
    <x v="156"/>
    <x v="45"/>
    <x v="51"/>
    <x v="0"/>
    <x v="8"/>
  </r>
  <r>
    <x v="34"/>
    <x v="0"/>
    <x v="0"/>
    <x v="2"/>
    <x v="34"/>
    <x v="34"/>
    <x v="427"/>
    <x v="427"/>
    <x v="356"/>
    <x v="427"/>
    <x v="13"/>
    <x v="107"/>
    <x v="255"/>
    <x v="89"/>
    <x v="156"/>
    <x v="45"/>
    <x v="51"/>
    <x v="0"/>
    <x v="8"/>
  </r>
  <r>
    <x v="34"/>
    <x v="0"/>
    <x v="0"/>
    <x v="2"/>
    <x v="34"/>
    <x v="34"/>
    <x v="428"/>
    <x v="428"/>
    <x v="357"/>
    <x v="428"/>
    <x v="13"/>
    <x v="107"/>
    <x v="255"/>
    <x v="89"/>
    <x v="156"/>
    <x v="45"/>
    <x v="51"/>
    <x v="0"/>
    <x v="8"/>
  </r>
  <r>
    <x v="34"/>
    <x v="0"/>
    <x v="0"/>
    <x v="2"/>
    <x v="34"/>
    <x v="34"/>
    <x v="24"/>
    <x v="24"/>
    <x v="24"/>
    <x v="24"/>
    <x v="13"/>
    <x v="107"/>
    <x v="255"/>
    <x v="89"/>
    <x v="156"/>
    <x v="45"/>
    <x v="51"/>
    <x v="0"/>
    <x v="8"/>
  </r>
  <r>
    <x v="34"/>
    <x v="0"/>
    <x v="0"/>
    <x v="2"/>
    <x v="34"/>
    <x v="34"/>
    <x v="7"/>
    <x v="7"/>
    <x v="7"/>
    <x v="7"/>
    <x v="13"/>
    <x v="107"/>
    <x v="255"/>
    <x v="89"/>
    <x v="156"/>
    <x v="45"/>
    <x v="51"/>
    <x v="0"/>
    <x v="8"/>
  </r>
  <r>
    <x v="34"/>
    <x v="0"/>
    <x v="0"/>
    <x v="2"/>
    <x v="34"/>
    <x v="34"/>
    <x v="429"/>
    <x v="429"/>
    <x v="358"/>
    <x v="429"/>
    <x v="13"/>
    <x v="107"/>
    <x v="255"/>
    <x v="89"/>
    <x v="156"/>
    <x v="45"/>
    <x v="51"/>
    <x v="0"/>
    <x v="8"/>
  </r>
  <r>
    <x v="34"/>
    <x v="0"/>
    <x v="0"/>
    <x v="2"/>
    <x v="34"/>
    <x v="34"/>
    <x v="28"/>
    <x v="28"/>
    <x v="28"/>
    <x v="28"/>
    <x v="13"/>
    <x v="107"/>
    <x v="255"/>
    <x v="89"/>
    <x v="156"/>
    <x v="45"/>
    <x v="51"/>
    <x v="0"/>
    <x v="8"/>
  </r>
  <r>
    <x v="34"/>
    <x v="0"/>
    <x v="0"/>
    <x v="2"/>
    <x v="34"/>
    <x v="34"/>
    <x v="430"/>
    <x v="430"/>
    <x v="359"/>
    <x v="430"/>
    <x v="13"/>
    <x v="107"/>
    <x v="255"/>
    <x v="89"/>
    <x v="156"/>
    <x v="45"/>
    <x v="51"/>
    <x v="0"/>
    <x v="8"/>
  </r>
  <r>
    <x v="34"/>
    <x v="0"/>
    <x v="0"/>
    <x v="2"/>
    <x v="34"/>
    <x v="34"/>
    <x v="5"/>
    <x v="5"/>
    <x v="5"/>
    <x v="5"/>
    <x v="13"/>
    <x v="107"/>
    <x v="255"/>
    <x v="89"/>
    <x v="156"/>
    <x v="45"/>
    <x v="51"/>
    <x v="0"/>
    <x v="8"/>
  </r>
  <r>
    <x v="34"/>
    <x v="0"/>
    <x v="0"/>
    <x v="2"/>
    <x v="34"/>
    <x v="34"/>
    <x v="93"/>
    <x v="93"/>
    <x v="92"/>
    <x v="93"/>
    <x v="13"/>
    <x v="107"/>
    <x v="255"/>
    <x v="89"/>
    <x v="156"/>
    <x v="45"/>
    <x v="51"/>
    <x v="0"/>
    <x v="8"/>
  </r>
  <r>
    <x v="34"/>
    <x v="0"/>
    <x v="0"/>
    <x v="2"/>
    <x v="34"/>
    <x v="34"/>
    <x v="431"/>
    <x v="431"/>
    <x v="63"/>
    <x v="431"/>
    <x v="13"/>
    <x v="107"/>
    <x v="255"/>
    <x v="89"/>
    <x v="156"/>
    <x v="45"/>
    <x v="51"/>
    <x v="0"/>
    <x v="8"/>
  </r>
  <r>
    <x v="34"/>
    <x v="0"/>
    <x v="0"/>
    <x v="2"/>
    <x v="34"/>
    <x v="34"/>
    <x v="432"/>
    <x v="432"/>
    <x v="360"/>
    <x v="432"/>
    <x v="13"/>
    <x v="107"/>
    <x v="255"/>
    <x v="89"/>
    <x v="156"/>
    <x v="45"/>
    <x v="51"/>
    <x v="0"/>
    <x v="8"/>
  </r>
  <r>
    <x v="34"/>
    <x v="0"/>
    <x v="0"/>
    <x v="2"/>
    <x v="34"/>
    <x v="34"/>
    <x v="433"/>
    <x v="433"/>
    <x v="361"/>
    <x v="433"/>
    <x v="13"/>
    <x v="107"/>
    <x v="255"/>
    <x v="89"/>
    <x v="156"/>
    <x v="45"/>
    <x v="51"/>
    <x v="0"/>
    <x v="8"/>
  </r>
  <r>
    <x v="34"/>
    <x v="0"/>
    <x v="0"/>
    <x v="2"/>
    <x v="34"/>
    <x v="34"/>
    <x v="53"/>
    <x v="53"/>
    <x v="53"/>
    <x v="53"/>
    <x v="13"/>
    <x v="107"/>
    <x v="255"/>
    <x v="89"/>
    <x v="156"/>
    <x v="45"/>
    <x v="51"/>
    <x v="0"/>
    <x v="8"/>
  </r>
  <r>
    <x v="34"/>
    <x v="0"/>
    <x v="0"/>
    <x v="2"/>
    <x v="34"/>
    <x v="34"/>
    <x v="434"/>
    <x v="434"/>
    <x v="362"/>
    <x v="434"/>
    <x v="13"/>
    <x v="107"/>
    <x v="255"/>
    <x v="89"/>
    <x v="156"/>
    <x v="45"/>
    <x v="51"/>
    <x v="0"/>
    <x v="8"/>
  </r>
  <r>
    <x v="34"/>
    <x v="0"/>
    <x v="0"/>
    <x v="2"/>
    <x v="34"/>
    <x v="34"/>
    <x v="435"/>
    <x v="435"/>
    <x v="363"/>
    <x v="435"/>
    <x v="13"/>
    <x v="107"/>
    <x v="255"/>
    <x v="89"/>
    <x v="156"/>
    <x v="45"/>
    <x v="51"/>
    <x v="0"/>
    <x v="8"/>
  </r>
  <r>
    <x v="34"/>
    <x v="0"/>
    <x v="0"/>
    <x v="2"/>
    <x v="34"/>
    <x v="34"/>
    <x v="436"/>
    <x v="436"/>
    <x v="63"/>
    <x v="436"/>
    <x v="13"/>
    <x v="107"/>
    <x v="255"/>
    <x v="89"/>
    <x v="156"/>
    <x v="45"/>
    <x v="51"/>
    <x v="0"/>
    <x v="8"/>
  </r>
  <r>
    <x v="34"/>
    <x v="0"/>
    <x v="0"/>
    <x v="2"/>
    <x v="34"/>
    <x v="34"/>
    <x v="112"/>
    <x v="112"/>
    <x v="111"/>
    <x v="112"/>
    <x v="13"/>
    <x v="107"/>
    <x v="255"/>
    <x v="89"/>
    <x v="156"/>
    <x v="45"/>
    <x v="51"/>
    <x v="0"/>
    <x v="8"/>
  </r>
  <r>
    <x v="34"/>
    <x v="0"/>
    <x v="0"/>
    <x v="2"/>
    <x v="34"/>
    <x v="34"/>
    <x v="437"/>
    <x v="437"/>
    <x v="364"/>
    <x v="437"/>
    <x v="13"/>
    <x v="107"/>
    <x v="255"/>
    <x v="89"/>
    <x v="156"/>
    <x v="45"/>
    <x v="51"/>
    <x v="0"/>
    <x v="8"/>
  </r>
  <r>
    <x v="34"/>
    <x v="0"/>
    <x v="0"/>
    <x v="2"/>
    <x v="34"/>
    <x v="34"/>
    <x v="438"/>
    <x v="438"/>
    <x v="365"/>
    <x v="438"/>
    <x v="13"/>
    <x v="107"/>
    <x v="255"/>
    <x v="89"/>
    <x v="156"/>
    <x v="45"/>
    <x v="51"/>
    <x v="0"/>
    <x v="8"/>
  </r>
  <r>
    <x v="34"/>
    <x v="0"/>
    <x v="0"/>
    <x v="2"/>
    <x v="34"/>
    <x v="34"/>
    <x v="439"/>
    <x v="439"/>
    <x v="63"/>
    <x v="439"/>
    <x v="13"/>
    <x v="107"/>
    <x v="255"/>
    <x v="89"/>
    <x v="156"/>
    <x v="45"/>
    <x v="51"/>
    <x v="0"/>
    <x v="8"/>
  </r>
  <r>
    <x v="34"/>
    <x v="0"/>
    <x v="0"/>
    <x v="2"/>
    <x v="34"/>
    <x v="34"/>
    <x v="18"/>
    <x v="18"/>
    <x v="18"/>
    <x v="18"/>
    <x v="13"/>
    <x v="107"/>
    <x v="255"/>
    <x v="89"/>
    <x v="156"/>
    <x v="45"/>
    <x v="51"/>
    <x v="0"/>
    <x v="8"/>
  </r>
  <r>
    <x v="34"/>
    <x v="0"/>
    <x v="0"/>
    <x v="2"/>
    <x v="34"/>
    <x v="34"/>
    <x v="440"/>
    <x v="440"/>
    <x v="63"/>
    <x v="440"/>
    <x v="13"/>
    <x v="107"/>
    <x v="255"/>
    <x v="89"/>
    <x v="156"/>
    <x v="45"/>
    <x v="51"/>
    <x v="0"/>
    <x v="8"/>
  </r>
  <r>
    <x v="34"/>
    <x v="0"/>
    <x v="0"/>
    <x v="2"/>
    <x v="34"/>
    <x v="34"/>
    <x v="83"/>
    <x v="83"/>
    <x v="82"/>
    <x v="83"/>
    <x v="13"/>
    <x v="107"/>
    <x v="255"/>
    <x v="89"/>
    <x v="156"/>
    <x v="45"/>
    <x v="51"/>
    <x v="0"/>
    <x v="8"/>
  </r>
  <r>
    <x v="34"/>
    <x v="0"/>
    <x v="0"/>
    <x v="2"/>
    <x v="34"/>
    <x v="34"/>
    <x v="441"/>
    <x v="441"/>
    <x v="366"/>
    <x v="441"/>
    <x v="13"/>
    <x v="107"/>
    <x v="255"/>
    <x v="89"/>
    <x v="156"/>
    <x v="45"/>
    <x v="51"/>
    <x v="0"/>
    <x v="8"/>
  </r>
  <r>
    <x v="34"/>
    <x v="0"/>
    <x v="0"/>
    <x v="2"/>
    <x v="34"/>
    <x v="34"/>
    <x v="442"/>
    <x v="442"/>
    <x v="367"/>
    <x v="442"/>
    <x v="13"/>
    <x v="107"/>
    <x v="255"/>
    <x v="89"/>
    <x v="156"/>
    <x v="45"/>
    <x v="51"/>
    <x v="0"/>
    <x v="8"/>
  </r>
  <r>
    <x v="34"/>
    <x v="0"/>
    <x v="0"/>
    <x v="2"/>
    <x v="34"/>
    <x v="34"/>
    <x v="443"/>
    <x v="443"/>
    <x v="368"/>
    <x v="443"/>
    <x v="13"/>
    <x v="107"/>
    <x v="255"/>
    <x v="89"/>
    <x v="156"/>
    <x v="45"/>
    <x v="51"/>
    <x v="0"/>
    <x v="8"/>
  </r>
  <r>
    <x v="34"/>
    <x v="0"/>
    <x v="0"/>
    <x v="2"/>
    <x v="34"/>
    <x v="34"/>
    <x v="444"/>
    <x v="444"/>
    <x v="63"/>
    <x v="444"/>
    <x v="13"/>
    <x v="107"/>
    <x v="255"/>
    <x v="89"/>
    <x v="156"/>
    <x v="45"/>
    <x v="51"/>
    <x v="0"/>
    <x v="8"/>
  </r>
  <r>
    <x v="34"/>
    <x v="0"/>
    <x v="0"/>
    <x v="2"/>
    <x v="34"/>
    <x v="34"/>
    <x v="84"/>
    <x v="84"/>
    <x v="83"/>
    <x v="84"/>
    <x v="13"/>
    <x v="107"/>
    <x v="255"/>
    <x v="89"/>
    <x v="156"/>
    <x v="45"/>
    <x v="51"/>
    <x v="0"/>
    <x v="8"/>
  </r>
  <r>
    <x v="34"/>
    <x v="0"/>
    <x v="0"/>
    <x v="2"/>
    <x v="34"/>
    <x v="34"/>
    <x v="445"/>
    <x v="445"/>
    <x v="369"/>
    <x v="445"/>
    <x v="13"/>
    <x v="107"/>
    <x v="255"/>
    <x v="89"/>
    <x v="156"/>
    <x v="45"/>
    <x v="51"/>
    <x v="0"/>
    <x v="8"/>
  </r>
  <r>
    <x v="34"/>
    <x v="0"/>
    <x v="0"/>
    <x v="2"/>
    <x v="34"/>
    <x v="34"/>
    <x v="446"/>
    <x v="446"/>
    <x v="63"/>
    <x v="446"/>
    <x v="13"/>
    <x v="107"/>
    <x v="255"/>
    <x v="89"/>
    <x v="156"/>
    <x v="45"/>
    <x v="51"/>
    <x v="0"/>
    <x v="8"/>
  </r>
  <r>
    <x v="34"/>
    <x v="0"/>
    <x v="0"/>
    <x v="2"/>
    <x v="34"/>
    <x v="34"/>
    <x v="447"/>
    <x v="447"/>
    <x v="370"/>
    <x v="447"/>
    <x v="13"/>
    <x v="107"/>
    <x v="255"/>
    <x v="89"/>
    <x v="156"/>
    <x v="45"/>
    <x v="51"/>
    <x v="0"/>
    <x v="8"/>
  </r>
  <r>
    <x v="34"/>
    <x v="0"/>
    <x v="0"/>
    <x v="2"/>
    <x v="34"/>
    <x v="34"/>
    <x v="113"/>
    <x v="113"/>
    <x v="112"/>
    <x v="113"/>
    <x v="13"/>
    <x v="107"/>
    <x v="255"/>
    <x v="89"/>
    <x v="156"/>
    <x v="45"/>
    <x v="51"/>
    <x v="0"/>
    <x v="8"/>
  </r>
  <r>
    <x v="34"/>
    <x v="0"/>
    <x v="0"/>
    <x v="2"/>
    <x v="34"/>
    <x v="34"/>
    <x v="448"/>
    <x v="448"/>
    <x v="371"/>
    <x v="448"/>
    <x v="13"/>
    <x v="107"/>
    <x v="255"/>
    <x v="89"/>
    <x v="156"/>
    <x v="45"/>
    <x v="51"/>
    <x v="0"/>
    <x v="8"/>
  </r>
  <r>
    <x v="34"/>
    <x v="0"/>
    <x v="0"/>
    <x v="2"/>
    <x v="34"/>
    <x v="34"/>
    <x v="85"/>
    <x v="85"/>
    <x v="84"/>
    <x v="85"/>
    <x v="13"/>
    <x v="107"/>
    <x v="255"/>
    <x v="89"/>
    <x v="156"/>
    <x v="45"/>
    <x v="51"/>
    <x v="0"/>
    <x v="8"/>
  </r>
  <r>
    <x v="34"/>
    <x v="0"/>
    <x v="0"/>
    <x v="2"/>
    <x v="34"/>
    <x v="34"/>
    <x v="449"/>
    <x v="449"/>
    <x v="63"/>
    <x v="449"/>
    <x v="13"/>
    <x v="107"/>
    <x v="255"/>
    <x v="89"/>
    <x v="156"/>
    <x v="45"/>
    <x v="51"/>
    <x v="0"/>
    <x v="8"/>
  </r>
  <r>
    <x v="34"/>
    <x v="0"/>
    <x v="0"/>
    <x v="2"/>
    <x v="34"/>
    <x v="34"/>
    <x v="450"/>
    <x v="450"/>
    <x v="372"/>
    <x v="450"/>
    <x v="13"/>
    <x v="107"/>
    <x v="255"/>
    <x v="89"/>
    <x v="156"/>
    <x v="45"/>
    <x v="51"/>
    <x v="0"/>
    <x v="8"/>
  </r>
  <r>
    <x v="34"/>
    <x v="0"/>
    <x v="0"/>
    <x v="2"/>
    <x v="34"/>
    <x v="34"/>
    <x v="451"/>
    <x v="451"/>
    <x v="373"/>
    <x v="451"/>
    <x v="13"/>
    <x v="107"/>
    <x v="255"/>
    <x v="89"/>
    <x v="156"/>
    <x v="45"/>
    <x v="51"/>
    <x v="0"/>
    <x v="8"/>
  </r>
  <r>
    <x v="34"/>
    <x v="0"/>
    <x v="0"/>
    <x v="2"/>
    <x v="34"/>
    <x v="34"/>
    <x v="452"/>
    <x v="452"/>
    <x v="374"/>
    <x v="452"/>
    <x v="13"/>
    <x v="107"/>
    <x v="255"/>
    <x v="89"/>
    <x v="156"/>
    <x v="45"/>
    <x v="51"/>
    <x v="0"/>
    <x v="8"/>
  </r>
  <r>
    <x v="35"/>
    <x v="0"/>
    <x v="0"/>
    <x v="2"/>
    <x v="35"/>
    <x v="35"/>
    <x v="3"/>
    <x v="3"/>
    <x v="3"/>
    <x v="3"/>
    <x v="0"/>
    <x v="69"/>
    <x v="256"/>
    <x v="49"/>
    <x v="307"/>
    <x v="25"/>
    <x v="196"/>
    <x v="0"/>
    <x v="0"/>
  </r>
  <r>
    <x v="35"/>
    <x v="0"/>
    <x v="0"/>
    <x v="2"/>
    <x v="35"/>
    <x v="35"/>
    <x v="97"/>
    <x v="97"/>
    <x v="96"/>
    <x v="97"/>
    <x v="1"/>
    <x v="83"/>
    <x v="257"/>
    <x v="50"/>
    <x v="308"/>
    <x v="37"/>
    <x v="197"/>
    <x v="0"/>
    <x v="0"/>
  </r>
  <r>
    <x v="35"/>
    <x v="0"/>
    <x v="0"/>
    <x v="2"/>
    <x v="35"/>
    <x v="35"/>
    <x v="13"/>
    <x v="13"/>
    <x v="13"/>
    <x v="13"/>
    <x v="2"/>
    <x v="100"/>
    <x v="54"/>
    <x v="67"/>
    <x v="309"/>
    <x v="45"/>
    <x v="51"/>
    <x v="0"/>
    <x v="0"/>
  </r>
  <r>
    <x v="35"/>
    <x v="0"/>
    <x v="0"/>
    <x v="2"/>
    <x v="35"/>
    <x v="35"/>
    <x v="2"/>
    <x v="2"/>
    <x v="2"/>
    <x v="2"/>
    <x v="2"/>
    <x v="100"/>
    <x v="54"/>
    <x v="67"/>
    <x v="309"/>
    <x v="45"/>
    <x v="51"/>
    <x v="0"/>
    <x v="0"/>
  </r>
  <r>
    <x v="35"/>
    <x v="0"/>
    <x v="0"/>
    <x v="2"/>
    <x v="35"/>
    <x v="35"/>
    <x v="4"/>
    <x v="4"/>
    <x v="4"/>
    <x v="4"/>
    <x v="2"/>
    <x v="100"/>
    <x v="54"/>
    <x v="67"/>
    <x v="309"/>
    <x v="45"/>
    <x v="51"/>
    <x v="0"/>
    <x v="0"/>
  </r>
  <r>
    <x v="35"/>
    <x v="0"/>
    <x v="0"/>
    <x v="2"/>
    <x v="35"/>
    <x v="35"/>
    <x v="32"/>
    <x v="32"/>
    <x v="32"/>
    <x v="32"/>
    <x v="5"/>
    <x v="101"/>
    <x v="228"/>
    <x v="83"/>
    <x v="310"/>
    <x v="42"/>
    <x v="198"/>
    <x v="0"/>
    <x v="0"/>
  </r>
  <r>
    <x v="35"/>
    <x v="0"/>
    <x v="0"/>
    <x v="2"/>
    <x v="35"/>
    <x v="35"/>
    <x v="48"/>
    <x v="48"/>
    <x v="48"/>
    <x v="48"/>
    <x v="5"/>
    <x v="101"/>
    <x v="228"/>
    <x v="82"/>
    <x v="311"/>
    <x v="37"/>
    <x v="197"/>
    <x v="0"/>
    <x v="0"/>
  </r>
  <r>
    <x v="35"/>
    <x v="0"/>
    <x v="0"/>
    <x v="2"/>
    <x v="35"/>
    <x v="35"/>
    <x v="8"/>
    <x v="8"/>
    <x v="8"/>
    <x v="8"/>
    <x v="5"/>
    <x v="101"/>
    <x v="228"/>
    <x v="61"/>
    <x v="90"/>
    <x v="45"/>
    <x v="51"/>
    <x v="0"/>
    <x v="0"/>
  </r>
  <r>
    <x v="35"/>
    <x v="0"/>
    <x v="0"/>
    <x v="2"/>
    <x v="35"/>
    <x v="35"/>
    <x v="35"/>
    <x v="35"/>
    <x v="35"/>
    <x v="35"/>
    <x v="5"/>
    <x v="101"/>
    <x v="228"/>
    <x v="82"/>
    <x v="311"/>
    <x v="37"/>
    <x v="197"/>
    <x v="0"/>
    <x v="0"/>
  </r>
  <r>
    <x v="35"/>
    <x v="0"/>
    <x v="0"/>
    <x v="2"/>
    <x v="35"/>
    <x v="35"/>
    <x v="6"/>
    <x v="6"/>
    <x v="6"/>
    <x v="6"/>
    <x v="5"/>
    <x v="101"/>
    <x v="228"/>
    <x v="61"/>
    <x v="90"/>
    <x v="45"/>
    <x v="51"/>
    <x v="0"/>
    <x v="0"/>
  </r>
  <r>
    <x v="35"/>
    <x v="0"/>
    <x v="0"/>
    <x v="2"/>
    <x v="35"/>
    <x v="35"/>
    <x v="0"/>
    <x v="0"/>
    <x v="0"/>
    <x v="0"/>
    <x v="5"/>
    <x v="101"/>
    <x v="228"/>
    <x v="61"/>
    <x v="90"/>
    <x v="45"/>
    <x v="51"/>
    <x v="0"/>
    <x v="0"/>
  </r>
  <r>
    <x v="35"/>
    <x v="0"/>
    <x v="0"/>
    <x v="2"/>
    <x v="35"/>
    <x v="35"/>
    <x v="14"/>
    <x v="14"/>
    <x v="14"/>
    <x v="14"/>
    <x v="11"/>
    <x v="102"/>
    <x v="229"/>
    <x v="82"/>
    <x v="311"/>
    <x v="45"/>
    <x v="51"/>
    <x v="0"/>
    <x v="0"/>
  </r>
  <r>
    <x v="35"/>
    <x v="0"/>
    <x v="0"/>
    <x v="2"/>
    <x v="35"/>
    <x v="35"/>
    <x v="12"/>
    <x v="12"/>
    <x v="12"/>
    <x v="12"/>
    <x v="11"/>
    <x v="102"/>
    <x v="229"/>
    <x v="83"/>
    <x v="310"/>
    <x v="37"/>
    <x v="197"/>
    <x v="0"/>
    <x v="0"/>
  </r>
  <r>
    <x v="35"/>
    <x v="0"/>
    <x v="0"/>
    <x v="2"/>
    <x v="35"/>
    <x v="35"/>
    <x v="109"/>
    <x v="109"/>
    <x v="108"/>
    <x v="109"/>
    <x v="11"/>
    <x v="102"/>
    <x v="229"/>
    <x v="82"/>
    <x v="311"/>
    <x v="45"/>
    <x v="51"/>
    <x v="0"/>
    <x v="0"/>
  </r>
  <r>
    <x v="35"/>
    <x v="0"/>
    <x v="0"/>
    <x v="2"/>
    <x v="35"/>
    <x v="35"/>
    <x v="33"/>
    <x v="33"/>
    <x v="33"/>
    <x v="33"/>
    <x v="14"/>
    <x v="103"/>
    <x v="230"/>
    <x v="83"/>
    <x v="310"/>
    <x v="45"/>
    <x v="51"/>
    <x v="0"/>
    <x v="0"/>
  </r>
  <r>
    <x v="35"/>
    <x v="0"/>
    <x v="0"/>
    <x v="2"/>
    <x v="35"/>
    <x v="35"/>
    <x v="19"/>
    <x v="19"/>
    <x v="19"/>
    <x v="19"/>
    <x v="14"/>
    <x v="103"/>
    <x v="230"/>
    <x v="83"/>
    <x v="310"/>
    <x v="45"/>
    <x v="51"/>
    <x v="0"/>
    <x v="0"/>
  </r>
  <r>
    <x v="35"/>
    <x v="0"/>
    <x v="0"/>
    <x v="2"/>
    <x v="35"/>
    <x v="35"/>
    <x v="36"/>
    <x v="36"/>
    <x v="36"/>
    <x v="36"/>
    <x v="14"/>
    <x v="103"/>
    <x v="230"/>
    <x v="83"/>
    <x v="310"/>
    <x v="45"/>
    <x v="51"/>
    <x v="0"/>
    <x v="0"/>
  </r>
  <r>
    <x v="35"/>
    <x v="0"/>
    <x v="0"/>
    <x v="2"/>
    <x v="35"/>
    <x v="35"/>
    <x v="112"/>
    <x v="112"/>
    <x v="111"/>
    <x v="112"/>
    <x v="14"/>
    <x v="103"/>
    <x v="230"/>
    <x v="83"/>
    <x v="310"/>
    <x v="45"/>
    <x v="51"/>
    <x v="0"/>
    <x v="0"/>
  </r>
  <r>
    <x v="35"/>
    <x v="0"/>
    <x v="0"/>
    <x v="2"/>
    <x v="35"/>
    <x v="35"/>
    <x v="18"/>
    <x v="18"/>
    <x v="18"/>
    <x v="18"/>
    <x v="14"/>
    <x v="103"/>
    <x v="230"/>
    <x v="90"/>
    <x v="170"/>
    <x v="37"/>
    <x v="197"/>
    <x v="0"/>
    <x v="0"/>
  </r>
  <r>
    <x v="35"/>
    <x v="0"/>
    <x v="0"/>
    <x v="2"/>
    <x v="35"/>
    <x v="35"/>
    <x v="31"/>
    <x v="31"/>
    <x v="31"/>
    <x v="31"/>
    <x v="19"/>
    <x v="104"/>
    <x v="258"/>
    <x v="90"/>
    <x v="170"/>
    <x v="45"/>
    <x v="51"/>
    <x v="0"/>
    <x v="0"/>
  </r>
  <r>
    <x v="35"/>
    <x v="0"/>
    <x v="0"/>
    <x v="2"/>
    <x v="35"/>
    <x v="35"/>
    <x v="34"/>
    <x v="34"/>
    <x v="34"/>
    <x v="34"/>
    <x v="19"/>
    <x v="104"/>
    <x v="258"/>
    <x v="86"/>
    <x v="312"/>
    <x v="37"/>
    <x v="197"/>
    <x v="0"/>
    <x v="0"/>
  </r>
  <r>
    <x v="35"/>
    <x v="0"/>
    <x v="0"/>
    <x v="2"/>
    <x v="35"/>
    <x v="35"/>
    <x v="156"/>
    <x v="156"/>
    <x v="151"/>
    <x v="156"/>
    <x v="19"/>
    <x v="104"/>
    <x v="258"/>
    <x v="86"/>
    <x v="312"/>
    <x v="37"/>
    <x v="197"/>
    <x v="0"/>
    <x v="0"/>
  </r>
  <r>
    <x v="35"/>
    <x v="0"/>
    <x v="0"/>
    <x v="2"/>
    <x v="35"/>
    <x v="35"/>
    <x v="106"/>
    <x v="106"/>
    <x v="105"/>
    <x v="106"/>
    <x v="19"/>
    <x v="104"/>
    <x v="258"/>
    <x v="89"/>
    <x v="156"/>
    <x v="42"/>
    <x v="198"/>
    <x v="0"/>
    <x v="0"/>
  </r>
  <r>
    <x v="35"/>
    <x v="0"/>
    <x v="0"/>
    <x v="2"/>
    <x v="35"/>
    <x v="35"/>
    <x v="27"/>
    <x v="27"/>
    <x v="27"/>
    <x v="27"/>
    <x v="19"/>
    <x v="104"/>
    <x v="258"/>
    <x v="90"/>
    <x v="170"/>
    <x v="45"/>
    <x v="51"/>
    <x v="0"/>
    <x v="0"/>
  </r>
  <r>
    <x v="35"/>
    <x v="0"/>
    <x v="0"/>
    <x v="2"/>
    <x v="35"/>
    <x v="35"/>
    <x v="17"/>
    <x v="17"/>
    <x v="17"/>
    <x v="17"/>
    <x v="19"/>
    <x v="104"/>
    <x v="258"/>
    <x v="90"/>
    <x v="170"/>
    <x v="45"/>
    <x v="51"/>
    <x v="0"/>
    <x v="0"/>
  </r>
  <r>
    <x v="35"/>
    <x v="0"/>
    <x v="0"/>
    <x v="2"/>
    <x v="35"/>
    <x v="35"/>
    <x v="21"/>
    <x v="21"/>
    <x v="21"/>
    <x v="21"/>
    <x v="19"/>
    <x v="104"/>
    <x v="258"/>
    <x v="89"/>
    <x v="156"/>
    <x v="42"/>
    <x v="198"/>
    <x v="0"/>
    <x v="0"/>
  </r>
  <r>
    <x v="35"/>
    <x v="0"/>
    <x v="0"/>
    <x v="2"/>
    <x v="35"/>
    <x v="35"/>
    <x v="136"/>
    <x v="136"/>
    <x v="135"/>
    <x v="136"/>
    <x v="19"/>
    <x v="104"/>
    <x v="258"/>
    <x v="90"/>
    <x v="170"/>
    <x v="45"/>
    <x v="51"/>
    <x v="0"/>
    <x v="0"/>
  </r>
  <r>
    <x v="35"/>
    <x v="0"/>
    <x v="0"/>
    <x v="2"/>
    <x v="35"/>
    <x v="35"/>
    <x v="414"/>
    <x v="414"/>
    <x v="347"/>
    <x v="414"/>
    <x v="19"/>
    <x v="104"/>
    <x v="258"/>
    <x v="89"/>
    <x v="156"/>
    <x v="42"/>
    <x v="198"/>
    <x v="0"/>
    <x v="0"/>
  </r>
  <r>
    <x v="35"/>
    <x v="0"/>
    <x v="0"/>
    <x v="2"/>
    <x v="35"/>
    <x v="35"/>
    <x v="16"/>
    <x v="16"/>
    <x v="16"/>
    <x v="16"/>
    <x v="19"/>
    <x v="104"/>
    <x v="258"/>
    <x v="90"/>
    <x v="170"/>
    <x v="45"/>
    <x v="51"/>
    <x v="0"/>
    <x v="0"/>
  </r>
  <r>
    <x v="35"/>
    <x v="0"/>
    <x v="0"/>
    <x v="2"/>
    <x v="35"/>
    <x v="35"/>
    <x v="435"/>
    <x v="435"/>
    <x v="363"/>
    <x v="435"/>
    <x v="19"/>
    <x v="104"/>
    <x v="258"/>
    <x v="89"/>
    <x v="156"/>
    <x v="42"/>
    <x v="198"/>
    <x v="0"/>
    <x v="0"/>
  </r>
  <r>
    <x v="36"/>
    <x v="0"/>
    <x v="0"/>
    <x v="2"/>
    <x v="36"/>
    <x v="36"/>
    <x v="3"/>
    <x v="3"/>
    <x v="3"/>
    <x v="3"/>
    <x v="0"/>
    <x v="91"/>
    <x v="259"/>
    <x v="89"/>
    <x v="156"/>
    <x v="39"/>
    <x v="199"/>
    <x v="0"/>
    <x v="8"/>
  </r>
  <r>
    <x v="36"/>
    <x v="0"/>
    <x v="0"/>
    <x v="2"/>
    <x v="36"/>
    <x v="36"/>
    <x v="26"/>
    <x v="26"/>
    <x v="26"/>
    <x v="26"/>
    <x v="1"/>
    <x v="103"/>
    <x v="171"/>
    <x v="90"/>
    <x v="146"/>
    <x v="37"/>
    <x v="144"/>
    <x v="0"/>
    <x v="8"/>
  </r>
  <r>
    <x v="36"/>
    <x v="0"/>
    <x v="0"/>
    <x v="2"/>
    <x v="36"/>
    <x v="36"/>
    <x v="8"/>
    <x v="8"/>
    <x v="8"/>
    <x v="8"/>
    <x v="1"/>
    <x v="103"/>
    <x v="171"/>
    <x v="83"/>
    <x v="313"/>
    <x v="45"/>
    <x v="51"/>
    <x v="0"/>
    <x v="8"/>
  </r>
  <r>
    <x v="36"/>
    <x v="0"/>
    <x v="0"/>
    <x v="2"/>
    <x v="36"/>
    <x v="36"/>
    <x v="35"/>
    <x v="35"/>
    <x v="35"/>
    <x v="35"/>
    <x v="1"/>
    <x v="103"/>
    <x v="171"/>
    <x v="86"/>
    <x v="256"/>
    <x v="42"/>
    <x v="145"/>
    <x v="0"/>
    <x v="8"/>
  </r>
  <r>
    <x v="36"/>
    <x v="0"/>
    <x v="0"/>
    <x v="2"/>
    <x v="36"/>
    <x v="36"/>
    <x v="119"/>
    <x v="119"/>
    <x v="118"/>
    <x v="119"/>
    <x v="1"/>
    <x v="103"/>
    <x v="171"/>
    <x v="90"/>
    <x v="146"/>
    <x v="37"/>
    <x v="144"/>
    <x v="0"/>
    <x v="8"/>
  </r>
  <r>
    <x v="36"/>
    <x v="0"/>
    <x v="0"/>
    <x v="2"/>
    <x v="36"/>
    <x v="36"/>
    <x v="19"/>
    <x v="19"/>
    <x v="19"/>
    <x v="19"/>
    <x v="5"/>
    <x v="104"/>
    <x v="172"/>
    <x v="90"/>
    <x v="146"/>
    <x v="45"/>
    <x v="51"/>
    <x v="0"/>
    <x v="8"/>
  </r>
  <r>
    <x v="36"/>
    <x v="0"/>
    <x v="0"/>
    <x v="2"/>
    <x v="36"/>
    <x v="36"/>
    <x v="109"/>
    <x v="109"/>
    <x v="108"/>
    <x v="109"/>
    <x v="5"/>
    <x v="104"/>
    <x v="172"/>
    <x v="90"/>
    <x v="146"/>
    <x v="45"/>
    <x v="51"/>
    <x v="0"/>
    <x v="8"/>
  </r>
  <r>
    <x v="36"/>
    <x v="0"/>
    <x v="0"/>
    <x v="2"/>
    <x v="36"/>
    <x v="36"/>
    <x v="4"/>
    <x v="4"/>
    <x v="4"/>
    <x v="4"/>
    <x v="5"/>
    <x v="104"/>
    <x v="172"/>
    <x v="90"/>
    <x v="146"/>
    <x v="45"/>
    <x v="51"/>
    <x v="0"/>
    <x v="8"/>
  </r>
  <r>
    <x v="36"/>
    <x v="0"/>
    <x v="0"/>
    <x v="2"/>
    <x v="36"/>
    <x v="36"/>
    <x v="99"/>
    <x v="99"/>
    <x v="98"/>
    <x v="99"/>
    <x v="5"/>
    <x v="104"/>
    <x v="172"/>
    <x v="86"/>
    <x v="256"/>
    <x v="37"/>
    <x v="144"/>
    <x v="0"/>
    <x v="8"/>
  </r>
  <r>
    <x v="36"/>
    <x v="0"/>
    <x v="0"/>
    <x v="2"/>
    <x v="36"/>
    <x v="36"/>
    <x v="18"/>
    <x v="18"/>
    <x v="18"/>
    <x v="18"/>
    <x v="5"/>
    <x v="104"/>
    <x v="172"/>
    <x v="86"/>
    <x v="256"/>
    <x v="37"/>
    <x v="144"/>
    <x v="0"/>
    <x v="8"/>
  </r>
  <r>
    <x v="36"/>
    <x v="0"/>
    <x v="0"/>
    <x v="2"/>
    <x v="36"/>
    <x v="36"/>
    <x v="31"/>
    <x v="31"/>
    <x v="31"/>
    <x v="31"/>
    <x v="10"/>
    <x v="105"/>
    <x v="70"/>
    <x v="86"/>
    <x v="256"/>
    <x v="45"/>
    <x v="51"/>
    <x v="0"/>
    <x v="8"/>
  </r>
  <r>
    <x v="36"/>
    <x v="0"/>
    <x v="0"/>
    <x v="2"/>
    <x v="36"/>
    <x v="36"/>
    <x v="116"/>
    <x v="116"/>
    <x v="115"/>
    <x v="116"/>
    <x v="10"/>
    <x v="105"/>
    <x v="70"/>
    <x v="89"/>
    <x v="156"/>
    <x v="37"/>
    <x v="144"/>
    <x v="0"/>
    <x v="8"/>
  </r>
  <r>
    <x v="36"/>
    <x v="0"/>
    <x v="0"/>
    <x v="2"/>
    <x v="36"/>
    <x v="36"/>
    <x v="32"/>
    <x v="32"/>
    <x v="32"/>
    <x v="32"/>
    <x v="10"/>
    <x v="105"/>
    <x v="70"/>
    <x v="86"/>
    <x v="256"/>
    <x v="45"/>
    <x v="51"/>
    <x v="0"/>
    <x v="8"/>
  </r>
  <r>
    <x v="36"/>
    <x v="0"/>
    <x v="0"/>
    <x v="2"/>
    <x v="36"/>
    <x v="36"/>
    <x v="40"/>
    <x v="40"/>
    <x v="40"/>
    <x v="40"/>
    <x v="10"/>
    <x v="105"/>
    <x v="70"/>
    <x v="89"/>
    <x v="156"/>
    <x v="37"/>
    <x v="144"/>
    <x v="0"/>
    <x v="8"/>
  </r>
  <r>
    <x v="36"/>
    <x v="0"/>
    <x v="0"/>
    <x v="2"/>
    <x v="36"/>
    <x v="36"/>
    <x v="72"/>
    <x v="72"/>
    <x v="72"/>
    <x v="72"/>
    <x v="10"/>
    <x v="105"/>
    <x v="70"/>
    <x v="89"/>
    <x v="156"/>
    <x v="37"/>
    <x v="144"/>
    <x v="0"/>
    <x v="8"/>
  </r>
  <r>
    <x v="36"/>
    <x v="0"/>
    <x v="0"/>
    <x v="2"/>
    <x v="36"/>
    <x v="36"/>
    <x v="292"/>
    <x v="292"/>
    <x v="63"/>
    <x v="292"/>
    <x v="10"/>
    <x v="105"/>
    <x v="70"/>
    <x v="89"/>
    <x v="156"/>
    <x v="37"/>
    <x v="144"/>
    <x v="0"/>
    <x v="8"/>
  </r>
  <r>
    <x v="36"/>
    <x v="0"/>
    <x v="0"/>
    <x v="2"/>
    <x v="36"/>
    <x v="36"/>
    <x v="139"/>
    <x v="139"/>
    <x v="138"/>
    <x v="139"/>
    <x v="10"/>
    <x v="105"/>
    <x v="70"/>
    <x v="86"/>
    <x v="256"/>
    <x v="45"/>
    <x v="51"/>
    <x v="0"/>
    <x v="8"/>
  </r>
  <r>
    <x v="36"/>
    <x v="0"/>
    <x v="0"/>
    <x v="2"/>
    <x v="36"/>
    <x v="36"/>
    <x v="17"/>
    <x v="17"/>
    <x v="17"/>
    <x v="17"/>
    <x v="10"/>
    <x v="105"/>
    <x v="70"/>
    <x v="86"/>
    <x v="256"/>
    <x v="45"/>
    <x v="51"/>
    <x v="0"/>
    <x v="8"/>
  </r>
  <r>
    <x v="36"/>
    <x v="0"/>
    <x v="0"/>
    <x v="2"/>
    <x v="36"/>
    <x v="36"/>
    <x v="42"/>
    <x v="42"/>
    <x v="42"/>
    <x v="42"/>
    <x v="10"/>
    <x v="105"/>
    <x v="70"/>
    <x v="86"/>
    <x v="256"/>
    <x v="45"/>
    <x v="51"/>
    <x v="0"/>
    <x v="8"/>
  </r>
  <r>
    <x v="36"/>
    <x v="0"/>
    <x v="0"/>
    <x v="2"/>
    <x v="36"/>
    <x v="36"/>
    <x v="398"/>
    <x v="398"/>
    <x v="336"/>
    <x v="398"/>
    <x v="10"/>
    <x v="105"/>
    <x v="70"/>
    <x v="86"/>
    <x v="256"/>
    <x v="45"/>
    <x v="51"/>
    <x v="0"/>
    <x v="8"/>
  </r>
  <r>
    <x v="36"/>
    <x v="0"/>
    <x v="0"/>
    <x v="2"/>
    <x v="36"/>
    <x v="36"/>
    <x v="97"/>
    <x v="97"/>
    <x v="96"/>
    <x v="97"/>
    <x v="10"/>
    <x v="105"/>
    <x v="70"/>
    <x v="86"/>
    <x v="256"/>
    <x v="45"/>
    <x v="51"/>
    <x v="0"/>
    <x v="8"/>
  </r>
  <r>
    <x v="36"/>
    <x v="0"/>
    <x v="0"/>
    <x v="2"/>
    <x v="36"/>
    <x v="36"/>
    <x v="98"/>
    <x v="98"/>
    <x v="97"/>
    <x v="98"/>
    <x v="10"/>
    <x v="105"/>
    <x v="70"/>
    <x v="86"/>
    <x v="256"/>
    <x v="45"/>
    <x v="51"/>
    <x v="0"/>
    <x v="8"/>
  </r>
  <r>
    <x v="36"/>
    <x v="0"/>
    <x v="0"/>
    <x v="2"/>
    <x v="36"/>
    <x v="36"/>
    <x v="38"/>
    <x v="38"/>
    <x v="38"/>
    <x v="38"/>
    <x v="10"/>
    <x v="105"/>
    <x v="70"/>
    <x v="86"/>
    <x v="256"/>
    <x v="45"/>
    <x v="51"/>
    <x v="0"/>
    <x v="8"/>
  </r>
  <r>
    <x v="36"/>
    <x v="0"/>
    <x v="0"/>
    <x v="2"/>
    <x v="36"/>
    <x v="36"/>
    <x v="0"/>
    <x v="0"/>
    <x v="0"/>
    <x v="0"/>
    <x v="10"/>
    <x v="105"/>
    <x v="70"/>
    <x v="86"/>
    <x v="256"/>
    <x v="45"/>
    <x v="51"/>
    <x v="0"/>
    <x v="8"/>
  </r>
  <r>
    <x v="36"/>
    <x v="0"/>
    <x v="0"/>
    <x v="2"/>
    <x v="36"/>
    <x v="36"/>
    <x v="28"/>
    <x v="28"/>
    <x v="28"/>
    <x v="28"/>
    <x v="10"/>
    <x v="105"/>
    <x v="70"/>
    <x v="86"/>
    <x v="256"/>
    <x v="45"/>
    <x v="51"/>
    <x v="0"/>
    <x v="8"/>
  </r>
  <r>
    <x v="36"/>
    <x v="0"/>
    <x v="0"/>
    <x v="2"/>
    <x v="36"/>
    <x v="36"/>
    <x v="85"/>
    <x v="85"/>
    <x v="84"/>
    <x v="85"/>
    <x v="10"/>
    <x v="105"/>
    <x v="70"/>
    <x v="86"/>
    <x v="256"/>
    <x v="45"/>
    <x v="51"/>
    <x v="0"/>
    <x v="8"/>
  </r>
  <r>
    <x v="37"/>
    <x v="0"/>
    <x v="0"/>
    <x v="2"/>
    <x v="37"/>
    <x v="37"/>
    <x v="3"/>
    <x v="3"/>
    <x v="3"/>
    <x v="3"/>
    <x v="0"/>
    <x v="89"/>
    <x v="260"/>
    <x v="90"/>
    <x v="314"/>
    <x v="39"/>
    <x v="200"/>
    <x v="0"/>
    <x v="0"/>
  </r>
  <r>
    <x v="37"/>
    <x v="0"/>
    <x v="0"/>
    <x v="2"/>
    <x v="37"/>
    <x v="37"/>
    <x v="97"/>
    <x v="97"/>
    <x v="96"/>
    <x v="97"/>
    <x v="1"/>
    <x v="101"/>
    <x v="261"/>
    <x v="61"/>
    <x v="315"/>
    <x v="45"/>
    <x v="51"/>
    <x v="0"/>
    <x v="0"/>
  </r>
  <r>
    <x v="37"/>
    <x v="0"/>
    <x v="0"/>
    <x v="2"/>
    <x v="37"/>
    <x v="37"/>
    <x v="8"/>
    <x v="8"/>
    <x v="8"/>
    <x v="8"/>
    <x v="2"/>
    <x v="103"/>
    <x v="262"/>
    <x v="86"/>
    <x v="298"/>
    <x v="42"/>
    <x v="193"/>
    <x v="0"/>
    <x v="0"/>
  </r>
  <r>
    <x v="37"/>
    <x v="0"/>
    <x v="0"/>
    <x v="2"/>
    <x v="37"/>
    <x v="37"/>
    <x v="0"/>
    <x v="0"/>
    <x v="0"/>
    <x v="0"/>
    <x v="2"/>
    <x v="103"/>
    <x v="262"/>
    <x v="83"/>
    <x v="316"/>
    <x v="45"/>
    <x v="51"/>
    <x v="0"/>
    <x v="0"/>
  </r>
  <r>
    <x v="37"/>
    <x v="0"/>
    <x v="0"/>
    <x v="2"/>
    <x v="37"/>
    <x v="37"/>
    <x v="40"/>
    <x v="40"/>
    <x v="40"/>
    <x v="40"/>
    <x v="4"/>
    <x v="104"/>
    <x v="263"/>
    <x v="86"/>
    <x v="298"/>
    <x v="37"/>
    <x v="192"/>
    <x v="0"/>
    <x v="0"/>
  </r>
  <r>
    <x v="37"/>
    <x v="0"/>
    <x v="0"/>
    <x v="2"/>
    <x v="37"/>
    <x v="37"/>
    <x v="213"/>
    <x v="213"/>
    <x v="196"/>
    <x v="213"/>
    <x v="4"/>
    <x v="104"/>
    <x v="263"/>
    <x v="89"/>
    <x v="156"/>
    <x v="42"/>
    <x v="193"/>
    <x v="0"/>
    <x v="0"/>
  </r>
  <r>
    <x v="37"/>
    <x v="0"/>
    <x v="0"/>
    <x v="2"/>
    <x v="37"/>
    <x v="37"/>
    <x v="48"/>
    <x v="48"/>
    <x v="48"/>
    <x v="48"/>
    <x v="4"/>
    <x v="104"/>
    <x v="263"/>
    <x v="90"/>
    <x v="314"/>
    <x v="45"/>
    <x v="51"/>
    <x v="0"/>
    <x v="0"/>
  </r>
  <r>
    <x v="37"/>
    <x v="0"/>
    <x v="0"/>
    <x v="2"/>
    <x v="37"/>
    <x v="37"/>
    <x v="2"/>
    <x v="2"/>
    <x v="2"/>
    <x v="2"/>
    <x v="4"/>
    <x v="104"/>
    <x v="263"/>
    <x v="89"/>
    <x v="156"/>
    <x v="37"/>
    <x v="192"/>
    <x v="2"/>
    <x v="11"/>
  </r>
  <r>
    <x v="37"/>
    <x v="0"/>
    <x v="0"/>
    <x v="2"/>
    <x v="37"/>
    <x v="37"/>
    <x v="99"/>
    <x v="99"/>
    <x v="98"/>
    <x v="99"/>
    <x v="4"/>
    <x v="104"/>
    <x v="263"/>
    <x v="90"/>
    <x v="314"/>
    <x v="45"/>
    <x v="51"/>
    <x v="0"/>
    <x v="0"/>
  </r>
  <r>
    <x v="37"/>
    <x v="0"/>
    <x v="0"/>
    <x v="2"/>
    <x v="37"/>
    <x v="37"/>
    <x v="156"/>
    <x v="156"/>
    <x v="151"/>
    <x v="156"/>
    <x v="9"/>
    <x v="105"/>
    <x v="264"/>
    <x v="86"/>
    <x v="298"/>
    <x v="45"/>
    <x v="51"/>
    <x v="0"/>
    <x v="0"/>
  </r>
  <r>
    <x v="37"/>
    <x v="0"/>
    <x v="0"/>
    <x v="2"/>
    <x v="37"/>
    <x v="37"/>
    <x v="96"/>
    <x v="96"/>
    <x v="95"/>
    <x v="96"/>
    <x v="9"/>
    <x v="105"/>
    <x v="264"/>
    <x v="86"/>
    <x v="298"/>
    <x v="45"/>
    <x v="51"/>
    <x v="0"/>
    <x v="0"/>
  </r>
  <r>
    <x v="37"/>
    <x v="0"/>
    <x v="0"/>
    <x v="2"/>
    <x v="37"/>
    <x v="37"/>
    <x v="95"/>
    <x v="95"/>
    <x v="94"/>
    <x v="95"/>
    <x v="9"/>
    <x v="105"/>
    <x v="264"/>
    <x v="89"/>
    <x v="156"/>
    <x v="37"/>
    <x v="192"/>
    <x v="0"/>
    <x v="0"/>
  </r>
  <r>
    <x v="37"/>
    <x v="0"/>
    <x v="0"/>
    <x v="2"/>
    <x v="37"/>
    <x v="37"/>
    <x v="33"/>
    <x v="33"/>
    <x v="33"/>
    <x v="33"/>
    <x v="9"/>
    <x v="105"/>
    <x v="264"/>
    <x v="89"/>
    <x v="156"/>
    <x v="37"/>
    <x v="192"/>
    <x v="0"/>
    <x v="0"/>
  </r>
  <r>
    <x v="37"/>
    <x v="0"/>
    <x v="0"/>
    <x v="2"/>
    <x v="37"/>
    <x v="37"/>
    <x v="134"/>
    <x v="134"/>
    <x v="133"/>
    <x v="134"/>
    <x v="9"/>
    <x v="105"/>
    <x v="264"/>
    <x v="86"/>
    <x v="298"/>
    <x v="45"/>
    <x v="51"/>
    <x v="0"/>
    <x v="0"/>
  </r>
  <r>
    <x v="37"/>
    <x v="0"/>
    <x v="0"/>
    <x v="2"/>
    <x v="37"/>
    <x v="37"/>
    <x v="88"/>
    <x v="88"/>
    <x v="87"/>
    <x v="88"/>
    <x v="9"/>
    <x v="105"/>
    <x v="264"/>
    <x v="86"/>
    <x v="298"/>
    <x v="45"/>
    <x v="51"/>
    <x v="0"/>
    <x v="0"/>
  </r>
  <r>
    <x v="37"/>
    <x v="0"/>
    <x v="0"/>
    <x v="2"/>
    <x v="37"/>
    <x v="37"/>
    <x v="291"/>
    <x v="291"/>
    <x v="263"/>
    <x v="291"/>
    <x v="9"/>
    <x v="105"/>
    <x v="264"/>
    <x v="86"/>
    <x v="298"/>
    <x v="45"/>
    <x v="51"/>
    <x v="0"/>
    <x v="0"/>
  </r>
  <r>
    <x v="37"/>
    <x v="0"/>
    <x v="0"/>
    <x v="2"/>
    <x v="37"/>
    <x v="37"/>
    <x v="60"/>
    <x v="60"/>
    <x v="60"/>
    <x v="60"/>
    <x v="9"/>
    <x v="105"/>
    <x v="264"/>
    <x v="89"/>
    <x v="156"/>
    <x v="45"/>
    <x v="51"/>
    <x v="2"/>
    <x v="11"/>
  </r>
  <r>
    <x v="37"/>
    <x v="0"/>
    <x v="0"/>
    <x v="2"/>
    <x v="37"/>
    <x v="37"/>
    <x v="107"/>
    <x v="107"/>
    <x v="106"/>
    <x v="107"/>
    <x v="9"/>
    <x v="105"/>
    <x v="264"/>
    <x v="86"/>
    <x v="298"/>
    <x v="45"/>
    <x v="51"/>
    <x v="0"/>
    <x v="0"/>
  </r>
  <r>
    <x v="37"/>
    <x v="0"/>
    <x v="0"/>
    <x v="2"/>
    <x v="37"/>
    <x v="37"/>
    <x v="55"/>
    <x v="55"/>
    <x v="55"/>
    <x v="55"/>
    <x v="9"/>
    <x v="105"/>
    <x v="264"/>
    <x v="89"/>
    <x v="156"/>
    <x v="37"/>
    <x v="192"/>
    <x v="0"/>
    <x v="0"/>
  </r>
  <r>
    <x v="37"/>
    <x v="0"/>
    <x v="0"/>
    <x v="2"/>
    <x v="37"/>
    <x v="37"/>
    <x v="77"/>
    <x v="77"/>
    <x v="76"/>
    <x v="77"/>
    <x v="9"/>
    <x v="105"/>
    <x v="264"/>
    <x v="86"/>
    <x v="298"/>
    <x v="45"/>
    <x v="51"/>
    <x v="0"/>
    <x v="0"/>
  </r>
  <r>
    <x v="37"/>
    <x v="0"/>
    <x v="0"/>
    <x v="2"/>
    <x v="37"/>
    <x v="37"/>
    <x v="12"/>
    <x v="12"/>
    <x v="12"/>
    <x v="12"/>
    <x v="9"/>
    <x v="105"/>
    <x v="264"/>
    <x v="89"/>
    <x v="156"/>
    <x v="37"/>
    <x v="192"/>
    <x v="0"/>
    <x v="0"/>
  </r>
  <r>
    <x v="37"/>
    <x v="0"/>
    <x v="0"/>
    <x v="2"/>
    <x v="37"/>
    <x v="37"/>
    <x v="35"/>
    <x v="35"/>
    <x v="35"/>
    <x v="35"/>
    <x v="9"/>
    <x v="105"/>
    <x v="264"/>
    <x v="89"/>
    <x v="156"/>
    <x v="37"/>
    <x v="192"/>
    <x v="0"/>
    <x v="0"/>
  </r>
  <r>
    <x v="37"/>
    <x v="0"/>
    <x v="0"/>
    <x v="2"/>
    <x v="37"/>
    <x v="37"/>
    <x v="115"/>
    <x v="115"/>
    <x v="114"/>
    <x v="115"/>
    <x v="9"/>
    <x v="105"/>
    <x v="264"/>
    <x v="86"/>
    <x v="298"/>
    <x v="45"/>
    <x v="51"/>
    <x v="0"/>
    <x v="0"/>
  </r>
  <r>
    <x v="37"/>
    <x v="0"/>
    <x v="0"/>
    <x v="2"/>
    <x v="37"/>
    <x v="37"/>
    <x v="11"/>
    <x v="11"/>
    <x v="11"/>
    <x v="11"/>
    <x v="9"/>
    <x v="105"/>
    <x v="264"/>
    <x v="86"/>
    <x v="298"/>
    <x v="45"/>
    <x v="51"/>
    <x v="0"/>
    <x v="0"/>
  </r>
  <r>
    <x v="37"/>
    <x v="0"/>
    <x v="0"/>
    <x v="2"/>
    <x v="37"/>
    <x v="37"/>
    <x v="98"/>
    <x v="98"/>
    <x v="97"/>
    <x v="98"/>
    <x v="9"/>
    <x v="105"/>
    <x v="264"/>
    <x v="86"/>
    <x v="298"/>
    <x v="45"/>
    <x v="51"/>
    <x v="0"/>
    <x v="0"/>
  </r>
  <r>
    <x v="37"/>
    <x v="0"/>
    <x v="0"/>
    <x v="2"/>
    <x v="37"/>
    <x v="37"/>
    <x v="136"/>
    <x v="136"/>
    <x v="135"/>
    <x v="136"/>
    <x v="9"/>
    <x v="105"/>
    <x v="264"/>
    <x v="89"/>
    <x v="156"/>
    <x v="37"/>
    <x v="192"/>
    <x v="0"/>
    <x v="0"/>
  </r>
  <r>
    <x v="37"/>
    <x v="0"/>
    <x v="0"/>
    <x v="2"/>
    <x v="37"/>
    <x v="37"/>
    <x v="109"/>
    <x v="109"/>
    <x v="108"/>
    <x v="109"/>
    <x v="9"/>
    <x v="105"/>
    <x v="264"/>
    <x v="86"/>
    <x v="298"/>
    <x v="45"/>
    <x v="51"/>
    <x v="0"/>
    <x v="0"/>
  </r>
  <r>
    <x v="37"/>
    <x v="0"/>
    <x v="0"/>
    <x v="2"/>
    <x v="37"/>
    <x v="37"/>
    <x v="416"/>
    <x v="416"/>
    <x v="348"/>
    <x v="416"/>
    <x v="9"/>
    <x v="105"/>
    <x v="264"/>
    <x v="86"/>
    <x v="298"/>
    <x v="45"/>
    <x v="51"/>
    <x v="0"/>
    <x v="0"/>
  </r>
  <r>
    <x v="37"/>
    <x v="0"/>
    <x v="0"/>
    <x v="2"/>
    <x v="37"/>
    <x v="37"/>
    <x v="5"/>
    <x v="5"/>
    <x v="5"/>
    <x v="5"/>
    <x v="9"/>
    <x v="105"/>
    <x v="264"/>
    <x v="86"/>
    <x v="298"/>
    <x v="45"/>
    <x v="51"/>
    <x v="0"/>
    <x v="0"/>
  </r>
  <r>
    <x v="38"/>
    <x v="0"/>
    <x v="0"/>
    <x v="2"/>
    <x v="38"/>
    <x v="38"/>
    <x v="40"/>
    <x v="40"/>
    <x v="40"/>
    <x v="40"/>
    <x v="0"/>
    <x v="91"/>
    <x v="265"/>
    <x v="66"/>
    <x v="317"/>
    <x v="45"/>
    <x v="51"/>
    <x v="0"/>
    <x v="0"/>
  </r>
  <r>
    <x v="38"/>
    <x v="0"/>
    <x v="0"/>
    <x v="2"/>
    <x v="38"/>
    <x v="38"/>
    <x v="97"/>
    <x v="97"/>
    <x v="96"/>
    <x v="97"/>
    <x v="1"/>
    <x v="93"/>
    <x v="197"/>
    <x v="88"/>
    <x v="318"/>
    <x v="45"/>
    <x v="51"/>
    <x v="0"/>
    <x v="0"/>
  </r>
  <r>
    <x v="38"/>
    <x v="0"/>
    <x v="0"/>
    <x v="2"/>
    <x v="38"/>
    <x v="38"/>
    <x v="3"/>
    <x v="3"/>
    <x v="3"/>
    <x v="3"/>
    <x v="2"/>
    <x v="100"/>
    <x v="96"/>
    <x v="86"/>
    <x v="294"/>
    <x v="41"/>
    <x v="201"/>
    <x v="0"/>
    <x v="0"/>
  </r>
  <r>
    <x v="38"/>
    <x v="0"/>
    <x v="0"/>
    <x v="2"/>
    <x v="38"/>
    <x v="38"/>
    <x v="2"/>
    <x v="2"/>
    <x v="2"/>
    <x v="2"/>
    <x v="2"/>
    <x v="100"/>
    <x v="96"/>
    <x v="67"/>
    <x v="319"/>
    <x v="45"/>
    <x v="51"/>
    <x v="0"/>
    <x v="0"/>
  </r>
  <r>
    <x v="38"/>
    <x v="0"/>
    <x v="0"/>
    <x v="2"/>
    <x v="38"/>
    <x v="38"/>
    <x v="33"/>
    <x v="33"/>
    <x v="33"/>
    <x v="33"/>
    <x v="4"/>
    <x v="101"/>
    <x v="266"/>
    <x v="61"/>
    <x v="271"/>
    <x v="45"/>
    <x v="51"/>
    <x v="0"/>
    <x v="0"/>
  </r>
  <r>
    <x v="38"/>
    <x v="0"/>
    <x v="0"/>
    <x v="2"/>
    <x v="38"/>
    <x v="38"/>
    <x v="26"/>
    <x v="26"/>
    <x v="26"/>
    <x v="26"/>
    <x v="5"/>
    <x v="102"/>
    <x v="54"/>
    <x v="82"/>
    <x v="320"/>
    <x v="45"/>
    <x v="51"/>
    <x v="0"/>
    <x v="0"/>
  </r>
  <r>
    <x v="38"/>
    <x v="0"/>
    <x v="0"/>
    <x v="2"/>
    <x v="38"/>
    <x v="38"/>
    <x v="8"/>
    <x v="8"/>
    <x v="8"/>
    <x v="8"/>
    <x v="5"/>
    <x v="102"/>
    <x v="54"/>
    <x v="82"/>
    <x v="320"/>
    <x v="45"/>
    <x v="51"/>
    <x v="0"/>
    <x v="0"/>
  </r>
  <r>
    <x v="38"/>
    <x v="0"/>
    <x v="0"/>
    <x v="2"/>
    <x v="38"/>
    <x v="38"/>
    <x v="95"/>
    <x v="95"/>
    <x v="94"/>
    <x v="95"/>
    <x v="7"/>
    <x v="103"/>
    <x v="113"/>
    <x v="90"/>
    <x v="321"/>
    <x v="45"/>
    <x v="51"/>
    <x v="2"/>
    <x v="5"/>
  </r>
  <r>
    <x v="38"/>
    <x v="0"/>
    <x v="0"/>
    <x v="2"/>
    <x v="38"/>
    <x v="38"/>
    <x v="134"/>
    <x v="134"/>
    <x v="133"/>
    <x v="134"/>
    <x v="7"/>
    <x v="103"/>
    <x v="113"/>
    <x v="86"/>
    <x v="294"/>
    <x v="37"/>
    <x v="202"/>
    <x v="2"/>
    <x v="5"/>
  </r>
  <r>
    <x v="38"/>
    <x v="0"/>
    <x v="0"/>
    <x v="2"/>
    <x v="38"/>
    <x v="38"/>
    <x v="399"/>
    <x v="399"/>
    <x v="337"/>
    <x v="399"/>
    <x v="7"/>
    <x v="103"/>
    <x v="113"/>
    <x v="83"/>
    <x v="322"/>
    <x v="45"/>
    <x v="51"/>
    <x v="0"/>
    <x v="0"/>
  </r>
  <r>
    <x v="38"/>
    <x v="0"/>
    <x v="0"/>
    <x v="2"/>
    <x v="38"/>
    <x v="38"/>
    <x v="109"/>
    <x v="109"/>
    <x v="108"/>
    <x v="109"/>
    <x v="7"/>
    <x v="103"/>
    <x v="113"/>
    <x v="83"/>
    <x v="322"/>
    <x v="45"/>
    <x v="51"/>
    <x v="0"/>
    <x v="0"/>
  </r>
  <r>
    <x v="38"/>
    <x v="0"/>
    <x v="0"/>
    <x v="2"/>
    <x v="38"/>
    <x v="38"/>
    <x v="6"/>
    <x v="6"/>
    <x v="6"/>
    <x v="6"/>
    <x v="7"/>
    <x v="103"/>
    <x v="113"/>
    <x v="83"/>
    <x v="322"/>
    <x v="45"/>
    <x v="51"/>
    <x v="0"/>
    <x v="0"/>
  </r>
  <r>
    <x v="38"/>
    <x v="0"/>
    <x v="0"/>
    <x v="2"/>
    <x v="38"/>
    <x v="38"/>
    <x v="4"/>
    <x v="4"/>
    <x v="4"/>
    <x v="4"/>
    <x v="7"/>
    <x v="103"/>
    <x v="113"/>
    <x v="83"/>
    <x v="322"/>
    <x v="45"/>
    <x v="51"/>
    <x v="0"/>
    <x v="0"/>
  </r>
  <r>
    <x v="38"/>
    <x v="0"/>
    <x v="0"/>
    <x v="2"/>
    <x v="38"/>
    <x v="38"/>
    <x v="7"/>
    <x v="7"/>
    <x v="7"/>
    <x v="7"/>
    <x v="7"/>
    <x v="103"/>
    <x v="113"/>
    <x v="83"/>
    <x v="322"/>
    <x v="45"/>
    <x v="51"/>
    <x v="0"/>
    <x v="0"/>
  </r>
  <r>
    <x v="38"/>
    <x v="0"/>
    <x v="0"/>
    <x v="2"/>
    <x v="38"/>
    <x v="38"/>
    <x v="34"/>
    <x v="34"/>
    <x v="34"/>
    <x v="34"/>
    <x v="14"/>
    <x v="104"/>
    <x v="230"/>
    <x v="90"/>
    <x v="321"/>
    <x v="45"/>
    <x v="51"/>
    <x v="0"/>
    <x v="0"/>
  </r>
  <r>
    <x v="38"/>
    <x v="0"/>
    <x v="0"/>
    <x v="2"/>
    <x v="38"/>
    <x v="38"/>
    <x v="157"/>
    <x v="157"/>
    <x v="152"/>
    <x v="157"/>
    <x v="14"/>
    <x v="104"/>
    <x v="230"/>
    <x v="90"/>
    <x v="321"/>
    <x v="45"/>
    <x v="51"/>
    <x v="0"/>
    <x v="0"/>
  </r>
  <r>
    <x v="38"/>
    <x v="0"/>
    <x v="0"/>
    <x v="2"/>
    <x v="38"/>
    <x v="38"/>
    <x v="32"/>
    <x v="32"/>
    <x v="32"/>
    <x v="32"/>
    <x v="14"/>
    <x v="104"/>
    <x v="230"/>
    <x v="89"/>
    <x v="156"/>
    <x v="42"/>
    <x v="203"/>
    <x v="0"/>
    <x v="0"/>
  </r>
  <r>
    <x v="38"/>
    <x v="0"/>
    <x v="0"/>
    <x v="2"/>
    <x v="38"/>
    <x v="38"/>
    <x v="128"/>
    <x v="128"/>
    <x v="127"/>
    <x v="128"/>
    <x v="14"/>
    <x v="104"/>
    <x v="230"/>
    <x v="86"/>
    <x v="294"/>
    <x v="37"/>
    <x v="202"/>
    <x v="0"/>
    <x v="0"/>
  </r>
  <r>
    <x v="38"/>
    <x v="0"/>
    <x v="0"/>
    <x v="2"/>
    <x v="38"/>
    <x v="38"/>
    <x v="30"/>
    <x v="30"/>
    <x v="30"/>
    <x v="30"/>
    <x v="14"/>
    <x v="104"/>
    <x v="230"/>
    <x v="90"/>
    <x v="321"/>
    <x v="45"/>
    <x v="51"/>
    <x v="0"/>
    <x v="0"/>
  </r>
  <r>
    <x v="38"/>
    <x v="0"/>
    <x v="0"/>
    <x v="2"/>
    <x v="38"/>
    <x v="38"/>
    <x v="19"/>
    <x v="19"/>
    <x v="19"/>
    <x v="19"/>
    <x v="14"/>
    <x v="104"/>
    <x v="230"/>
    <x v="90"/>
    <x v="321"/>
    <x v="45"/>
    <x v="51"/>
    <x v="0"/>
    <x v="0"/>
  </r>
  <r>
    <x v="38"/>
    <x v="0"/>
    <x v="0"/>
    <x v="2"/>
    <x v="38"/>
    <x v="38"/>
    <x v="138"/>
    <x v="138"/>
    <x v="137"/>
    <x v="138"/>
    <x v="14"/>
    <x v="104"/>
    <x v="230"/>
    <x v="90"/>
    <x v="321"/>
    <x v="45"/>
    <x v="51"/>
    <x v="0"/>
    <x v="0"/>
  </r>
  <r>
    <x v="38"/>
    <x v="0"/>
    <x v="0"/>
    <x v="2"/>
    <x v="38"/>
    <x v="38"/>
    <x v="35"/>
    <x v="35"/>
    <x v="35"/>
    <x v="35"/>
    <x v="14"/>
    <x v="104"/>
    <x v="230"/>
    <x v="90"/>
    <x v="321"/>
    <x v="45"/>
    <x v="51"/>
    <x v="0"/>
    <x v="0"/>
  </r>
  <r>
    <x v="38"/>
    <x v="0"/>
    <x v="0"/>
    <x v="2"/>
    <x v="38"/>
    <x v="38"/>
    <x v="1"/>
    <x v="1"/>
    <x v="1"/>
    <x v="1"/>
    <x v="14"/>
    <x v="104"/>
    <x v="230"/>
    <x v="90"/>
    <x v="321"/>
    <x v="45"/>
    <x v="51"/>
    <x v="0"/>
    <x v="0"/>
  </r>
  <r>
    <x v="38"/>
    <x v="0"/>
    <x v="0"/>
    <x v="2"/>
    <x v="38"/>
    <x v="38"/>
    <x v="0"/>
    <x v="0"/>
    <x v="0"/>
    <x v="0"/>
    <x v="14"/>
    <x v="104"/>
    <x v="230"/>
    <x v="90"/>
    <x v="321"/>
    <x v="45"/>
    <x v="51"/>
    <x v="0"/>
    <x v="0"/>
  </r>
  <r>
    <x v="38"/>
    <x v="0"/>
    <x v="0"/>
    <x v="2"/>
    <x v="38"/>
    <x v="38"/>
    <x v="99"/>
    <x v="99"/>
    <x v="98"/>
    <x v="99"/>
    <x v="14"/>
    <x v="104"/>
    <x v="230"/>
    <x v="89"/>
    <x v="156"/>
    <x v="37"/>
    <x v="202"/>
    <x v="2"/>
    <x v="5"/>
  </r>
  <r>
    <x v="38"/>
    <x v="0"/>
    <x v="0"/>
    <x v="2"/>
    <x v="38"/>
    <x v="38"/>
    <x v="18"/>
    <x v="18"/>
    <x v="18"/>
    <x v="18"/>
    <x v="14"/>
    <x v="104"/>
    <x v="230"/>
    <x v="90"/>
    <x v="321"/>
    <x v="45"/>
    <x v="51"/>
    <x v="0"/>
    <x v="0"/>
  </r>
  <r>
    <x v="39"/>
    <x v="0"/>
    <x v="0"/>
    <x v="2"/>
    <x v="39"/>
    <x v="39"/>
    <x v="3"/>
    <x v="3"/>
    <x v="3"/>
    <x v="3"/>
    <x v="0"/>
    <x v="91"/>
    <x v="267"/>
    <x v="83"/>
    <x v="183"/>
    <x v="36"/>
    <x v="204"/>
    <x v="0"/>
    <x v="8"/>
  </r>
  <r>
    <x v="39"/>
    <x v="0"/>
    <x v="0"/>
    <x v="2"/>
    <x v="39"/>
    <x v="39"/>
    <x v="128"/>
    <x v="128"/>
    <x v="127"/>
    <x v="128"/>
    <x v="0"/>
    <x v="91"/>
    <x v="267"/>
    <x v="51"/>
    <x v="323"/>
    <x v="37"/>
    <x v="198"/>
    <x v="0"/>
    <x v="8"/>
  </r>
  <r>
    <x v="39"/>
    <x v="0"/>
    <x v="0"/>
    <x v="2"/>
    <x v="39"/>
    <x v="39"/>
    <x v="32"/>
    <x v="32"/>
    <x v="32"/>
    <x v="32"/>
    <x v="2"/>
    <x v="93"/>
    <x v="268"/>
    <x v="67"/>
    <x v="324"/>
    <x v="37"/>
    <x v="198"/>
    <x v="0"/>
    <x v="8"/>
  </r>
  <r>
    <x v="39"/>
    <x v="0"/>
    <x v="0"/>
    <x v="2"/>
    <x v="39"/>
    <x v="39"/>
    <x v="40"/>
    <x v="40"/>
    <x v="40"/>
    <x v="40"/>
    <x v="3"/>
    <x v="100"/>
    <x v="269"/>
    <x v="67"/>
    <x v="324"/>
    <x v="45"/>
    <x v="51"/>
    <x v="0"/>
    <x v="8"/>
  </r>
  <r>
    <x v="39"/>
    <x v="0"/>
    <x v="0"/>
    <x v="2"/>
    <x v="39"/>
    <x v="39"/>
    <x v="18"/>
    <x v="18"/>
    <x v="18"/>
    <x v="18"/>
    <x v="4"/>
    <x v="101"/>
    <x v="38"/>
    <x v="61"/>
    <x v="325"/>
    <x v="45"/>
    <x v="51"/>
    <x v="0"/>
    <x v="8"/>
  </r>
  <r>
    <x v="39"/>
    <x v="0"/>
    <x v="0"/>
    <x v="2"/>
    <x v="39"/>
    <x v="39"/>
    <x v="19"/>
    <x v="19"/>
    <x v="19"/>
    <x v="19"/>
    <x v="5"/>
    <x v="102"/>
    <x v="194"/>
    <x v="82"/>
    <x v="23"/>
    <x v="45"/>
    <x v="51"/>
    <x v="0"/>
    <x v="8"/>
  </r>
  <r>
    <x v="39"/>
    <x v="0"/>
    <x v="0"/>
    <x v="2"/>
    <x v="39"/>
    <x v="39"/>
    <x v="26"/>
    <x v="26"/>
    <x v="26"/>
    <x v="26"/>
    <x v="6"/>
    <x v="103"/>
    <x v="112"/>
    <x v="83"/>
    <x v="183"/>
    <x v="45"/>
    <x v="51"/>
    <x v="0"/>
    <x v="8"/>
  </r>
  <r>
    <x v="39"/>
    <x v="0"/>
    <x v="0"/>
    <x v="2"/>
    <x v="39"/>
    <x v="39"/>
    <x v="33"/>
    <x v="33"/>
    <x v="33"/>
    <x v="33"/>
    <x v="6"/>
    <x v="103"/>
    <x v="112"/>
    <x v="90"/>
    <x v="326"/>
    <x v="37"/>
    <x v="198"/>
    <x v="0"/>
    <x v="8"/>
  </r>
  <r>
    <x v="39"/>
    <x v="0"/>
    <x v="0"/>
    <x v="2"/>
    <x v="39"/>
    <x v="39"/>
    <x v="14"/>
    <x v="14"/>
    <x v="14"/>
    <x v="14"/>
    <x v="6"/>
    <x v="103"/>
    <x v="112"/>
    <x v="83"/>
    <x v="183"/>
    <x v="45"/>
    <x v="51"/>
    <x v="0"/>
    <x v="8"/>
  </r>
  <r>
    <x v="39"/>
    <x v="0"/>
    <x v="0"/>
    <x v="2"/>
    <x v="39"/>
    <x v="39"/>
    <x v="97"/>
    <x v="97"/>
    <x v="96"/>
    <x v="97"/>
    <x v="6"/>
    <x v="103"/>
    <x v="112"/>
    <x v="90"/>
    <x v="326"/>
    <x v="37"/>
    <x v="198"/>
    <x v="0"/>
    <x v="8"/>
  </r>
  <r>
    <x v="39"/>
    <x v="0"/>
    <x v="0"/>
    <x v="2"/>
    <x v="39"/>
    <x v="39"/>
    <x v="4"/>
    <x v="4"/>
    <x v="4"/>
    <x v="4"/>
    <x v="6"/>
    <x v="103"/>
    <x v="112"/>
    <x v="83"/>
    <x v="183"/>
    <x v="45"/>
    <x v="51"/>
    <x v="0"/>
    <x v="8"/>
  </r>
  <r>
    <x v="39"/>
    <x v="0"/>
    <x v="0"/>
    <x v="2"/>
    <x v="39"/>
    <x v="39"/>
    <x v="45"/>
    <x v="45"/>
    <x v="45"/>
    <x v="45"/>
    <x v="11"/>
    <x v="104"/>
    <x v="114"/>
    <x v="90"/>
    <x v="326"/>
    <x v="45"/>
    <x v="51"/>
    <x v="0"/>
    <x v="8"/>
  </r>
  <r>
    <x v="39"/>
    <x v="0"/>
    <x v="0"/>
    <x v="2"/>
    <x v="39"/>
    <x v="39"/>
    <x v="134"/>
    <x v="134"/>
    <x v="133"/>
    <x v="134"/>
    <x v="11"/>
    <x v="104"/>
    <x v="114"/>
    <x v="90"/>
    <x v="326"/>
    <x v="45"/>
    <x v="51"/>
    <x v="0"/>
    <x v="8"/>
  </r>
  <r>
    <x v="39"/>
    <x v="0"/>
    <x v="0"/>
    <x v="2"/>
    <x v="39"/>
    <x v="39"/>
    <x v="129"/>
    <x v="129"/>
    <x v="128"/>
    <x v="129"/>
    <x v="11"/>
    <x v="104"/>
    <x v="114"/>
    <x v="90"/>
    <x v="326"/>
    <x v="45"/>
    <x v="51"/>
    <x v="0"/>
    <x v="8"/>
  </r>
  <r>
    <x v="39"/>
    <x v="0"/>
    <x v="0"/>
    <x v="2"/>
    <x v="39"/>
    <x v="39"/>
    <x v="130"/>
    <x v="130"/>
    <x v="129"/>
    <x v="130"/>
    <x v="11"/>
    <x v="104"/>
    <x v="114"/>
    <x v="90"/>
    <x v="326"/>
    <x v="45"/>
    <x v="51"/>
    <x v="0"/>
    <x v="8"/>
  </r>
  <r>
    <x v="39"/>
    <x v="0"/>
    <x v="0"/>
    <x v="2"/>
    <x v="39"/>
    <x v="39"/>
    <x v="35"/>
    <x v="35"/>
    <x v="35"/>
    <x v="35"/>
    <x v="11"/>
    <x v="104"/>
    <x v="114"/>
    <x v="90"/>
    <x v="326"/>
    <x v="45"/>
    <x v="51"/>
    <x v="0"/>
    <x v="8"/>
  </r>
  <r>
    <x v="39"/>
    <x v="0"/>
    <x v="0"/>
    <x v="2"/>
    <x v="39"/>
    <x v="39"/>
    <x v="2"/>
    <x v="2"/>
    <x v="2"/>
    <x v="2"/>
    <x v="11"/>
    <x v="104"/>
    <x v="114"/>
    <x v="90"/>
    <x v="326"/>
    <x v="45"/>
    <x v="51"/>
    <x v="0"/>
    <x v="8"/>
  </r>
  <r>
    <x v="39"/>
    <x v="0"/>
    <x v="0"/>
    <x v="2"/>
    <x v="39"/>
    <x v="39"/>
    <x v="99"/>
    <x v="99"/>
    <x v="98"/>
    <x v="99"/>
    <x v="11"/>
    <x v="104"/>
    <x v="114"/>
    <x v="86"/>
    <x v="33"/>
    <x v="37"/>
    <x v="198"/>
    <x v="0"/>
    <x v="8"/>
  </r>
  <r>
    <x v="39"/>
    <x v="0"/>
    <x v="0"/>
    <x v="2"/>
    <x v="39"/>
    <x v="39"/>
    <x v="13"/>
    <x v="13"/>
    <x v="13"/>
    <x v="13"/>
    <x v="18"/>
    <x v="105"/>
    <x v="270"/>
    <x v="86"/>
    <x v="33"/>
    <x v="45"/>
    <x v="51"/>
    <x v="0"/>
    <x v="8"/>
  </r>
  <r>
    <x v="39"/>
    <x v="0"/>
    <x v="0"/>
    <x v="2"/>
    <x v="39"/>
    <x v="39"/>
    <x v="51"/>
    <x v="51"/>
    <x v="51"/>
    <x v="51"/>
    <x v="18"/>
    <x v="105"/>
    <x v="270"/>
    <x v="86"/>
    <x v="33"/>
    <x v="45"/>
    <x v="51"/>
    <x v="0"/>
    <x v="8"/>
  </r>
  <r>
    <x v="39"/>
    <x v="0"/>
    <x v="0"/>
    <x v="2"/>
    <x v="39"/>
    <x v="39"/>
    <x v="95"/>
    <x v="95"/>
    <x v="94"/>
    <x v="95"/>
    <x v="18"/>
    <x v="105"/>
    <x v="270"/>
    <x v="89"/>
    <x v="156"/>
    <x v="37"/>
    <x v="198"/>
    <x v="0"/>
    <x v="8"/>
  </r>
  <r>
    <x v="39"/>
    <x v="0"/>
    <x v="0"/>
    <x v="2"/>
    <x v="39"/>
    <x v="39"/>
    <x v="164"/>
    <x v="164"/>
    <x v="158"/>
    <x v="164"/>
    <x v="18"/>
    <x v="105"/>
    <x v="270"/>
    <x v="86"/>
    <x v="33"/>
    <x v="45"/>
    <x v="51"/>
    <x v="0"/>
    <x v="8"/>
  </r>
  <r>
    <x v="39"/>
    <x v="0"/>
    <x v="0"/>
    <x v="2"/>
    <x v="39"/>
    <x v="39"/>
    <x v="199"/>
    <x v="199"/>
    <x v="185"/>
    <x v="199"/>
    <x v="18"/>
    <x v="105"/>
    <x v="270"/>
    <x v="86"/>
    <x v="33"/>
    <x v="45"/>
    <x v="51"/>
    <x v="0"/>
    <x v="8"/>
  </r>
  <r>
    <x v="39"/>
    <x v="0"/>
    <x v="0"/>
    <x v="2"/>
    <x v="39"/>
    <x v="39"/>
    <x v="44"/>
    <x v="44"/>
    <x v="44"/>
    <x v="44"/>
    <x v="18"/>
    <x v="105"/>
    <x v="270"/>
    <x v="86"/>
    <x v="33"/>
    <x v="45"/>
    <x v="51"/>
    <x v="0"/>
    <x v="8"/>
  </r>
  <r>
    <x v="39"/>
    <x v="0"/>
    <x v="0"/>
    <x v="2"/>
    <x v="39"/>
    <x v="39"/>
    <x v="216"/>
    <x v="216"/>
    <x v="199"/>
    <x v="216"/>
    <x v="18"/>
    <x v="105"/>
    <x v="270"/>
    <x v="89"/>
    <x v="156"/>
    <x v="37"/>
    <x v="198"/>
    <x v="0"/>
    <x v="8"/>
  </r>
  <r>
    <x v="39"/>
    <x v="0"/>
    <x v="0"/>
    <x v="2"/>
    <x v="39"/>
    <x v="39"/>
    <x v="60"/>
    <x v="60"/>
    <x v="60"/>
    <x v="60"/>
    <x v="18"/>
    <x v="105"/>
    <x v="270"/>
    <x v="86"/>
    <x v="33"/>
    <x v="45"/>
    <x v="51"/>
    <x v="0"/>
    <x v="8"/>
  </r>
  <r>
    <x v="39"/>
    <x v="0"/>
    <x v="0"/>
    <x v="2"/>
    <x v="39"/>
    <x v="39"/>
    <x v="127"/>
    <x v="127"/>
    <x v="126"/>
    <x v="127"/>
    <x v="18"/>
    <x v="105"/>
    <x v="270"/>
    <x v="86"/>
    <x v="33"/>
    <x v="45"/>
    <x v="51"/>
    <x v="0"/>
    <x v="8"/>
  </r>
  <r>
    <x v="39"/>
    <x v="0"/>
    <x v="0"/>
    <x v="2"/>
    <x v="39"/>
    <x v="39"/>
    <x v="30"/>
    <x v="30"/>
    <x v="30"/>
    <x v="30"/>
    <x v="18"/>
    <x v="105"/>
    <x v="270"/>
    <x v="86"/>
    <x v="33"/>
    <x v="45"/>
    <x v="51"/>
    <x v="0"/>
    <x v="8"/>
  </r>
  <r>
    <x v="39"/>
    <x v="0"/>
    <x v="0"/>
    <x v="2"/>
    <x v="39"/>
    <x v="39"/>
    <x v="48"/>
    <x v="48"/>
    <x v="48"/>
    <x v="48"/>
    <x v="18"/>
    <x v="105"/>
    <x v="270"/>
    <x v="86"/>
    <x v="33"/>
    <x v="45"/>
    <x v="51"/>
    <x v="0"/>
    <x v="8"/>
  </r>
  <r>
    <x v="39"/>
    <x v="0"/>
    <x v="0"/>
    <x v="2"/>
    <x v="39"/>
    <x v="39"/>
    <x v="139"/>
    <x v="139"/>
    <x v="138"/>
    <x v="139"/>
    <x v="18"/>
    <x v="105"/>
    <x v="270"/>
    <x v="86"/>
    <x v="33"/>
    <x v="45"/>
    <x v="51"/>
    <x v="0"/>
    <x v="8"/>
  </r>
  <r>
    <x v="39"/>
    <x v="0"/>
    <x v="0"/>
    <x v="2"/>
    <x v="39"/>
    <x v="39"/>
    <x v="77"/>
    <x v="77"/>
    <x v="76"/>
    <x v="77"/>
    <x v="18"/>
    <x v="105"/>
    <x v="270"/>
    <x v="86"/>
    <x v="33"/>
    <x v="45"/>
    <x v="51"/>
    <x v="0"/>
    <x v="8"/>
  </r>
  <r>
    <x v="39"/>
    <x v="0"/>
    <x v="0"/>
    <x v="2"/>
    <x v="39"/>
    <x v="39"/>
    <x v="12"/>
    <x v="12"/>
    <x v="12"/>
    <x v="12"/>
    <x v="18"/>
    <x v="105"/>
    <x v="270"/>
    <x v="86"/>
    <x v="33"/>
    <x v="45"/>
    <x v="51"/>
    <x v="0"/>
    <x v="8"/>
  </r>
  <r>
    <x v="39"/>
    <x v="0"/>
    <x v="0"/>
    <x v="2"/>
    <x v="39"/>
    <x v="39"/>
    <x v="92"/>
    <x v="92"/>
    <x v="91"/>
    <x v="92"/>
    <x v="18"/>
    <x v="105"/>
    <x v="270"/>
    <x v="86"/>
    <x v="33"/>
    <x v="45"/>
    <x v="51"/>
    <x v="0"/>
    <x v="8"/>
  </r>
  <r>
    <x v="39"/>
    <x v="0"/>
    <x v="0"/>
    <x v="2"/>
    <x v="39"/>
    <x v="39"/>
    <x v="42"/>
    <x v="42"/>
    <x v="42"/>
    <x v="42"/>
    <x v="18"/>
    <x v="105"/>
    <x v="270"/>
    <x v="86"/>
    <x v="33"/>
    <x v="45"/>
    <x v="51"/>
    <x v="0"/>
    <x v="8"/>
  </r>
  <r>
    <x v="39"/>
    <x v="0"/>
    <x v="0"/>
    <x v="2"/>
    <x v="39"/>
    <x v="39"/>
    <x v="23"/>
    <x v="23"/>
    <x v="23"/>
    <x v="23"/>
    <x v="18"/>
    <x v="105"/>
    <x v="270"/>
    <x v="86"/>
    <x v="33"/>
    <x v="45"/>
    <x v="51"/>
    <x v="0"/>
    <x v="8"/>
  </r>
  <r>
    <x v="39"/>
    <x v="0"/>
    <x v="0"/>
    <x v="2"/>
    <x v="39"/>
    <x v="39"/>
    <x v="1"/>
    <x v="1"/>
    <x v="1"/>
    <x v="1"/>
    <x v="18"/>
    <x v="105"/>
    <x v="270"/>
    <x v="89"/>
    <x v="156"/>
    <x v="37"/>
    <x v="198"/>
    <x v="0"/>
    <x v="8"/>
  </r>
  <r>
    <x v="39"/>
    <x v="0"/>
    <x v="0"/>
    <x v="2"/>
    <x v="39"/>
    <x v="39"/>
    <x v="57"/>
    <x v="57"/>
    <x v="57"/>
    <x v="57"/>
    <x v="18"/>
    <x v="105"/>
    <x v="270"/>
    <x v="86"/>
    <x v="33"/>
    <x v="45"/>
    <x v="51"/>
    <x v="0"/>
    <x v="8"/>
  </r>
  <r>
    <x v="39"/>
    <x v="0"/>
    <x v="0"/>
    <x v="2"/>
    <x v="39"/>
    <x v="39"/>
    <x v="399"/>
    <x v="399"/>
    <x v="337"/>
    <x v="399"/>
    <x v="18"/>
    <x v="105"/>
    <x v="270"/>
    <x v="86"/>
    <x v="33"/>
    <x v="45"/>
    <x v="51"/>
    <x v="0"/>
    <x v="8"/>
  </r>
  <r>
    <x v="39"/>
    <x v="0"/>
    <x v="0"/>
    <x v="2"/>
    <x v="39"/>
    <x v="39"/>
    <x v="98"/>
    <x v="98"/>
    <x v="97"/>
    <x v="98"/>
    <x v="18"/>
    <x v="105"/>
    <x v="270"/>
    <x v="86"/>
    <x v="33"/>
    <x v="45"/>
    <x v="51"/>
    <x v="0"/>
    <x v="8"/>
  </r>
  <r>
    <x v="39"/>
    <x v="0"/>
    <x v="0"/>
    <x v="2"/>
    <x v="39"/>
    <x v="39"/>
    <x v="136"/>
    <x v="136"/>
    <x v="135"/>
    <x v="136"/>
    <x v="18"/>
    <x v="105"/>
    <x v="270"/>
    <x v="89"/>
    <x v="156"/>
    <x v="37"/>
    <x v="198"/>
    <x v="0"/>
    <x v="8"/>
  </r>
  <r>
    <x v="39"/>
    <x v="0"/>
    <x v="0"/>
    <x v="2"/>
    <x v="39"/>
    <x v="39"/>
    <x v="109"/>
    <x v="109"/>
    <x v="108"/>
    <x v="109"/>
    <x v="18"/>
    <x v="105"/>
    <x v="270"/>
    <x v="86"/>
    <x v="33"/>
    <x v="45"/>
    <x v="51"/>
    <x v="0"/>
    <x v="8"/>
  </r>
  <r>
    <x v="39"/>
    <x v="0"/>
    <x v="0"/>
    <x v="2"/>
    <x v="39"/>
    <x v="39"/>
    <x v="10"/>
    <x v="10"/>
    <x v="10"/>
    <x v="10"/>
    <x v="18"/>
    <x v="105"/>
    <x v="270"/>
    <x v="86"/>
    <x v="33"/>
    <x v="45"/>
    <x v="51"/>
    <x v="0"/>
    <x v="8"/>
  </r>
  <r>
    <x v="39"/>
    <x v="0"/>
    <x v="0"/>
    <x v="2"/>
    <x v="39"/>
    <x v="39"/>
    <x v="6"/>
    <x v="6"/>
    <x v="6"/>
    <x v="6"/>
    <x v="18"/>
    <x v="105"/>
    <x v="270"/>
    <x v="86"/>
    <x v="33"/>
    <x v="45"/>
    <x v="51"/>
    <x v="0"/>
    <x v="8"/>
  </r>
  <r>
    <x v="39"/>
    <x v="0"/>
    <x v="0"/>
    <x v="2"/>
    <x v="39"/>
    <x v="39"/>
    <x v="0"/>
    <x v="0"/>
    <x v="0"/>
    <x v="0"/>
    <x v="18"/>
    <x v="105"/>
    <x v="270"/>
    <x v="86"/>
    <x v="33"/>
    <x v="45"/>
    <x v="51"/>
    <x v="0"/>
    <x v="8"/>
  </r>
  <r>
    <x v="39"/>
    <x v="0"/>
    <x v="0"/>
    <x v="2"/>
    <x v="39"/>
    <x v="39"/>
    <x v="5"/>
    <x v="5"/>
    <x v="5"/>
    <x v="5"/>
    <x v="18"/>
    <x v="105"/>
    <x v="270"/>
    <x v="86"/>
    <x v="33"/>
    <x v="45"/>
    <x v="51"/>
    <x v="0"/>
    <x v="8"/>
  </r>
  <r>
    <x v="39"/>
    <x v="0"/>
    <x v="0"/>
    <x v="2"/>
    <x v="39"/>
    <x v="39"/>
    <x v="53"/>
    <x v="53"/>
    <x v="53"/>
    <x v="53"/>
    <x v="18"/>
    <x v="105"/>
    <x v="270"/>
    <x v="89"/>
    <x v="156"/>
    <x v="37"/>
    <x v="198"/>
    <x v="0"/>
    <x v="8"/>
  </r>
  <r>
    <x v="39"/>
    <x v="0"/>
    <x v="0"/>
    <x v="2"/>
    <x v="39"/>
    <x v="39"/>
    <x v="435"/>
    <x v="435"/>
    <x v="363"/>
    <x v="435"/>
    <x v="18"/>
    <x v="105"/>
    <x v="270"/>
    <x v="89"/>
    <x v="156"/>
    <x v="37"/>
    <x v="198"/>
    <x v="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374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641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64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615">
      <pivotArea field="5" type="button" dataOnly="0" labelOnly="1" outline="0" axis="axisRow" fieldPosition="0"/>
    </format>
    <format dxfId="614">
      <pivotArea outline="0" fieldPosition="0">
        <references count="1">
          <reference field="4294967294" count="1">
            <x v="0"/>
          </reference>
        </references>
      </pivotArea>
    </format>
    <format dxfId="613">
      <pivotArea outline="0" fieldPosition="0">
        <references count="1">
          <reference field="4294967294" count="1">
            <x v="1"/>
          </reference>
        </references>
      </pivotArea>
    </format>
    <format dxfId="612">
      <pivotArea outline="0" fieldPosition="0">
        <references count="1">
          <reference field="4294967294" count="1">
            <x v="2"/>
          </reference>
        </references>
      </pivotArea>
    </format>
    <format dxfId="611">
      <pivotArea outline="0" fieldPosition="0">
        <references count="1">
          <reference field="4294967294" count="1">
            <x v="3"/>
          </reference>
        </references>
      </pivotArea>
    </format>
    <format dxfId="610">
      <pivotArea outline="0" fieldPosition="0">
        <references count="1">
          <reference field="4294967294" count="1">
            <x v="4"/>
          </reference>
        </references>
      </pivotArea>
    </format>
    <format dxfId="609">
      <pivotArea outline="0" fieldPosition="0">
        <references count="1">
          <reference field="4294967294" count="1">
            <x v="5"/>
          </reference>
        </references>
      </pivotArea>
    </format>
    <format dxfId="608">
      <pivotArea outline="0" fieldPosition="0">
        <references count="1">
          <reference field="4294967294" count="1">
            <x v="6"/>
          </reference>
        </references>
      </pivotArea>
    </format>
    <format dxfId="607">
      <pivotArea field="5" type="button" dataOnly="0" labelOnly="1" outline="0" axis="axisRow" fieldPosition="0"/>
    </format>
    <format dxfId="60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5">
      <pivotArea field="5" type="button" dataOnly="0" labelOnly="1" outline="0" axis="axisRow" fieldPosition="0"/>
    </format>
    <format dxfId="6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3">
      <pivotArea field="5" type="button" dataOnly="0" labelOnly="1" outline="0" axis="axisRow" fieldPosition="0"/>
    </format>
    <format dxfId="6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1">
      <pivotArea field="5" type="button" dataOnly="0" labelOnly="1" outline="0" axis="axisRow" fieldPosition="0"/>
    </format>
    <format dxfId="6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375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211" firstHeaderRow="0" firstDataRow="1" firstDataCol="2"/>
  <pivotFields count="19">
    <pivotField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40">
        <item x="19"/>
        <item x="18"/>
        <item x="20"/>
        <item x="22"/>
        <item x="21"/>
        <item x="12"/>
        <item x="5"/>
        <item x="11"/>
        <item x="31"/>
        <item x="36"/>
        <item x="29"/>
        <item x="32"/>
        <item x="35"/>
        <item x="37"/>
        <item x="38"/>
        <item x="30"/>
        <item x="33"/>
        <item x="39"/>
        <item x="34"/>
        <item x="7"/>
        <item x="8"/>
        <item x="10"/>
        <item x="23"/>
        <item x="24"/>
        <item x="6"/>
        <item x="13"/>
        <item x="17"/>
        <item x="15"/>
        <item x="16"/>
        <item x="14"/>
        <item x="9"/>
        <item x="3"/>
        <item x="2"/>
        <item x="4"/>
        <item x="0"/>
        <item x="1"/>
        <item x="26"/>
        <item x="28"/>
        <item x="27"/>
        <item x="25"/>
      </items>
    </pivotField>
    <pivotField axis="axisRow" showAll="0" insertBlankRow="1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showAll="0" defaultSubtotal="0">
      <items count="80">
        <item x="56"/>
        <item x="4"/>
        <item x="10"/>
        <item x="12"/>
        <item x="28"/>
        <item x="37"/>
        <item x="11"/>
        <item x="14"/>
        <item x="30"/>
        <item x="42"/>
        <item x="33"/>
        <item x="51"/>
        <item x="57"/>
        <item x="23"/>
        <item x="32"/>
        <item x="35"/>
        <item x="34"/>
        <item x="47"/>
        <item x="58"/>
        <item x="27"/>
        <item x="59"/>
        <item x="41"/>
        <item x="60"/>
        <item x="48"/>
        <item x="61"/>
        <item x="62"/>
        <item x="36"/>
        <item x="29"/>
        <item x="63"/>
        <item x="64"/>
        <item x="65"/>
        <item x="66"/>
        <item x="67"/>
        <item x="68"/>
        <item x="43"/>
        <item x="55"/>
        <item x="69"/>
        <item x="70"/>
        <item x="49"/>
        <item x="46"/>
        <item x="71"/>
        <item x="72"/>
        <item x="73"/>
        <item x="52"/>
        <item x="74"/>
        <item x="75"/>
        <item x="54"/>
        <item x="25"/>
        <item x="26"/>
        <item x="21"/>
        <item x="16"/>
        <item x="76"/>
        <item x="8"/>
        <item x="5"/>
        <item x="9"/>
        <item x="2"/>
        <item x="24"/>
        <item x="40"/>
        <item x="18"/>
        <item x="3"/>
        <item x="53"/>
        <item x="77"/>
        <item x="13"/>
        <item x="78"/>
        <item x="15"/>
        <item x="31"/>
        <item x="1"/>
        <item x="44"/>
        <item x="0"/>
        <item x="19"/>
        <item x="38"/>
        <item x="6"/>
        <item x="7"/>
        <item x="20"/>
        <item x="50"/>
        <item x="17"/>
        <item x="39"/>
        <item x="45"/>
        <item x="22"/>
        <item x="79"/>
      </items>
    </pivotField>
    <pivotField showAll="0" defaultSubtotal="0">
      <items count="80">
        <item x="56"/>
        <item x="4"/>
        <item x="10"/>
        <item x="12"/>
        <item x="28"/>
        <item x="37"/>
        <item x="11"/>
        <item x="14"/>
        <item x="30"/>
        <item x="42"/>
        <item x="33"/>
        <item x="51"/>
        <item x="57"/>
        <item x="23"/>
        <item x="32"/>
        <item x="35"/>
        <item x="34"/>
        <item x="47"/>
        <item x="58"/>
        <item x="27"/>
        <item x="59"/>
        <item x="41"/>
        <item x="60"/>
        <item x="48"/>
        <item x="61"/>
        <item x="62"/>
        <item x="36"/>
        <item x="29"/>
        <item x="63"/>
        <item x="64"/>
        <item x="65"/>
        <item x="66"/>
        <item x="67"/>
        <item x="68"/>
        <item x="55"/>
        <item x="69"/>
        <item x="43"/>
        <item x="70"/>
        <item x="49"/>
        <item x="46"/>
        <item x="71"/>
        <item x="72"/>
        <item x="73"/>
        <item x="52"/>
        <item x="74"/>
        <item x="75"/>
        <item x="54"/>
        <item x="25"/>
        <item x="26"/>
        <item x="21"/>
        <item x="16"/>
        <item x="76"/>
        <item x="8"/>
        <item x="5"/>
        <item x="9"/>
        <item x="2"/>
        <item x="24"/>
        <item x="40"/>
        <item x="18"/>
        <item x="3"/>
        <item x="53"/>
        <item x="77"/>
        <item x="13"/>
        <item x="78"/>
        <item x="15"/>
        <item x="31"/>
        <item x="1"/>
        <item x="44"/>
        <item x="0"/>
        <item x="19"/>
        <item x="38"/>
        <item x="6"/>
        <item x="7"/>
        <item x="20"/>
        <item x="50"/>
        <item x="17"/>
        <item x="39"/>
        <item x="45"/>
        <item x="22"/>
        <item x="79"/>
      </items>
    </pivotField>
    <pivotField showAll="0" defaultSubtotal="0">
      <items count="80">
        <item x="69"/>
        <item x="64"/>
        <item x="32"/>
        <item x="79"/>
        <item x="16"/>
        <item x="6"/>
        <item x="22"/>
        <item x="2"/>
        <item x="19"/>
        <item x="29"/>
        <item x="35"/>
        <item x="42"/>
        <item x="59"/>
        <item x="23"/>
        <item x="7"/>
        <item x="33"/>
        <item x="1"/>
        <item x="25"/>
        <item x="5"/>
        <item x="37"/>
        <item x="52"/>
        <item x="43"/>
        <item x="51"/>
        <item x="30"/>
        <item x="75"/>
        <item x="76"/>
        <item x="77"/>
        <item x="21"/>
        <item x="9"/>
        <item x="39"/>
        <item x="15"/>
        <item x="60"/>
        <item x="27"/>
        <item x="26"/>
        <item x="38"/>
        <item x="78"/>
        <item x="72"/>
        <item x="56"/>
        <item x="44"/>
        <item x="17"/>
        <item x="20"/>
        <item x="31"/>
        <item x="55"/>
        <item x="62"/>
        <item x="8"/>
        <item x="45"/>
        <item x="10"/>
        <item x="28"/>
        <item x="71"/>
        <item x="66"/>
        <item x="41"/>
        <item x="57"/>
        <item x="12"/>
        <item x="13"/>
        <item x="0"/>
        <item x="54"/>
        <item x="11"/>
        <item x="73"/>
        <item x="4"/>
        <item x="67"/>
        <item x="47"/>
        <item x="70"/>
        <item x="61"/>
        <item x="63"/>
        <item x="48"/>
        <item x="46"/>
        <item x="49"/>
        <item x="65"/>
        <item x="50"/>
        <item x="58"/>
        <item x="18"/>
        <item x="3"/>
        <item x="53"/>
        <item x="40"/>
        <item x="68"/>
        <item x="24"/>
        <item x="14"/>
        <item x="36"/>
        <item x="74"/>
        <item x="34"/>
      </items>
    </pivotField>
    <pivotField axis="axisRow" showAll="0" defaultSubtotal="0">
      <items count="80">
        <item x="56"/>
        <item x="4"/>
        <item x="10"/>
        <item x="12"/>
        <item x="28"/>
        <item x="37"/>
        <item x="11"/>
        <item x="14"/>
        <item x="30"/>
        <item x="42"/>
        <item x="33"/>
        <item x="51"/>
        <item x="57"/>
        <item x="23"/>
        <item x="32"/>
        <item x="35"/>
        <item x="34"/>
        <item x="47"/>
        <item x="58"/>
        <item x="27"/>
        <item x="59"/>
        <item x="41"/>
        <item x="60"/>
        <item x="48"/>
        <item x="61"/>
        <item x="62"/>
        <item x="36"/>
        <item x="29"/>
        <item x="63"/>
        <item x="64"/>
        <item x="65"/>
        <item x="66"/>
        <item x="67"/>
        <item x="68"/>
        <item x="55"/>
        <item x="69"/>
        <item x="43"/>
        <item x="70"/>
        <item x="49"/>
        <item x="46"/>
        <item x="71"/>
        <item x="72"/>
        <item x="73"/>
        <item x="52"/>
        <item x="74"/>
        <item x="75"/>
        <item x="54"/>
        <item x="25"/>
        <item x="26"/>
        <item x="21"/>
        <item x="16"/>
        <item x="76"/>
        <item x="8"/>
        <item x="5"/>
        <item x="9"/>
        <item x="2"/>
        <item x="24"/>
        <item x="40"/>
        <item x="18"/>
        <item x="3"/>
        <item x="53"/>
        <item x="77"/>
        <item x="13"/>
        <item x="78"/>
        <item x="15"/>
        <item x="31"/>
        <item x="1"/>
        <item x="44"/>
        <item x="0"/>
        <item x="19"/>
        <item x="38"/>
        <item x="6"/>
        <item x="7"/>
        <item x="20"/>
        <item x="50"/>
        <item x="17"/>
        <item x="39"/>
        <item x="45"/>
        <item x="22"/>
        <item x="7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42">
        <item x="141"/>
        <item x="135"/>
        <item x="134"/>
        <item x="133"/>
        <item x="132"/>
        <item x="131"/>
        <item x="130"/>
        <item x="129"/>
        <item x="109"/>
        <item x="107"/>
        <item x="106"/>
        <item x="105"/>
        <item x="108"/>
        <item x="104"/>
        <item x="122"/>
        <item x="103"/>
        <item x="102"/>
        <item x="52"/>
        <item x="76"/>
        <item x="51"/>
        <item x="66"/>
        <item x="50"/>
        <item x="49"/>
        <item x="75"/>
        <item x="48"/>
        <item x="119"/>
        <item x="65"/>
        <item x="74"/>
        <item x="121"/>
        <item x="64"/>
        <item x="73"/>
        <item x="72"/>
        <item x="90"/>
        <item x="63"/>
        <item x="62"/>
        <item x="128"/>
        <item x="98"/>
        <item x="47"/>
        <item x="118"/>
        <item x="120"/>
        <item x="138"/>
        <item x="136"/>
        <item x="46"/>
        <item x="89"/>
        <item x="88"/>
        <item x="97"/>
        <item x="71"/>
        <item x="45"/>
        <item x="117"/>
        <item x="87"/>
        <item x="96"/>
        <item x="70"/>
        <item x="95"/>
        <item x="125"/>
        <item x="124"/>
        <item x="61"/>
        <item x="60"/>
        <item x="44"/>
        <item x="59"/>
        <item x="140"/>
        <item x="123"/>
        <item x="37"/>
        <item x="36"/>
        <item x="69"/>
        <item x="101"/>
        <item x="116"/>
        <item x="58"/>
        <item x="57"/>
        <item x="100"/>
        <item x="99"/>
        <item x="86"/>
        <item x="35"/>
        <item x="43"/>
        <item x="127"/>
        <item x="85"/>
        <item x="42"/>
        <item x="84"/>
        <item x="126"/>
        <item x="115"/>
        <item x="34"/>
        <item x="56"/>
        <item x="33"/>
        <item x="139"/>
        <item x="94"/>
        <item x="41"/>
        <item x="83"/>
        <item x="114"/>
        <item x="137"/>
        <item x="93"/>
        <item x="113"/>
        <item x="68"/>
        <item x="40"/>
        <item x="32"/>
        <item x="92"/>
        <item x="31"/>
        <item x="55"/>
        <item x="82"/>
        <item x="81"/>
        <item x="39"/>
        <item x="54"/>
        <item x="91"/>
        <item x="112"/>
        <item x="111"/>
        <item x="38"/>
        <item x="67"/>
        <item x="53"/>
        <item x="30"/>
        <item x="110"/>
        <item x="80"/>
        <item x="79"/>
        <item x="78"/>
        <item x="29"/>
        <item x="28"/>
        <item x="27"/>
        <item x="77"/>
        <item x="26"/>
        <item x="25"/>
        <item x="19"/>
        <item x="18"/>
        <item x="17"/>
        <item x="24"/>
        <item x="16"/>
        <item x="15"/>
        <item x="14"/>
        <item x="23"/>
        <item x="13"/>
        <item x="22"/>
        <item x="12"/>
        <item x="11"/>
        <item x="21"/>
        <item x="10"/>
        <item x="2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407">
        <item x="370"/>
        <item x="388"/>
        <item x="377"/>
        <item x="352"/>
        <item x="327"/>
        <item x="233"/>
        <item x="402"/>
        <item x="36"/>
        <item x="326"/>
        <item x="35"/>
        <item x="282"/>
        <item x="307"/>
        <item x="127"/>
        <item x="221"/>
        <item x="291"/>
        <item x="232"/>
        <item x="240"/>
        <item x="167"/>
        <item x="152"/>
        <item x="126"/>
        <item x="351"/>
        <item x="51"/>
        <item x="211"/>
        <item x="113"/>
        <item x="83"/>
        <item x="34"/>
        <item x="100"/>
        <item x="66"/>
        <item x="166"/>
        <item x="82"/>
        <item x="19"/>
        <item x="18"/>
        <item x="65"/>
        <item x="194"/>
        <item x="81"/>
        <item x="17"/>
        <item x="259"/>
        <item x="112"/>
        <item x="151"/>
        <item x="317"/>
        <item x="50"/>
        <item x="193"/>
        <item x="33"/>
        <item x="298"/>
        <item x="80"/>
        <item x="32"/>
        <item x="49"/>
        <item x="16"/>
        <item x="150"/>
        <item x="181"/>
        <item x="333"/>
        <item x="64"/>
        <item x="48"/>
        <item x="149"/>
        <item x="248"/>
        <item x="99"/>
        <item x="125"/>
        <item x="220"/>
        <item x="98"/>
        <item x="350"/>
        <item x="358"/>
        <item x="97"/>
        <item x="316"/>
        <item x="15"/>
        <item x="14"/>
        <item x="63"/>
        <item x="180"/>
        <item x="396"/>
        <item x="31"/>
        <item x="332"/>
        <item x="231"/>
        <item x="192"/>
        <item x="79"/>
        <item x="96"/>
        <item x="139"/>
        <item x="179"/>
        <item x="165"/>
        <item x="95"/>
        <item x="13"/>
        <item x="124"/>
        <item x="273"/>
        <item x="258"/>
        <item x="62"/>
        <item x="290"/>
        <item x="164"/>
        <item x="343"/>
        <item x="230"/>
        <item x="178"/>
        <item x="78"/>
        <item x="61"/>
        <item x="163"/>
        <item x="272"/>
        <item x="77"/>
        <item x="148"/>
        <item x="247"/>
        <item x="369"/>
        <item x="111"/>
        <item x="12"/>
        <item x="94"/>
        <item x="60"/>
        <item x="11"/>
        <item x="76"/>
        <item x="210"/>
        <item x="191"/>
        <item x="297"/>
        <item x="315"/>
        <item x="349"/>
        <item x="229"/>
        <item x="47"/>
        <item x="162"/>
        <item x="30"/>
        <item x="190"/>
        <item x="401"/>
        <item x="10"/>
        <item x="138"/>
        <item x="177"/>
        <item x="202"/>
        <item x="219"/>
        <item x="209"/>
        <item x="257"/>
        <item x="110"/>
        <item x="137"/>
        <item x="271"/>
        <item x="246"/>
        <item x="314"/>
        <item x="46"/>
        <item x="387"/>
        <item x="109"/>
        <item x="161"/>
        <item x="9"/>
        <item x="325"/>
        <item x="270"/>
        <item x="296"/>
        <item x="176"/>
        <item x="281"/>
        <item x="147"/>
        <item x="306"/>
        <item x="218"/>
        <item x="269"/>
        <item x="160"/>
        <item x="136"/>
        <item x="289"/>
        <item x="208"/>
        <item x="228"/>
        <item x="239"/>
        <item x="93"/>
        <item x="268"/>
        <item x="175"/>
        <item x="108"/>
        <item x="45"/>
        <item x="107"/>
        <item x="75"/>
        <item x="189"/>
        <item x="8"/>
        <item x="29"/>
        <item x="256"/>
        <item x="92"/>
        <item x="295"/>
        <item x="123"/>
        <item x="357"/>
        <item x="207"/>
        <item x="305"/>
        <item x="159"/>
        <item x="91"/>
        <item x="7"/>
        <item x="135"/>
        <item x="122"/>
        <item x="348"/>
        <item x="364"/>
        <item x="74"/>
        <item x="6"/>
        <item x="121"/>
        <item x="342"/>
        <item x="188"/>
        <item x="267"/>
        <item x="59"/>
        <item x="324"/>
        <item x="313"/>
        <item x="134"/>
        <item x="294"/>
        <item x="266"/>
        <item x="280"/>
        <item x="227"/>
        <item x="28"/>
        <item x="27"/>
        <item x="201"/>
        <item x="265"/>
        <item x="44"/>
        <item x="255"/>
        <item x="288"/>
        <item x="120"/>
        <item x="73"/>
        <item x="341"/>
        <item x="238"/>
        <item x="312"/>
        <item x="90"/>
        <item x="206"/>
        <item x="43"/>
        <item x="217"/>
        <item x="323"/>
        <item x="146"/>
        <item x="42"/>
        <item x="304"/>
        <item x="340"/>
        <item x="58"/>
        <item x="322"/>
        <item x="200"/>
        <item x="57"/>
        <item x="26"/>
        <item x="72"/>
        <item x="331"/>
        <item x="254"/>
        <item x="145"/>
        <item x="25"/>
        <item x="406"/>
        <item x="279"/>
        <item x="347"/>
        <item x="303"/>
        <item x="133"/>
        <item x="174"/>
        <item x="400"/>
        <item x="287"/>
        <item x="106"/>
        <item x="330"/>
        <item x="187"/>
        <item x="311"/>
        <item x="158"/>
        <item x="199"/>
        <item x="89"/>
        <item x="293"/>
        <item x="88"/>
        <item x="339"/>
        <item x="253"/>
        <item x="105"/>
        <item x="302"/>
        <item x="264"/>
        <item x="395"/>
        <item x="245"/>
        <item x="24"/>
        <item x="226"/>
        <item x="144"/>
        <item x="157"/>
        <item x="71"/>
        <item x="382"/>
        <item x="338"/>
        <item x="329"/>
        <item x="278"/>
        <item x="41"/>
        <item x="132"/>
        <item x="301"/>
        <item x="5"/>
        <item x="252"/>
        <item x="56"/>
        <item x="286"/>
        <item x="225"/>
        <item x="376"/>
        <item x="237"/>
        <item x="363"/>
        <item x="216"/>
        <item x="4"/>
        <item x="346"/>
        <item x="104"/>
        <item x="156"/>
        <item x="143"/>
        <item x="244"/>
        <item x="337"/>
        <item x="263"/>
        <item x="368"/>
        <item x="173"/>
        <item x="155"/>
        <item x="186"/>
        <item x="142"/>
        <item x="103"/>
        <item x="70"/>
        <item x="277"/>
        <item x="131"/>
        <item x="205"/>
        <item x="3"/>
        <item x="310"/>
        <item x="336"/>
        <item x="356"/>
        <item x="40"/>
        <item x="172"/>
        <item x="362"/>
        <item x="198"/>
        <item x="154"/>
        <item x="309"/>
        <item x="262"/>
        <item x="171"/>
        <item x="215"/>
        <item x="130"/>
        <item x="55"/>
        <item x="251"/>
        <item x="170"/>
        <item x="102"/>
        <item x="399"/>
        <item x="39"/>
        <item x="119"/>
        <item x="169"/>
        <item x="69"/>
        <item x="276"/>
        <item x="335"/>
        <item x="87"/>
        <item x="197"/>
        <item x="129"/>
        <item x="214"/>
        <item x="261"/>
        <item x="204"/>
        <item x="391"/>
        <item x="23"/>
        <item x="285"/>
        <item x="54"/>
        <item x="185"/>
        <item x="2"/>
        <item x="236"/>
        <item x="213"/>
        <item x="300"/>
        <item x="118"/>
        <item x="355"/>
        <item x="386"/>
        <item x="86"/>
        <item x="361"/>
        <item x="117"/>
        <item x="22"/>
        <item x="224"/>
        <item x="292"/>
        <item x="168"/>
        <item x="250"/>
        <item x="243"/>
        <item x="85"/>
        <item x="275"/>
        <item x="367"/>
        <item x="116"/>
        <item x="1"/>
        <item x="53"/>
        <item x="212"/>
        <item x="360"/>
        <item x="101"/>
        <item x="115"/>
        <item x="223"/>
        <item x="184"/>
        <item x="114"/>
        <item x="0"/>
        <item x="183"/>
        <item x="141"/>
        <item x="398"/>
        <item x="38"/>
        <item x="321"/>
        <item x="235"/>
        <item x="249"/>
        <item x="260"/>
        <item x="320"/>
        <item x="405"/>
        <item x="68"/>
        <item x="354"/>
        <item x="242"/>
        <item x="182"/>
        <item x="52"/>
        <item x="334"/>
        <item x="353"/>
        <item x="37"/>
        <item x="21"/>
        <item x="241"/>
        <item x="234"/>
        <item x="196"/>
        <item x="375"/>
        <item x="404"/>
        <item x="128"/>
        <item x="385"/>
        <item x="359"/>
        <item x="319"/>
        <item x="67"/>
        <item x="394"/>
        <item x="222"/>
        <item x="366"/>
        <item x="20"/>
        <item x="284"/>
        <item x="140"/>
        <item x="384"/>
        <item x="299"/>
        <item x="84"/>
        <item x="381"/>
        <item x="345"/>
        <item x="397"/>
        <item x="153"/>
        <item x="390"/>
        <item x="374"/>
        <item x="393"/>
        <item x="203"/>
        <item x="283"/>
        <item x="373"/>
        <item x="308"/>
        <item x="372"/>
        <item x="328"/>
        <item x="274"/>
        <item x="318"/>
        <item x="380"/>
        <item x="371"/>
        <item x="344"/>
        <item x="195"/>
        <item x="392"/>
        <item x="379"/>
        <item x="389"/>
        <item x="383"/>
        <item x="403"/>
        <item x="378"/>
        <item x="365"/>
      </items>
    </pivotField>
    <pivotField dataField="1" showAll="0" defaultSubtotal="0">
      <items count="120">
        <item x="78"/>
        <item x="64"/>
        <item x="36"/>
        <item x="115"/>
        <item x="114"/>
        <item x="80"/>
        <item x="38"/>
        <item x="37"/>
        <item x="53"/>
        <item x="106"/>
        <item x="62"/>
        <item x="65"/>
        <item x="51"/>
        <item x="67"/>
        <item x="52"/>
        <item x="50"/>
        <item x="66"/>
        <item x="79"/>
        <item x="35"/>
        <item x="73"/>
        <item x="91"/>
        <item x="113"/>
        <item x="63"/>
        <item x="108"/>
        <item x="47"/>
        <item x="76"/>
        <item x="46"/>
        <item x="49"/>
        <item x="74"/>
        <item x="77"/>
        <item x="90"/>
        <item x="102"/>
        <item x="48"/>
        <item x="119"/>
        <item x="32"/>
        <item x="100"/>
        <item x="61"/>
        <item x="101"/>
        <item x="33"/>
        <item x="44"/>
        <item x="98"/>
        <item x="75"/>
        <item x="60"/>
        <item x="118"/>
        <item x="104"/>
        <item x="116"/>
        <item x="97"/>
        <item x="107"/>
        <item x="99"/>
        <item x="88"/>
        <item x="112"/>
        <item x="72"/>
        <item x="34"/>
        <item x="45"/>
        <item x="89"/>
        <item x="43"/>
        <item x="85"/>
        <item x="110"/>
        <item x="59"/>
        <item x="31"/>
        <item x="96"/>
        <item x="103"/>
        <item x="105"/>
        <item x="42"/>
        <item x="111"/>
        <item x="87"/>
        <item x="58"/>
        <item x="57"/>
        <item x="56"/>
        <item x="71"/>
        <item x="41"/>
        <item x="95"/>
        <item x="117"/>
        <item x="69"/>
        <item x="40"/>
        <item x="70"/>
        <item x="94"/>
        <item x="30"/>
        <item x="92"/>
        <item x="86"/>
        <item x="18"/>
        <item x="24"/>
        <item x="39"/>
        <item x="109"/>
        <item x="55"/>
        <item x="84"/>
        <item x="93"/>
        <item x="68"/>
        <item x="54"/>
        <item x="29"/>
        <item x="16"/>
        <item x="27"/>
        <item x="26"/>
        <item x="22"/>
        <item x="83"/>
        <item x="19"/>
        <item x="82"/>
        <item x="81"/>
        <item x="25"/>
        <item x="15"/>
        <item x="28"/>
        <item x="17"/>
        <item x="12"/>
        <item x="23"/>
        <item x="14"/>
        <item x="13"/>
        <item x="11"/>
        <item x="10"/>
        <item x="21"/>
        <item x="9"/>
        <item x="8"/>
        <item x="20"/>
        <item x="6"/>
        <item x="4"/>
        <item x="7"/>
        <item x="3"/>
        <item x="5"/>
        <item x="2"/>
        <item x="0"/>
        <item x="1"/>
      </items>
    </pivotField>
    <pivotField dataField="1" showAll="0" defaultSubtotal="0">
      <items count="404">
        <item x="86"/>
        <item x="36"/>
        <item x="69"/>
        <item x="38"/>
        <item x="37"/>
        <item x="241"/>
        <item x="316"/>
        <item x="148"/>
        <item x="347"/>
        <item x="35"/>
        <item x="230"/>
        <item x="92"/>
        <item x="162"/>
        <item x="176"/>
        <item x="240"/>
        <item x="189"/>
        <item x="18"/>
        <item x="88"/>
        <item x="291"/>
        <item x="348"/>
        <item x="161"/>
        <item x="54"/>
        <item x="202"/>
        <item x="136"/>
        <item x="385"/>
        <item x="71"/>
        <item x="252"/>
        <item x="55"/>
        <item x="328"/>
        <item x="16"/>
        <item x="91"/>
        <item x="203"/>
        <item x="175"/>
        <item x="32"/>
        <item x="106"/>
        <item x="317"/>
        <item x="229"/>
        <item x="108"/>
        <item x="125"/>
        <item x="33"/>
        <item x="66"/>
        <item x="356"/>
        <item x="308"/>
        <item x="19"/>
        <item x="346"/>
        <item x="366"/>
        <item x="201"/>
        <item x="70"/>
        <item x="52"/>
        <item x="403"/>
        <item x="239"/>
        <item x="159"/>
        <item x="188"/>
        <item x="90"/>
        <item x="274"/>
        <item x="137"/>
        <item x="293"/>
        <item x="15"/>
        <item x="345"/>
        <item x="126"/>
        <item x="247"/>
        <item x="73"/>
        <item x="89"/>
        <item x="53"/>
        <item x="124"/>
        <item x="34"/>
        <item x="190"/>
        <item x="160"/>
        <item x="51"/>
        <item x="255"/>
        <item x="107"/>
        <item x="145"/>
        <item x="342"/>
        <item x="135"/>
        <item x="123"/>
        <item x="307"/>
        <item x="104"/>
        <item x="187"/>
        <item x="72"/>
        <item x="157"/>
        <item x="31"/>
        <item x="103"/>
        <item x="144"/>
        <item x="343"/>
        <item x="211"/>
        <item x="87"/>
        <item x="327"/>
        <item x="17"/>
        <item x="12"/>
        <item x="68"/>
        <item x="292"/>
        <item x="227"/>
        <item x="344"/>
        <item x="122"/>
        <item x="80"/>
        <item x="325"/>
        <item x="174"/>
        <item x="14"/>
        <item x="397"/>
        <item x="200"/>
        <item x="13"/>
        <item x="384"/>
        <item x="146"/>
        <item x="315"/>
        <item x="365"/>
        <item x="254"/>
        <item x="185"/>
        <item x="67"/>
        <item x="270"/>
        <item x="283"/>
        <item x="48"/>
        <item x="401"/>
        <item x="147"/>
        <item x="105"/>
        <item x="134"/>
        <item x="226"/>
        <item x="61"/>
        <item x="259"/>
        <item x="47"/>
        <item x="121"/>
        <item x="370"/>
        <item x="326"/>
        <item x="355"/>
        <item x="84"/>
        <item x="171"/>
        <item x="50"/>
        <item x="212"/>
        <item x="186"/>
        <item x="11"/>
        <item x="10"/>
        <item x="238"/>
        <item x="30"/>
        <item x="158"/>
        <item x="341"/>
        <item x="184"/>
        <item x="383"/>
        <item x="101"/>
        <item x="82"/>
        <item x="253"/>
        <item x="272"/>
        <item x="119"/>
        <item x="322"/>
        <item x="85"/>
        <item x="168"/>
        <item x="198"/>
        <item x="9"/>
        <item x="49"/>
        <item x="156"/>
        <item x="120"/>
        <item x="305"/>
        <item x="273"/>
        <item x="172"/>
        <item x="290"/>
        <item x="199"/>
        <item x="143"/>
        <item x="340"/>
        <item x="24"/>
        <item x="363"/>
        <item x="64"/>
        <item x="173"/>
        <item x="264"/>
        <item x="196"/>
        <item x="117"/>
        <item x="133"/>
        <item x="299"/>
        <item x="97"/>
        <item x="314"/>
        <item x="132"/>
        <item x="8"/>
        <item x="271"/>
        <item x="324"/>
        <item x="353"/>
        <item x="102"/>
        <item x="131"/>
        <item x="276"/>
        <item x="197"/>
        <item x="65"/>
        <item x="364"/>
        <item x="289"/>
        <item x="228"/>
        <item x="29"/>
        <item x="45"/>
        <item x="164"/>
        <item x="6"/>
        <item x="116"/>
        <item x="246"/>
        <item x="78"/>
        <item x="118"/>
        <item x="396"/>
        <item x="306"/>
        <item x="114"/>
        <item x="267"/>
        <item x="237"/>
        <item x="183"/>
        <item x="220"/>
        <item x="27"/>
        <item x="4"/>
        <item x="313"/>
        <item x="83"/>
        <item x="210"/>
        <item x="63"/>
        <item x="99"/>
        <item x="81"/>
        <item x="235"/>
        <item x="323"/>
        <item x="170"/>
        <item x="282"/>
        <item x="100"/>
        <item x="402"/>
        <item x="304"/>
        <item x="298"/>
        <item x="150"/>
        <item x="26"/>
        <item x="22"/>
        <item x="7"/>
        <item x="218"/>
        <item x="361"/>
        <item x="140"/>
        <item x="263"/>
        <item x="269"/>
        <item x="178"/>
        <item x="287"/>
        <item x="374"/>
        <item x="236"/>
        <item x="368"/>
        <item x="209"/>
        <item x="115"/>
        <item x="46"/>
        <item x="79"/>
        <item x="3"/>
        <item x="113"/>
        <item x="337"/>
        <item x="268"/>
        <item x="44"/>
        <item x="223"/>
        <item x="155"/>
        <item x="281"/>
        <item x="261"/>
        <item x="399"/>
        <item x="352"/>
        <item x="25"/>
        <item x="297"/>
        <item x="217"/>
        <item x="321"/>
        <item x="207"/>
        <item x="395"/>
        <item x="225"/>
        <item x="98"/>
        <item x="182"/>
        <item x="28"/>
        <item x="195"/>
        <item x="62"/>
        <item x="251"/>
        <item x="245"/>
        <item x="262"/>
        <item x="152"/>
        <item x="302"/>
        <item x="280"/>
        <item x="288"/>
        <item x="208"/>
        <item x="43"/>
        <item x="166"/>
        <item x="359"/>
        <item x="338"/>
        <item x="394"/>
        <item x="333"/>
        <item x="219"/>
        <item x="339"/>
        <item x="5"/>
        <item x="260"/>
        <item x="234"/>
        <item x="112"/>
        <item x="362"/>
        <item x="369"/>
        <item x="354"/>
        <item x="96"/>
        <item x="242"/>
        <item x="181"/>
        <item x="216"/>
        <item x="142"/>
        <item x="250"/>
        <item x="169"/>
        <item x="191"/>
        <item x="60"/>
        <item x="278"/>
        <item x="294"/>
        <item x="224"/>
        <item x="360"/>
        <item x="59"/>
        <item x="194"/>
        <item x="393"/>
        <item x="286"/>
        <item x="130"/>
        <item x="256"/>
        <item x="303"/>
        <item x="58"/>
        <item x="153"/>
        <item x="111"/>
        <item x="330"/>
        <item x="42"/>
        <item x="141"/>
        <item x="312"/>
        <item x="320"/>
        <item x="232"/>
        <item x="249"/>
        <item x="165"/>
        <item x="296"/>
        <item x="77"/>
        <item x="2"/>
        <item x="109"/>
        <item x="192"/>
        <item x="222"/>
        <item x="258"/>
        <item x="179"/>
        <item x="215"/>
        <item x="167"/>
        <item x="382"/>
        <item x="392"/>
        <item x="266"/>
        <item x="40"/>
        <item x="377"/>
        <item x="23"/>
        <item x="319"/>
        <item x="285"/>
        <item x="206"/>
        <item x="128"/>
        <item x="358"/>
        <item x="75"/>
        <item x="154"/>
        <item x="332"/>
        <item x="180"/>
        <item x="257"/>
        <item x="129"/>
        <item x="387"/>
        <item x="177"/>
        <item x="41"/>
        <item x="390"/>
        <item x="336"/>
        <item x="279"/>
        <item x="265"/>
        <item x="244"/>
        <item x="139"/>
        <item x="95"/>
        <item x="76"/>
        <item x="381"/>
        <item x="295"/>
        <item x="351"/>
        <item x="193"/>
        <item x="357"/>
        <item x="127"/>
        <item x="331"/>
        <item x="391"/>
        <item x="233"/>
        <item x="284"/>
        <item x="110"/>
        <item x="94"/>
        <item x="349"/>
        <item x="248"/>
        <item x="335"/>
        <item x="400"/>
        <item x="0"/>
        <item x="243"/>
        <item x="214"/>
        <item x="205"/>
        <item x="1"/>
        <item x="231"/>
        <item x="39"/>
        <item x="311"/>
        <item x="221"/>
        <item x="138"/>
        <item x="301"/>
        <item x="350"/>
        <item x="380"/>
        <item x="213"/>
        <item x="93"/>
        <item x="389"/>
        <item x="379"/>
        <item x="329"/>
        <item x="57"/>
        <item x="373"/>
        <item x="21"/>
        <item x="74"/>
        <item x="149"/>
        <item x="277"/>
        <item x="56"/>
        <item x="309"/>
        <item x="151"/>
        <item x="372"/>
        <item x="275"/>
        <item x="163"/>
        <item x="310"/>
        <item x="300"/>
        <item x="378"/>
        <item x="20"/>
        <item x="318"/>
        <item x="334"/>
        <item x="376"/>
        <item x="388"/>
        <item x="371"/>
        <item x="386"/>
        <item x="204"/>
        <item x="398"/>
        <item x="367"/>
        <item x="375"/>
      </items>
    </pivotField>
    <pivotField dataField="1" showAll="0" defaultSubtotal="0">
      <items count="84">
        <item x="75"/>
        <item x="60"/>
        <item x="69"/>
        <item x="72"/>
        <item x="73"/>
        <item x="58"/>
        <item x="49"/>
        <item x="50"/>
        <item x="45"/>
        <item x="41"/>
        <item x="48"/>
        <item x="56"/>
        <item x="51"/>
        <item x="82"/>
        <item x="43"/>
        <item x="57"/>
        <item x="67"/>
        <item x="42"/>
        <item x="47"/>
        <item x="83"/>
        <item x="54"/>
        <item x="62"/>
        <item x="68"/>
        <item x="76"/>
        <item x="44"/>
        <item x="28"/>
        <item x="39"/>
        <item x="55"/>
        <item x="63"/>
        <item x="80"/>
        <item x="74"/>
        <item x="46"/>
        <item x="66"/>
        <item x="70"/>
        <item x="71"/>
        <item x="17"/>
        <item x="53"/>
        <item x="40"/>
        <item x="59"/>
        <item x="34"/>
        <item x="79"/>
        <item x="52"/>
        <item x="77"/>
        <item x="81"/>
        <item x="38"/>
        <item x="36"/>
        <item x="37"/>
        <item x="64"/>
        <item x="61"/>
        <item x="30"/>
        <item x="20"/>
        <item x="65"/>
        <item x="7"/>
        <item x="29"/>
        <item x="33"/>
        <item x="35"/>
        <item x="32"/>
        <item x="25"/>
        <item x="27"/>
        <item x="31"/>
        <item x="78"/>
        <item x="14"/>
        <item x="26"/>
        <item x="21"/>
        <item x="11"/>
        <item x="19"/>
        <item x="13"/>
        <item x="23"/>
        <item x="1"/>
        <item x="10"/>
        <item x="9"/>
        <item x="18"/>
        <item x="24"/>
        <item x="15"/>
        <item x="16"/>
        <item x="5"/>
        <item x="8"/>
        <item x="12"/>
        <item x="6"/>
        <item x="0"/>
        <item x="22"/>
        <item x="2"/>
        <item x="3"/>
        <item x="4"/>
      </items>
    </pivotField>
    <pivotField dataField="1" showAll="0" defaultSubtotal="0">
      <items count="271">
        <item x="108"/>
        <item x="71"/>
        <item x="88"/>
        <item x="17"/>
        <item x="151"/>
        <item x="205"/>
        <item x="232"/>
        <item x="107"/>
        <item x="124"/>
        <item x="113"/>
        <item x="184"/>
        <item x="136"/>
        <item x="248"/>
        <item x="101"/>
        <item x="62"/>
        <item x="7"/>
        <item x="28"/>
        <item x="148"/>
        <item x="81"/>
        <item x="204"/>
        <item x="142"/>
        <item x="231"/>
        <item x="234"/>
        <item x="90"/>
        <item x="165"/>
        <item x="109"/>
        <item x="223"/>
        <item x="69"/>
        <item x="51"/>
        <item x="171"/>
        <item x="139"/>
        <item x="14"/>
        <item x="93"/>
        <item x="73"/>
        <item x="145"/>
        <item x="47"/>
        <item x="202"/>
        <item x="137"/>
        <item x="241"/>
        <item x="126"/>
        <item x="245"/>
        <item x="74"/>
        <item x="225"/>
        <item x="99"/>
        <item x="11"/>
        <item x="48"/>
        <item x="34"/>
        <item x="159"/>
        <item x="111"/>
        <item x="121"/>
        <item x="19"/>
        <item x="13"/>
        <item x="58"/>
        <item x="130"/>
        <item x="44"/>
        <item x="91"/>
        <item x="201"/>
        <item x="128"/>
        <item x="38"/>
        <item x="65"/>
        <item x="36"/>
        <item x="180"/>
        <item x="41"/>
        <item x="37"/>
        <item x="1"/>
        <item x="96"/>
        <item x="83"/>
        <item x="154"/>
        <item x="102"/>
        <item x="219"/>
        <item x="75"/>
        <item x="147"/>
        <item x="61"/>
        <item x="30"/>
        <item x="175"/>
        <item x="249"/>
        <item x="10"/>
        <item x="197"/>
        <item x="86"/>
        <item x="60"/>
        <item x="127"/>
        <item x="20"/>
        <item x="9"/>
        <item x="228"/>
        <item x="98"/>
        <item x="117"/>
        <item x="66"/>
        <item x="87"/>
        <item x="150"/>
        <item x="157"/>
        <item x="18"/>
        <item x="49"/>
        <item x="55"/>
        <item x="129"/>
        <item x="77"/>
        <item x="15"/>
        <item x="29"/>
        <item x="33"/>
        <item x="198"/>
        <item x="35"/>
        <item x="261"/>
        <item x="50"/>
        <item x="84"/>
        <item x="16"/>
        <item x="244"/>
        <item x="5"/>
        <item x="250"/>
        <item x="8"/>
        <item x="63"/>
        <item x="229"/>
        <item x="12"/>
        <item x="97"/>
        <item x="149"/>
        <item x="6"/>
        <item x="32"/>
        <item x="170"/>
        <item x="54"/>
        <item x="158"/>
        <item x="110"/>
        <item x="25"/>
        <item x="116"/>
        <item x="207"/>
        <item x="133"/>
        <item x="182"/>
        <item x="177"/>
        <item x="89"/>
        <item x="85"/>
        <item x="27"/>
        <item x="140"/>
        <item x="192"/>
        <item x="236"/>
        <item x="31"/>
        <item x="70"/>
        <item x="155"/>
        <item x="206"/>
        <item x="105"/>
        <item x="251"/>
        <item x="78"/>
        <item x="138"/>
        <item x="42"/>
        <item x="118"/>
        <item x="59"/>
        <item x="146"/>
        <item x="0"/>
        <item x="186"/>
        <item x="46"/>
        <item x="230"/>
        <item x="57"/>
        <item x="166"/>
        <item x="123"/>
        <item x="141"/>
        <item x="56"/>
        <item x="221"/>
        <item x="68"/>
        <item x="243"/>
        <item x="26"/>
        <item x="178"/>
        <item x="82"/>
        <item x="255"/>
        <item x="94"/>
        <item x="208"/>
        <item x="185"/>
        <item x="21"/>
        <item x="131"/>
        <item x="188"/>
        <item x="200"/>
        <item x="100"/>
        <item x="115"/>
        <item x="169"/>
        <item x="252"/>
        <item x="210"/>
        <item x="43"/>
        <item x="161"/>
        <item x="173"/>
        <item x="237"/>
        <item x="262"/>
        <item x="134"/>
        <item x="143"/>
        <item x="112"/>
        <item x="39"/>
        <item x="156"/>
        <item x="242"/>
        <item x="72"/>
        <item x="103"/>
        <item x="267"/>
        <item x="167"/>
        <item x="53"/>
        <item x="106"/>
        <item x="23"/>
        <item x="227"/>
        <item x="190"/>
        <item x="122"/>
        <item x="203"/>
        <item x="2"/>
        <item x="119"/>
        <item x="195"/>
        <item x="259"/>
        <item x="196"/>
        <item x="125"/>
        <item x="218"/>
        <item x="45"/>
        <item x="217"/>
        <item x="79"/>
        <item x="179"/>
        <item x="52"/>
        <item x="76"/>
        <item x="233"/>
        <item x="163"/>
        <item x="168"/>
        <item x="263"/>
        <item x="220"/>
        <item x="67"/>
        <item x="24"/>
        <item x="212"/>
        <item x="176"/>
        <item x="40"/>
        <item x="257"/>
        <item x="92"/>
        <item x="64"/>
        <item x="95"/>
        <item x="222"/>
        <item x="80"/>
        <item x="3"/>
        <item x="181"/>
        <item x="153"/>
        <item x="238"/>
        <item x="189"/>
        <item x="135"/>
        <item x="246"/>
        <item x="4"/>
        <item x="226"/>
        <item x="194"/>
        <item x="235"/>
        <item x="162"/>
        <item x="174"/>
        <item x="269"/>
        <item x="183"/>
        <item x="240"/>
        <item x="199"/>
        <item x="215"/>
        <item x="132"/>
        <item x="247"/>
        <item x="164"/>
        <item x="144"/>
        <item x="22"/>
        <item x="191"/>
        <item x="214"/>
        <item x="114"/>
        <item x="120"/>
        <item x="209"/>
        <item x="160"/>
        <item x="172"/>
        <item x="152"/>
        <item x="213"/>
        <item x="104"/>
        <item x="224"/>
        <item x="187"/>
        <item x="216"/>
        <item x="193"/>
        <item x="266"/>
        <item x="239"/>
        <item x="268"/>
        <item x="260"/>
        <item x="253"/>
        <item x="270"/>
        <item x="211"/>
        <item x="265"/>
        <item x="264"/>
        <item x="256"/>
        <item x="254"/>
        <item x="258"/>
      </items>
    </pivotField>
    <pivotField dataField="1" showAll="0" defaultSubtotal="0">
      <items count="7">
        <item x="3"/>
        <item x="1"/>
        <item x="6"/>
        <item x="0"/>
        <item x="2"/>
        <item x="5"/>
        <item x="4"/>
      </items>
    </pivotField>
    <pivotField showAll="0" defaultSubtotal="0">
      <items count="17">
        <item x="3"/>
        <item x="1"/>
        <item x="6"/>
        <item x="0"/>
        <item x="9"/>
        <item x="2"/>
        <item x="5"/>
        <item x="7"/>
        <item x="14"/>
        <item x="4"/>
        <item x="8"/>
        <item x="11"/>
        <item x="15"/>
        <item x="13"/>
        <item x="12"/>
        <item x="10"/>
        <item x="16"/>
      </items>
    </pivotField>
  </pivotFields>
  <rowFields count="3">
    <field x="5"/>
    <field x="10"/>
    <field x="9"/>
  </rowFields>
  <rowItems count="1210">
    <i>
      <x/>
    </i>
    <i r="1">
      <x/>
      <x v="68"/>
    </i>
    <i r="1">
      <x v="1"/>
      <x v="66"/>
    </i>
    <i r="1">
      <x v="2"/>
      <x v="55"/>
    </i>
    <i r="1">
      <x v="3"/>
      <x v="59"/>
    </i>
    <i r="1">
      <x v="4"/>
      <x v="1"/>
    </i>
    <i r="1">
      <x v="5"/>
      <x v="53"/>
    </i>
    <i r="1">
      <x v="6"/>
      <x v="71"/>
    </i>
    <i r="1">
      <x v="7"/>
      <x v="72"/>
    </i>
    <i r="1">
      <x v="8"/>
      <x v="52"/>
    </i>
    <i r="1">
      <x v="9"/>
      <x v="54"/>
    </i>
    <i r="1">
      <x v="10"/>
      <x v="2"/>
    </i>
    <i r="1">
      <x v="11"/>
      <x v="6"/>
    </i>
    <i r="1">
      <x v="12"/>
      <x v="3"/>
    </i>
    <i r="1">
      <x v="13"/>
      <x v="62"/>
    </i>
    <i r="1">
      <x v="14"/>
      <x v="7"/>
    </i>
    <i r="1">
      <x v="15"/>
      <x v="64"/>
    </i>
    <i r="1">
      <x v="16"/>
      <x v="50"/>
    </i>
    <i r="1">
      <x v="17"/>
      <x v="75"/>
    </i>
    <i r="1">
      <x v="18"/>
      <x v="58"/>
    </i>
    <i r="1">
      <x v="19"/>
      <x v="69"/>
    </i>
    <i t="blank">
      <x/>
    </i>
    <i>
      <x v="1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1"/>
    </i>
    <i r="1">
      <x v="5"/>
      <x v="53"/>
    </i>
    <i r="1">
      <x v="6"/>
      <x v="71"/>
    </i>
    <i r="1">
      <x v="7"/>
      <x v="52"/>
    </i>
    <i r="1">
      <x v="8"/>
      <x v="72"/>
    </i>
    <i r="1">
      <x v="9"/>
      <x v="62"/>
    </i>
    <i r="1">
      <x v="10"/>
      <x v="54"/>
    </i>
    <i r="2">
      <x v="64"/>
    </i>
    <i r="1">
      <x v="12"/>
      <x v="58"/>
    </i>
    <i r="1">
      <x v="13"/>
      <x v="3"/>
    </i>
    <i r="1">
      <x v="14"/>
      <x v="2"/>
    </i>
    <i r="2">
      <x v="50"/>
    </i>
    <i r="1">
      <x v="16"/>
      <x v="69"/>
    </i>
    <i r="1">
      <x v="17"/>
      <x v="73"/>
    </i>
    <i r="1">
      <x v="18"/>
      <x v="49"/>
    </i>
    <i r="1">
      <x v="19"/>
      <x v="78"/>
    </i>
    <i t="blank">
      <x v="1"/>
    </i>
    <i>
      <x v="2"/>
    </i>
    <i r="1">
      <x/>
      <x v="68"/>
    </i>
    <i r="1">
      <x v="1"/>
      <x v="55"/>
    </i>
    <i r="1">
      <x v="2"/>
      <x v="66"/>
    </i>
    <i r="1">
      <x v="3"/>
      <x v="6"/>
    </i>
    <i r="1">
      <x v="4"/>
      <x v="53"/>
    </i>
    <i r="1">
      <x v="5"/>
      <x v="52"/>
    </i>
    <i r="1">
      <x v="6"/>
      <x v="59"/>
    </i>
    <i r="1">
      <x v="7"/>
      <x v="72"/>
    </i>
    <i r="1">
      <x v="8"/>
      <x v="1"/>
    </i>
    <i r="1">
      <x v="9"/>
      <x v="54"/>
    </i>
    <i r="1">
      <x v="10"/>
      <x v="3"/>
    </i>
    <i r="2">
      <x v="62"/>
    </i>
    <i r="1">
      <x v="12"/>
      <x v="71"/>
    </i>
    <i r="1">
      <x v="13"/>
      <x v="13"/>
    </i>
    <i r="2">
      <x v="50"/>
    </i>
    <i r="1">
      <x v="15"/>
      <x v="64"/>
    </i>
    <i r="1">
      <x v="16"/>
      <x v="2"/>
    </i>
    <i r="2">
      <x v="69"/>
    </i>
    <i r="1">
      <x v="18"/>
      <x v="58"/>
    </i>
    <i r="1">
      <x v="19"/>
      <x v="56"/>
    </i>
    <i t="blank">
      <x v="2"/>
    </i>
    <i>
      <x v="3"/>
    </i>
    <i r="1">
      <x/>
      <x v="68"/>
    </i>
    <i r="1">
      <x v="1"/>
      <x v="66"/>
    </i>
    <i r="1">
      <x v="2"/>
      <x v="59"/>
    </i>
    <i r="1">
      <x v="3"/>
      <x v="55"/>
    </i>
    <i r="1">
      <x v="4"/>
      <x v="53"/>
    </i>
    <i r="1">
      <x v="5"/>
      <x v="1"/>
    </i>
    <i r="1">
      <x v="6"/>
      <x v="72"/>
    </i>
    <i r="1">
      <x v="7"/>
      <x v="71"/>
    </i>
    <i r="1">
      <x v="8"/>
      <x v="52"/>
    </i>
    <i r="1">
      <x v="9"/>
      <x v="54"/>
    </i>
    <i r="1">
      <x v="10"/>
      <x v="3"/>
    </i>
    <i r="1">
      <x v="11"/>
      <x v="50"/>
    </i>
    <i r="1">
      <x v="12"/>
      <x v="2"/>
    </i>
    <i r="1">
      <x v="13"/>
      <x v="69"/>
    </i>
    <i r="1">
      <x v="14"/>
      <x v="47"/>
    </i>
    <i r="2">
      <x v="58"/>
    </i>
    <i r="1">
      <x v="16"/>
      <x v="48"/>
    </i>
    <i r="2">
      <x v="62"/>
    </i>
    <i r="2">
      <x v="73"/>
    </i>
    <i r="1">
      <x v="19"/>
      <x v="6"/>
    </i>
    <i t="blank">
      <x v="3"/>
    </i>
    <i>
      <x v="4"/>
    </i>
    <i r="1">
      <x/>
      <x v="66"/>
    </i>
    <i r="1">
      <x v="1"/>
      <x v="55"/>
    </i>
    <i r="1">
      <x v="2"/>
      <x v="68"/>
    </i>
    <i r="1">
      <x v="3"/>
      <x v="53"/>
    </i>
    <i r="1">
      <x v="4"/>
      <x v="1"/>
    </i>
    <i r="1">
      <x v="5"/>
      <x v="52"/>
    </i>
    <i r="1">
      <x v="6"/>
      <x v="59"/>
    </i>
    <i r="1">
      <x v="7"/>
      <x v="54"/>
    </i>
    <i r="1">
      <x v="8"/>
      <x v="2"/>
    </i>
    <i r="1">
      <x v="9"/>
      <x v="72"/>
    </i>
    <i r="1">
      <x v="10"/>
      <x v="71"/>
    </i>
    <i r="1">
      <x v="11"/>
      <x v="3"/>
    </i>
    <i r="1">
      <x v="12"/>
      <x v="75"/>
    </i>
    <i r="1">
      <x v="13"/>
      <x v="73"/>
    </i>
    <i r="1">
      <x v="14"/>
      <x v="19"/>
    </i>
    <i r="2">
      <x v="50"/>
    </i>
    <i r="1">
      <x v="16"/>
      <x v="64"/>
    </i>
    <i r="1">
      <x v="17"/>
      <x v="4"/>
    </i>
    <i r="1">
      <x v="18"/>
      <x v="69"/>
    </i>
    <i r="1">
      <x v="19"/>
      <x v="27"/>
    </i>
    <i r="2">
      <x v="48"/>
    </i>
    <i t="blank">
      <x v="4"/>
    </i>
    <i>
      <x v="5"/>
    </i>
    <i r="1">
      <x/>
      <x v="59"/>
    </i>
    <i r="1">
      <x v="1"/>
      <x v="66"/>
    </i>
    <i r="1">
      <x v="2"/>
      <x v="68"/>
    </i>
    <i r="1">
      <x v="3"/>
      <x v="55"/>
    </i>
    <i r="1">
      <x v="4"/>
      <x v="1"/>
    </i>
    <i r="1">
      <x v="5"/>
      <x v="53"/>
    </i>
    <i r="1">
      <x v="6"/>
      <x v="71"/>
    </i>
    <i r="1">
      <x v="7"/>
      <x v="72"/>
    </i>
    <i r="1">
      <x v="8"/>
      <x v="52"/>
    </i>
    <i r="1">
      <x v="9"/>
      <x v="6"/>
    </i>
    <i r="2">
      <x v="54"/>
    </i>
    <i r="1">
      <x v="11"/>
      <x v="2"/>
    </i>
    <i r="1">
      <x v="12"/>
      <x v="3"/>
    </i>
    <i r="1">
      <x v="13"/>
      <x v="64"/>
    </i>
    <i r="1">
      <x v="14"/>
      <x v="75"/>
    </i>
    <i r="1">
      <x v="15"/>
      <x v="58"/>
    </i>
    <i r="1">
      <x v="16"/>
      <x v="50"/>
    </i>
    <i r="1">
      <x v="17"/>
      <x v="62"/>
    </i>
    <i r="1">
      <x v="18"/>
      <x v="69"/>
    </i>
    <i r="1">
      <x v="19"/>
      <x v="48"/>
    </i>
    <i t="blank">
      <x v="5"/>
    </i>
    <i>
      <x v="6"/>
    </i>
    <i r="1">
      <x/>
      <x v="55"/>
    </i>
    <i r="1">
      <x v="1"/>
      <x v="66"/>
    </i>
    <i r="1">
      <x v="2"/>
      <x v="68"/>
    </i>
    <i r="1">
      <x v="3"/>
      <x v="53"/>
    </i>
    <i r="1">
      <x v="4"/>
      <x v="59"/>
    </i>
    <i r="1">
      <x v="5"/>
      <x v="1"/>
    </i>
    <i r="1">
      <x v="6"/>
      <x v="7"/>
    </i>
    <i r="1">
      <x v="7"/>
      <x v="71"/>
    </i>
    <i r="1">
      <x v="8"/>
      <x v="52"/>
    </i>
    <i r="1">
      <x v="9"/>
      <x v="4"/>
    </i>
    <i r="1">
      <x v="10"/>
      <x v="72"/>
    </i>
    <i r="1">
      <x v="11"/>
      <x v="2"/>
    </i>
    <i r="1">
      <x v="12"/>
      <x v="54"/>
    </i>
    <i r="1">
      <x v="13"/>
      <x v="75"/>
    </i>
    <i r="1">
      <x v="14"/>
      <x v="3"/>
    </i>
    <i r="1">
      <x v="15"/>
      <x v="62"/>
    </i>
    <i r="1">
      <x v="16"/>
      <x v="6"/>
    </i>
    <i r="1">
      <x v="17"/>
      <x v="73"/>
    </i>
    <i r="1">
      <x v="18"/>
      <x v="47"/>
    </i>
    <i r="1">
      <x v="19"/>
      <x v="8"/>
    </i>
    <i r="2">
      <x v="48"/>
    </i>
    <i t="blank">
      <x v="6"/>
    </i>
    <i>
      <x v="7"/>
    </i>
    <i r="1">
      <x/>
      <x v="68"/>
    </i>
    <i r="1">
      <x v="1"/>
      <x v="66"/>
    </i>
    <i r="1">
      <x v="2"/>
      <x v="55"/>
    </i>
    <i r="1">
      <x v="3"/>
      <x v="1"/>
    </i>
    <i r="1">
      <x v="4"/>
      <x v="53"/>
    </i>
    <i r="1">
      <x v="5"/>
      <x v="59"/>
    </i>
    <i r="1">
      <x v="6"/>
      <x v="2"/>
    </i>
    <i r="1">
      <x v="7"/>
      <x v="7"/>
    </i>
    <i r="1">
      <x v="8"/>
      <x v="54"/>
    </i>
    <i r="1">
      <x v="9"/>
      <x v="52"/>
    </i>
    <i r="1">
      <x v="10"/>
      <x v="3"/>
    </i>
    <i r="1">
      <x v="11"/>
      <x v="75"/>
    </i>
    <i r="1">
      <x v="12"/>
      <x v="72"/>
    </i>
    <i r="1">
      <x v="13"/>
      <x v="6"/>
    </i>
    <i r="1">
      <x v="14"/>
      <x v="47"/>
    </i>
    <i r="1">
      <x v="15"/>
      <x v="71"/>
    </i>
    <i r="1">
      <x v="16"/>
      <x v="50"/>
    </i>
    <i r="2">
      <x v="64"/>
    </i>
    <i r="1">
      <x v="18"/>
      <x v="65"/>
    </i>
    <i r="1">
      <x v="19"/>
      <x v="19"/>
    </i>
    <i r="2">
      <x v="27"/>
    </i>
    <i t="blank">
      <x v="7"/>
    </i>
    <i>
      <x v="8"/>
    </i>
    <i r="1">
      <x/>
      <x v="55"/>
    </i>
    <i r="1">
      <x v="1"/>
      <x v="53"/>
    </i>
    <i r="1">
      <x v="2"/>
      <x v="1"/>
    </i>
    <i r="1">
      <x v="3"/>
      <x v="68"/>
    </i>
    <i r="1">
      <x v="4"/>
      <x v="66"/>
    </i>
    <i r="1">
      <x v="5"/>
      <x v="6"/>
    </i>
    <i r="1">
      <x v="6"/>
      <x v="59"/>
    </i>
    <i r="1">
      <x v="7"/>
      <x v="52"/>
    </i>
    <i r="1">
      <x v="8"/>
      <x v="14"/>
    </i>
    <i r="1">
      <x v="9"/>
      <x v="50"/>
    </i>
    <i r="1">
      <x v="10"/>
      <x v="3"/>
    </i>
    <i r="2">
      <x v="54"/>
    </i>
    <i r="1">
      <x v="12"/>
      <x v="2"/>
    </i>
    <i r="2">
      <x v="71"/>
    </i>
    <i r="1">
      <x v="14"/>
      <x v="72"/>
    </i>
    <i r="1">
      <x v="15"/>
      <x v="27"/>
    </i>
    <i r="1">
      <x v="16"/>
      <x v="64"/>
    </i>
    <i r="1">
      <x v="17"/>
      <x v="10"/>
    </i>
    <i r="2">
      <x v="13"/>
    </i>
    <i r="2">
      <x v="69"/>
    </i>
    <i r="2">
      <x v="75"/>
    </i>
    <i t="blank">
      <x v="8"/>
    </i>
    <i>
      <x v="9"/>
    </i>
    <i r="1">
      <x/>
      <x v="68"/>
    </i>
    <i r="1">
      <x v="1"/>
      <x v="59"/>
    </i>
    <i r="1">
      <x v="2"/>
      <x v="66"/>
    </i>
    <i r="1">
      <x v="3"/>
      <x v="55"/>
    </i>
    <i r="1">
      <x v="4"/>
      <x v="71"/>
    </i>
    <i r="1">
      <x v="5"/>
      <x v="72"/>
    </i>
    <i r="1">
      <x v="6"/>
      <x v="1"/>
    </i>
    <i r="1">
      <x v="7"/>
      <x v="53"/>
    </i>
    <i r="1">
      <x v="8"/>
      <x v="54"/>
    </i>
    <i r="1">
      <x v="9"/>
      <x v="64"/>
    </i>
    <i r="1">
      <x v="10"/>
      <x v="52"/>
    </i>
    <i r="2">
      <x v="62"/>
    </i>
    <i r="1">
      <x v="12"/>
      <x v="3"/>
    </i>
    <i r="2">
      <x v="7"/>
    </i>
    <i r="1">
      <x v="14"/>
      <x v="2"/>
    </i>
    <i r="2">
      <x v="58"/>
    </i>
    <i r="1">
      <x v="16"/>
      <x v="19"/>
    </i>
    <i r="1">
      <x v="17"/>
      <x v="69"/>
    </i>
    <i r="1">
      <x v="18"/>
      <x v="48"/>
    </i>
    <i r="1">
      <x v="19"/>
      <x v="50"/>
    </i>
    <i r="2">
      <x v="73"/>
    </i>
    <i t="blank">
      <x v="9"/>
    </i>
    <i>
      <x v="10"/>
    </i>
    <i r="1">
      <x/>
      <x v="68"/>
    </i>
    <i r="1">
      <x v="1"/>
      <x v="1"/>
    </i>
    <i r="1">
      <x v="2"/>
      <x v="71"/>
    </i>
    <i r="1">
      <x v="3"/>
      <x v="55"/>
    </i>
    <i r="2">
      <x v="66"/>
    </i>
    <i r="1">
      <x v="5"/>
      <x v="59"/>
    </i>
    <i r="1">
      <x v="6"/>
      <x v="72"/>
    </i>
    <i r="1">
      <x v="7"/>
      <x v="53"/>
    </i>
    <i r="1">
      <x v="8"/>
      <x v="54"/>
    </i>
    <i r="1">
      <x v="9"/>
      <x v="2"/>
    </i>
    <i r="2">
      <x v="6"/>
    </i>
    <i r="1">
      <x v="11"/>
      <x v="52"/>
    </i>
    <i r="1">
      <x v="12"/>
      <x v="3"/>
    </i>
    <i r="1">
      <x v="13"/>
      <x v="64"/>
    </i>
    <i r="1">
      <x v="14"/>
      <x v="58"/>
    </i>
    <i r="1">
      <x v="15"/>
      <x v="62"/>
    </i>
    <i r="1">
      <x v="16"/>
      <x v="13"/>
    </i>
    <i r="2">
      <x v="19"/>
    </i>
    <i r="2">
      <x v="69"/>
    </i>
    <i r="1">
      <x v="19"/>
      <x v="50"/>
    </i>
    <i r="2">
      <x v="75"/>
    </i>
    <i t="blank">
      <x v="10"/>
    </i>
    <i>
      <x v="11"/>
    </i>
    <i r="1">
      <x/>
      <x v="59"/>
    </i>
    <i r="1">
      <x v="1"/>
      <x v="1"/>
    </i>
    <i r="1">
      <x v="2"/>
      <x v="68"/>
    </i>
    <i r="1">
      <x v="3"/>
      <x v="53"/>
    </i>
    <i r="1">
      <x v="4"/>
      <x v="66"/>
    </i>
    <i r="1">
      <x v="5"/>
      <x v="6"/>
    </i>
    <i r="1">
      <x v="6"/>
      <x v="55"/>
    </i>
    <i r="1">
      <x v="7"/>
      <x v="72"/>
    </i>
    <i r="1">
      <x v="8"/>
      <x v="2"/>
    </i>
    <i r="1">
      <x v="9"/>
      <x v="3"/>
    </i>
    <i r="1">
      <x v="10"/>
      <x v="19"/>
    </i>
    <i r="1">
      <x v="11"/>
      <x v="56"/>
    </i>
    <i r="1">
      <x v="12"/>
      <x v="13"/>
    </i>
    <i r="2">
      <x v="52"/>
    </i>
    <i r="1">
      <x v="14"/>
      <x v="75"/>
    </i>
    <i r="1">
      <x v="15"/>
      <x v="50"/>
    </i>
    <i r="2">
      <x v="54"/>
    </i>
    <i r="1">
      <x v="17"/>
      <x v="16"/>
    </i>
    <i r="2">
      <x v="64"/>
    </i>
    <i r="1">
      <x v="19"/>
      <x v="8"/>
    </i>
    <i r="2">
      <x v="27"/>
    </i>
    <i t="blank">
      <x v="11"/>
    </i>
    <i>
      <x v="12"/>
    </i>
    <i r="1">
      <x/>
      <x v="1"/>
    </i>
    <i r="1">
      <x v="1"/>
      <x v="55"/>
    </i>
    <i r="1">
      <x v="2"/>
      <x v="53"/>
    </i>
    <i r="1">
      <x v="3"/>
      <x v="68"/>
    </i>
    <i r="1">
      <x v="4"/>
      <x v="66"/>
    </i>
    <i r="1">
      <x v="5"/>
      <x v="2"/>
    </i>
    <i r="1">
      <x v="6"/>
      <x v="59"/>
    </i>
    <i r="1">
      <x v="7"/>
      <x v="71"/>
    </i>
    <i r="1">
      <x v="8"/>
      <x v="52"/>
    </i>
    <i r="1">
      <x v="9"/>
      <x v="7"/>
    </i>
    <i r="1">
      <x v="10"/>
      <x v="6"/>
    </i>
    <i r="1">
      <x v="11"/>
      <x v="75"/>
    </i>
    <i r="1">
      <x v="12"/>
      <x v="54"/>
    </i>
    <i r="1">
      <x v="13"/>
      <x v="3"/>
    </i>
    <i r="1">
      <x v="14"/>
      <x v="72"/>
    </i>
    <i r="1">
      <x v="15"/>
      <x v="4"/>
    </i>
    <i r="1">
      <x v="16"/>
      <x v="15"/>
    </i>
    <i r="2">
      <x v="19"/>
    </i>
    <i r="1">
      <x v="18"/>
      <x v="48"/>
    </i>
    <i r="2">
      <x v="64"/>
    </i>
    <i r="2">
      <x v="69"/>
    </i>
    <i t="blank">
      <x v="12"/>
    </i>
    <i>
      <x v="13"/>
    </i>
    <i r="1">
      <x/>
      <x v="1"/>
    </i>
    <i r="1">
      <x v="1"/>
      <x v="2"/>
    </i>
    <i r="1">
      <x v="2"/>
      <x v="53"/>
    </i>
    <i r="1">
      <x v="3"/>
      <x v="55"/>
    </i>
    <i r="1">
      <x v="4"/>
      <x v="68"/>
    </i>
    <i r="1">
      <x v="5"/>
      <x v="52"/>
    </i>
    <i r="2">
      <x v="66"/>
    </i>
    <i r="1">
      <x v="7"/>
      <x v="54"/>
    </i>
    <i r="1">
      <x v="8"/>
      <x v="13"/>
    </i>
    <i r="2">
      <x v="75"/>
    </i>
    <i r="1">
      <x v="10"/>
      <x v="4"/>
    </i>
    <i r="1">
      <x v="11"/>
      <x v="3"/>
    </i>
    <i r="2">
      <x v="7"/>
    </i>
    <i r="2">
      <x v="16"/>
    </i>
    <i r="2">
      <x v="19"/>
    </i>
    <i r="2">
      <x v="26"/>
    </i>
    <i r="1">
      <x v="16"/>
      <x v="5"/>
    </i>
    <i r="2">
      <x v="6"/>
    </i>
    <i r="2">
      <x v="8"/>
    </i>
    <i r="2">
      <x v="48"/>
    </i>
    <i t="blank">
      <x v="13"/>
    </i>
    <i>
      <x v="14"/>
    </i>
    <i r="1">
      <x/>
      <x v="1"/>
    </i>
    <i r="1">
      <x v="1"/>
      <x v="66"/>
    </i>
    <i r="1">
      <x v="2"/>
      <x v="53"/>
    </i>
    <i r="2">
      <x v="68"/>
    </i>
    <i r="1">
      <x v="4"/>
      <x v="55"/>
    </i>
    <i r="1">
      <x v="5"/>
      <x v="2"/>
    </i>
    <i r="1">
      <x v="6"/>
      <x v="71"/>
    </i>
    <i r="1">
      <x v="7"/>
      <x v="59"/>
    </i>
    <i r="1">
      <x v="8"/>
      <x v="64"/>
    </i>
    <i r="1">
      <x v="9"/>
      <x v="54"/>
    </i>
    <i r="1">
      <x v="10"/>
      <x v="72"/>
    </i>
    <i r="1">
      <x v="11"/>
      <x v="3"/>
    </i>
    <i r="1">
      <x v="12"/>
      <x v="70"/>
    </i>
    <i r="1">
      <x v="13"/>
      <x v="49"/>
    </i>
    <i r="2">
      <x v="62"/>
    </i>
    <i r="1">
      <x v="15"/>
      <x v="4"/>
    </i>
    <i r="2">
      <x v="6"/>
    </i>
    <i r="2">
      <x v="47"/>
    </i>
    <i r="2">
      <x v="52"/>
    </i>
    <i r="2">
      <x v="76"/>
    </i>
    <i t="blank">
      <x v="14"/>
    </i>
    <i>
      <x v="15"/>
    </i>
    <i r="1">
      <x/>
      <x v="66"/>
    </i>
    <i r="1">
      <x v="1"/>
      <x v="1"/>
    </i>
    <i r="1">
      <x v="2"/>
      <x v="55"/>
    </i>
    <i r="1">
      <x v="3"/>
      <x v="59"/>
    </i>
    <i r="1">
      <x v="4"/>
      <x v="53"/>
    </i>
    <i r="2">
      <x v="68"/>
    </i>
    <i r="2">
      <x v="71"/>
    </i>
    <i r="1">
      <x v="7"/>
      <x v="14"/>
    </i>
    <i r="2">
      <x v="72"/>
    </i>
    <i r="1">
      <x v="9"/>
      <x v="64"/>
    </i>
    <i r="1">
      <x v="10"/>
      <x v="3"/>
    </i>
    <i r="1">
      <x v="11"/>
      <x v="54"/>
    </i>
    <i r="2">
      <x v="73"/>
    </i>
    <i r="1">
      <x v="13"/>
      <x v="50"/>
    </i>
    <i r="2">
      <x v="52"/>
    </i>
    <i r="2">
      <x v="62"/>
    </i>
    <i r="1">
      <x v="16"/>
      <x v="6"/>
    </i>
    <i r="2">
      <x v="57"/>
    </i>
    <i r="2">
      <x v="58"/>
    </i>
    <i r="1">
      <x v="19"/>
      <x v="2"/>
    </i>
    <i r="2">
      <x v="19"/>
    </i>
    <i r="2">
      <x v="21"/>
    </i>
    <i r="2">
      <x v="47"/>
    </i>
    <i r="2">
      <x v="49"/>
    </i>
    <i r="2">
      <x v="56"/>
    </i>
    <i r="2">
      <x v="75"/>
    </i>
    <i t="blank">
      <x v="15"/>
    </i>
    <i>
      <x v="16"/>
    </i>
    <i r="1">
      <x/>
      <x v="55"/>
    </i>
    <i r="2">
      <x v="68"/>
    </i>
    <i r="1">
      <x v="2"/>
      <x v="59"/>
    </i>
    <i r="1">
      <x v="3"/>
      <x v="66"/>
    </i>
    <i r="1">
      <x v="4"/>
      <x v="53"/>
    </i>
    <i r="1">
      <x v="5"/>
      <x v="1"/>
    </i>
    <i r="1">
      <x v="6"/>
      <x v="54"/>
    </i>
    <i r="1">
      <x v="7"/>
      <x v="71"/>
    </i>
    <i r="1">
      <x v="8"/>
      <x v="72"/>
    </i>
    <i r="1">
      <x v="9"/>
      <x v="62"/>
    </i>
    <i r="1">
      <x v="10"/>
      <x v="58"/>
    </i>
    <i r="1">
      <x v="11"/>
      <x v="2"/>
    </i>
    <i r="2">
      <x v="52"/>
    </i>
    <i r="1">
      <x v="13"/>
      <x v="48"/>
    </i>
    <i r="1">
      <x v="14"/>
      <x v="19"/>
    </i>
    <i r="2">
      <x v="50"/>
    </i>
    <i r="1">
      <x v="16"/>
      <x v="3"/>
    </i>
    <i r="2">
      <x v="69"/>
    </i>
    <i r="1">
      <x v="18"/>
      <x v="4"/>
    </i>
    <i r="2">
      <x v="13"/>
    </i>
    <i r="2">
      <x v="73"/>
    </i>
    <i r="2">
      <x v="78"/>
    </i>
    <i t="blank">
      <x v="16"/>
    </i>
    <i>
      <x v="17"/>
    </i>
    <i r="1">
      <x/>
      <x v="1"/>
    </i>
    <i r="1">
      <x v="1"/>
      <x v="59"/>
    </i>
    <i r="1">
      <x v="2"/>
      <x v="68"/>
    </i>
    <i r="1">
      <x v="3"/>
      <x v="53"/>
    </i>
    <i r="2">
      <x v="55"/>
    </i>
    <i r="2">
      <x v="72"/>
    </i>
    <i r="1">
      <x v="6"/>
      <x v="3"/>
    </i>
    <i r="2">
      <x v="15"/>
    </i>
    <i r="2">
      <x v="75"/>
    </i>
    <i r="1">
      <x v="9"/>
      <x v="2"/>
    </i>
    <i r="2">
      <x v="6"/>
    </i>
    <i r="2">
      <x v="47"/>
    </i>
    <i r="1">
      <x v="12"/>
      <x v="4"/>
    </i>
    <i r="2">
      <x v="64"/>
    </i>
    <i r="2">
      <x v="66"/>
    </i>
    <i r="2">
      <x v="73"/>
    </i>
    <i r="1">
      <x v="16"/>
      <x v="9"/>
    </i>
    <i r="2">
      <x v="10"/>
    </i>
    <i r="2">
      <x v="13"/>
    </i>
    <i r="2">
      <x v="14"/>
    </i>
    <i r="2">
      <x v="19"/>
    </i>
    <i r="2">
      <x v="21"/>
    </i>
    <i r="2">
      <x v="26"/>
    </i>
    <i r="2">
      <x v="27"/>
    </i>
    <i r="2">
      <x v="36"/>
    </i>
    <i r="2">
      <x v="48"/>
    </i>
    <i r="2">
      <x v="49"/>
    </i>
    <i r="2">
      <x v="56"/>
    </i>
    <i r="2">
      <x v="62"/>
    </i>
    <i r="2">
      <x v="67"/>
    </i>
    <i r="2">
      <x v="76"/>
    </i>
    <i r="2">
      <x v="77"/>
    </i>
    <i r="2">
      <x v="78"/>
    </i>
    <i t="blank">
      <x v="17"/>
    </i>
    <i>
      <x v="18"/>
    </i>
    <i r="1">
      <x/>
      <x v="66"/>
    </i>
    <i r="1">
      <x v="1"/>
      <x v="68"/>
    </i>
    <i r="1">
      <x v="2"/>
      <x v="1"/>
    </i>
    <i r="1">
      <x v="3"/>
      <x v="27"/>
    </i>
    <i r="2">
      <x v="53"/>
    </i>
    <i r="1">
      <x v="5"/>
      <x v="55"/>
    </i>
    <i r="1">
      <x v="6"/>
      <x v="2"/>
    </i>
    <i r="2">
      <x v="3"/>
    </i>
    <i r="2">
      <x v="6"/>
    </i>
    <i r="1">
      <x v="9"/>
      <x v="19"/>
    </i>
    <i r="2">
      <x v="59"/>
    </i>
    <i r="1">
      <x v="11"/>
      <x v="69"/>
    </i>
    <i r="2">
      <x v="71"/>
    </i>
    <i r="2">
      <x v="72"/>
    </i>
    <i r="2">
      <x v="75"/>
    </i>
    <i r="1">
      <x v="15"/>
      <x v="48"/>
    </i>
    <i r="2">
      <x v="52"/>
    </i>
    <i r="2">
      <x v="58"/>
    </i>
    <i r="2">
      <x v="62"/>
    </i>
    <i r="2">
      <x v="64"/>
    </i>
    <i r="2">
      <x v="76"/>
    </i>
    <i r="2">
      <x v="78"/>
    </i>
    <i t="blank">
      <x v="18"/>
    </i>
    <i>
      <x v="19"/>
    </i>
    <i r="1">
      <x/>
      <x v="27"/>
    </i>
    <i r="1">
      <x v="1"/>
      <x v="59"/>
    </i>
    <i r="1">
      <x v="2"/>
      <x v="55"/>
    </i>
    <i r="1">
      <x v="3"/>
      <x v="1"/>
    </i>
    <i r="2">
      <x v="68"/>
    </i>
    <i r="1">
      <x v="5"/>
      <x v="6"/>
    </i>
    <i r="2">
      <x v="53"/>
    </i>
    <i r="1">
      <x v="7"/>
      <x v="3"/>
    </i>
    <i r="2">
      <x v="15"/>
    </i>
    <i r="1">
      <x v="9"/>
      <x v="13"/>
    </i>
    <i r="1">
      <x v="10"/>
      <x v="50"/>
    </i>
    <i r="1">
      <x v="11"/>
      <x v="66"/>
    </i>
    <i r="2">
      <x v="71"/>
    </i>
    <i r="2">
      <x v="72"/>
    </i>
    <i r="1">
      <x v="14"/>
      <x v="2"/>
    </i>
    <i r="2">
      <x v="49"/>
    </i>
    <i r="1">
      <x v="16"/>
      <x v="14"/>
    </i>
    <i r="2">
      <x v="16"/>
    </i>
    <i r="2">
      <x v="19"/>
    </i>
    <i r="2">
      <x v="21"/>
    </i>
    <i r="2">
      <x v="39"/>
    </i>
    <i r="2">
      <x v="75"/>
    </i>
    <i t="blank">
      <x v="19"/>
    </i>
    <i>
      <x v="20"/>
    </i>
    <i r="1">
      <x/>
      <x v="55"/>
    </i>
    <i r="1">
      <x v="1"/>
      <x v="68"/>
    </i>
    <i r="1">
      <x v="2"/>
      <x v="66"/>
    </i>
    <i r="1">
      <x v="3"/>
      <x v="1"/>
    </i>
    <i r="1">
      <x v="4"/>
      <x v="54"/>
    </i>
    <i r="1">
      <x v="5"/>
      <x v="13"/>
    </i>
    <i r="1">
      <x v="6"/>
      <x v="2"/>
    </i>
    <i r="2">
      <x v="53"/>
    </i>
    <i r="1">
      <x v="8"/>
      <x v="59"/>
    </i>
    <i r="1">
      <x v="9"/>
      <x v="6"/>
    </i>
    <i r="1">
      <x v="10"/>
      <x v="52"/>
    </i>
    <i r="1">
      <x v="11"/>
      <x v="69"/>
    </i>
    <i r="1">
      <x v="12"/>
      <x v="72"/>
    </i>
    <i r="1">
      <x v="13"/>
      <x v="75"/>
    </i>
    <i r="1">
      <x v="14"/>
      <x v="3"/>
    </i>
    <i r="1">
      <x v="15"/>
      <x v="48"/>
    </i>
    <i r="1">
      <x v="16"/>
      <x v="62"/>
    </i>
    <i r="1">
      <x v="17"/>
      <x v="19"/>
    </i>
    <i r="2">
      <x v="50"/>
    </i>
    <i r="2">
      <x v="73"/>
    </i>
    <i t="blank">
      <x v="20"/>
    </i>
    <i>
      <x v="21"/>
    </i>
    <i r="1">
      <x/>
      <x v="1"/>
    </i>
    <i r="1">
      <x v="1"/>
      <x v="55"/>
    </i>
    <i r="1">
      <x v="2"/>
      <x v="53"/>
    </i>
    <i r="1">
      <x v="3"/>
      <x v="2"/>
    </i>
    <i r="2">
      <x v="4"/>
    </i>
    <i r="1">
      <x v="5"/>
      <x v="68"/>
    </i>
    <i r="1">
      <x v="6"/>
      <x v="7"/>
    </i>
    <i r="2">
      <x v="54"/>
    </i>
    <i r="1">
      <x v="8"/>
      <x v="3"/>
    </i>
    <i r="2">
      <x v="65"/>
    </i>
    <i r="2">
      <x v="66"/>
    </i>
    <i r="1">
      <x v="11"/>
      <x v="6"/>
    </i>
    <i r="1">
      <x v="12"/>
      <x v="13"/>
    </i>
    <i r="2">
      <x v="48"/>
    </i>
    <i r="2">
      <x v="75"/>
    </i>
    <i r="1">
      <x v="15"/>
      <x v="5"/>
    </i>
    <i r="2">
      <x v="8"/>
    </i>
    <i r="2">
      <x v="17"/>
    </i>
    <i r="2">
      <x v="23"/>
    </i>
    <i r="2">
      <x v="27"/>
    </i>
    <i r="2">
      <x v="38"/>
    </i>
    <i r="2">
      <x v="39"/>
    </i>
    <i r="2">
      <x v="56"/>
    </i>
    <i r="2">
      <x v="62"/>
    </i>
    <i r="2">
      <x v="69"/>
    </i>
    <i r="2">
      <x v="71"/>
    </i>
    <i r="2">
      <x v="72"/>
    </i>
    <i t="blank">
      <x v="21"/>
    </i>
    <i>
      <x v="22"/>
    </i>
    <i r="1">
      <x/>
      <x v="53"/>
    </i>
    <i r="1">
      <x v="1"/>
      <x v="1"/>
    </i>
    <i r="1">
      <x v="2"/>
      <x v="2"/>
    </i>
    <i r="1">
      <x v="3"/>
      <x v="55"/>
    </i>
    <i r="1">
      <x v="4"/>
      <x v="7"/>
    </i>
    <i r="2">
      <x v="66"/>
    </i>
    <i r="2">
      <x v="68"/>
    </i>
    <i r="1">
      <x v="7"/>
      <x v="3"/>
    </i>
    <i r="1">
      <x v="8"/>
      <x v="6"/>
    </i>
    <i r="1">
      <x v="9"/>
      <x v="70"/>
    </i>
    <i r="1">
      <x v="10"/>
      <x v="4"/>
    </i>
    <i r="2">
      <x v="27"/>
    </i>
    <i r="2">
      <x v="52"/>
    </i>
    <i r="2">
      <x v="54"/>
    </i>
    <i r="2">
      <x v="65"/>
    </i>
    <i r="2">
      <x v="78"/>
    </i>
    <i r="1">
      <x v="16"/>
      <x v="16"/>
    </i>
    <i r="2">
      <x v="17"/>
    </i>
    <i r="2">
      <x v="19"/>
    </i>
    <i r="2">
      <x v="39"/>
    </i>
    <i r="2">
      <x v="47"/>
    </i>
    <i r="2">
      <x v="49"/>
    </i>
    <i r="2">
      <x v="72"/>
    </i>
    <i r="2">
      <x v="73"/>
    </i>
    <i r="2">
      <x v="74"/>
    </i>
    <i r="2">
      <x v="75"/>
    </i>
    <i t="blank">
      <x v="22"/>
    </i>
    <i>
      <x v="23"/>
    </i>
    <i r="1">
      <x/>
      <x v="1"/>
    </i>
    <i r="1">
      <x v="1"/>
      <x v="55"/>
    </i>
    <i r="1">
      <x v="2"/>
      <x v="2"/>
    </i>
    <i r="2">
      <x v="68"/>
    </i>
    <i r="1">
      <x v="4"/>
      <x v="50"/>
    </i>
    <i r="1">
      <x v="5"/>
      <x v="53"/>
    </i>
    <i r="1">
      <x v="6"/>
      <x v="54"/>
    </i>
    <i r="1">
      <x v="7"/>
      <x v="56"/>
    </i>
    <i r="1">
      <x v="8"/>
      <x v="3"/>
    </i>
    <i r="2">
      <x v="6"/>
    </i>
    <i r="2">
      <x v="59"/>
    </i>
    <i r="2">
      <x v="66"/>
    </i>
    <i r="2">
      <x v="72"/>
    </i>
    <i r="1">
      <x v="13"/>
      <x v="52"/>
    </i>
    <i r="1">
      <x v="14"/>
      <x v="19"/>
    </i>
    <i r="2">
      <x v="62"/>
    </i>
    <i r="2">
      <x v="73"/>
    </i>
    <i r="2">
      <x v="74"/>
    </i>
    <i r="1">
      <x v="18"/>
      <x v="9"/>
    </i>
    <i r="2">
      <x v="11"/>
    </i>
    <i r="2">
      <x v="64"/>
    </i>
    <i t="blank">
      <x v="23"/>
    </i>
    <i>
      <x v="24"/>
    </i>
    <i r="1">
      <x/>
      <x v="1"/>
    </i>
    <i r="1">
      <x v="1"/>
      <x v="56"/>
    </i>
    <i r="1">
      <x v="2"/>
      <x v="66"/>
    </i>
    <i r="1">
      <x v="3"/>
      <x v="55"/>
    </i>
    <i r="1">
      <x v="4"/>
      <x v="2"/>
    </i>
    <i r="2">
      <x v="53"/>
    </i>
    <i r="1">
      <x v="6"/>
      <x v="65"/>
    </i>
    <i r="1">
      <x v="7"/>
      <x v="59"/>
    </i>
    <i r="1">
      <x v="8"/>
      <x v="68"/>
    </i>
    <i r="1">
      <x v="9"/>
      <x v="3"/>
    </i>
    <i r="2">
      <x v="4"/>
    </i>
    <i r="2">
      <x v="6"/>
    </i>
    <i r="2">
      <x v="75"/>
    </i>
    <i r="1">
      <x v="13"/>
      <x v="52"/>
    </i>
    <i r="2">
      <x v="54"/>
    </i>
    <i r="1">
      <x v="15"/>
      <x v="19"/>
    </i>
    <i r="2">
      <x v="50"/>
    </i>
    <i r="2">
      <x v="71"/>
    </i>
    <i r="2">
      <x v="72"/>
    </i>
    <i r="1">
      <x v="19"/>
      <x v="7"/>
    </i>
    <i r="2">
      <x v="13"/>
    </i>
    <i r="2">
      <x v="27"/>
    </i>
    <i r="2">
      <x v="43"/>
    </i>
    <i r="2">
      <x v="60"/>
    </i>
    <i r="2">
      <x v="62"/>
    </i>
    <i r="2">
      <x v="69"/>
    </i>
    <i r="2">
      <x v="70"/>
    </i>
    <i t="blank">
      <x v="24"/>
    </i>
    <i>
      <x v="25"/>
    </i>
    <i r="1">
      <x/>
      <x v="68"/>
    </i>
    <i r="1">
      <x v="1"/>
      <x v="66"/>
    </i>
    <i r="1">
      <x v="2"/>
      <x v="52"/>
    </i>
    <i r="1">
      <x v="3"/>
      <x v="71"/>
    </i>
    <i r="1">
      <x v="4"/>
      <x v="55"/>
    </i>
    <i r="1">
      <x v="5"/>
      <x v="1"/>
    </i>
    <i r="1">
      <x v="6"/>
      <x v="3"/>
    </i>
    <i r="1">
      <x v="7"/>
      <x v="2"/>
    </i>
    <i r="1">
      <x v="8"/>
      <x v="69"/>
    </i>
    <i r="1">
      <x v="9"/>
      <x v="14"/>
    </i>
    <i r="2">
      <x v="53"/>
    </i>
    <i r="2">
      <x v="72"/>
    </i>
    <i r="1">
      <x v="12"/>
      <x v="46"/>
    </i>
    <i r="1">
      <x v="13"/>
      <x v="59"/>
    </i>
    <i r="1">
      <x v="14"/>
      <x v="54"/>
    </i>
    <i r="2">
      <x v="62"/>
    </i>
    <i r="2">
      <x v="64"/>
    </i>
    <i r="1">
      <x v="17"/>
      <x v="50"/>
    </i>
    <i r="1">
      <x v="18"/>
      <x v="6"/>
    </i>
    <i r="2">
      <x v="27"/>
    </i>
    <i r="2">
      <x v="56"/>
    </i>
    <i r="2">
      <x v="57"/>
    </i>
    <i r="2">
      <x v="58"/>
    </i>
    <i r="2">
      <x v="75"/>
    </i>
    <i t="blank">
      <x v="25"/>
    </i>
    <i>
      <x v="26"/>
    </i>
    <i r="1">
      <x/>
      <x v="59"/>
    </i>
    <i r="1">
      <x v="1"/>
      <x v="66"/>
    </i>
    <i r="1">
      <x v="2"/>
      <x v="68"/>
    </i>
    <i r="1">
      <x v="3"/>
      <x v="55"/>
    </i>
    <i r="1">
      <x v="4"/>
      <x v="71"/>
    </i>
    <i r="1">
      <x v="5"/>
      <x v="53"/>
    </i>
    <i r="1">
      <x v="6"/>
      <x v="62"/>
    </i>
    <i r="1">
      <x v="7"/>
      <x v="1"/>
    </i>
    <i r="1">
      <x v="8"/>
      <x v="72"/>
    </i>
    <i r="1">
      <x v="9"/>
      <x v="64"/>
    </i>
    <i r="1">
      <x v="10"/>
      <x v="52"/>
    </i>
    <i r="2">
      <x v="54"/>
    </i>
    <i r="1">
      <x v="12"/>
      <x v="3"/>
    </i>
    <i r="1">
      <x v="13"/>
      <x v="50"/>
    </i>
    <i r="1">
      <x v="14"/>
      <x v="58"/>
    </i>
    <i r="1">
      <x v="15"/>
      <x v="49"/>
    </i>
    <i r="2">
      <x v="73"/>
    </i>
    <i r="1">
      <x v="17"/>
      <x v="2"/>
    </i>
    <i r="2">
      <x v="69"/>
    </i>
    <i r="1">
      <x v="19"/>
      <x v="6"/>
    </i>
    <i r="2">
      <x v="19"/>
    </i>
    <i r="2">
      <x v="46"/>
    </i>
    <i r="2">
      <x v="75"/>
    </i>
    <i t="blank">
      <x v="26"/>
    </i>
    <i>
      <x v="27"/>
    </i>
    <i r="1">
      <x/>
      <x v="6"/>
    </i>
    <i r="1">
      <x v="1"/>
      <x v="68"/>
    </i>
    <i r="1">
      <x v="2"/>
      <x v="66"/>
    </i>
    <i r="1">
      <x v="3"/>
      <x v="55"/>
    </i>
    <i r="1">
      <x v="4"/>
      <x v="53"/>
    </i>
    <i r="1">
      <x v="5"/>
      <x v="1"/>
    </i>
    <i r="1">
      <x v="6"/>
      <x v="2"/>
    </i>
    <i r="1">
      <x v="7"/>
      <x v="3"/>
    </i>
    <i r="2">
      <x v="13"/>
    </i>
    <i r="2">
      <x v="52"/>
    </i>
    <i r="1">
      <x v="10"/>
      <x v="54"/>
    </i>
    <i r="2">
      <x v="72"/>
    </i>
    <i r="1">
      <x v="12"/>
      <x v="59"/>
    </i>
    <i r="2">
      <x v="71"/>
    </i>
    <i r="1">
      <x v="14"/>
      <x v="64"/>
    </i>
    <i r="1">
      <x v="15"/>
      <x v="50"/>
    </i>
    <i r="1">
      <x v="16"/>
      <x v="27"/>
    </i>
    <i r="2">
      <x v="58"/>
    </i>
    <i r="2">
      <x v="62"/>
    </i>
    <i r="2">
      <x v="75"/>
    </i>
    <i t="blank">
      <x v="27"/>
    </i>
    <i>
      <x v="28"/>
    </i>
    <i r="1">
      <x/>
      <x v="68"/>
    </i>
    <i r="1">
      <x v="1"/>
      <x v="55"/>
    </i>
    <i r="1">
      <x v="2"/>
      <x v="66"/>
    </i>
    <i r="1">
      <x v="3"/>
      <x v="72"/>
    </i>
    <i r="1">
      <x v="4"/>
      <x v="1"/>
    </i>
    <i r="1">
      <x v="5"/>
      <x v="53"/>
    </i>
    <i r="1">
      <x v="6"/>
      <x v="59"/>
    </i>
    <i r="1">
      <x v="7"/>
      <x v="52"/>
    </i>
    <i r="2">
      <x v="71"/>
    </i>
    <i r="1">
      <x v="9"/>
      <x v="27"/>
    </i>
    <i r="2">
      <x v="54"/>
    </i>
    <i r="1">
      <x v="11"/>
      <x v="2"/>
    </i>
    <i r="2">
      <x v="4"/>
    </i>
    <i r="2">
      <x v="6"/>
    </i>
    <i r="2">
      <x v="13"/>
    </i>
    <i r="2">
      <x v="58"/>
    </i>
    <i r="2">
      <x v="69"/>
    </i>
    <i r="1">
      <x v="17"/>
      <x v="34"/>
    </i>
    <i r="2">
      <x v="56"/>
    </i>
    <i r="2">
      <x v="67"/>
    </i>
    <i t="blank">
      <x v="28"/>
    </i>
    <i>
      <x v="29"/>
    </i>
    <i r="1">
      <x/>
      <x v="7"/>
    </i>
    <i r="1">
      <x v="1"/>
      <x v="55"/>
    </i>
    <i r="1">
      <x v="2"/>
      <x v="53"/>
    </i>
    <i r="1">
      <x v="3"/>
      <x v="1"/>
    </i>
    <i r="2">
      <x v="66"/>
    </i>
    <i r="2">
      <x v="68"/>
    </i>
    <i r="1">
      <x v="6"/>
      <x v="2"/>
    </i>
    <i r="1">
      <x v="7"/>
      <x v="8"/>
    </i>
    <i r="1">
      <x v="8"/>
      <x v="59"/>
    </i>
    <i r="1">
      <x v="9"/>
      <x v="3"/>
    </i>
    <i r="1">
      <x v="10"/>
      <x v="64"/>
    </i>
    <i r="1">
      <x v="11"/>
      <x v="13"/>
    </i>
    <i r="2">
      <x v="72"/>
    </i>
    <i r="1">
      <x v="13"/>
      <x v="54"/>
    </i>
    <i r="1">
      <x v="14"/>
      <x v="9"/>
    </i>
    <i r="2">
      <x v="52"/>
    </i>
    <i r="2">
      <x v="65"/>
    </i>
    <i r="1">
      <x v="17"/>
      <x v="56"/>
    </i>
    <i r="1">
      <x v="18"/>
      <x v="50"/>
    </i>
    <i r="2">
      <x v="69"/>
    </i>
    <i r="2">
      <x v="75"/>
    </i>
    <i t="blank">
      <x v="29"/>
    </i>
    <i>
      <x v="30"/>
    </i>
    <i r="1">
      <x/>
      <x v="55"/>
    </i>
    <i r="1">
      <x v="1"/>
      <x v="68"/>
    </i>
    <i r="1">
      <x v="2"/>
      <x v="66"/>
    </i>
    <i r="1">
      <x v="3"/>
      <x v="7"/>
    </i>
    <i r="1">
      <x v="4"/>
      <x v="1"/>
    </i>
    <i r="2">
      <x v="53"/>
    </i>
    <i r="1">
      <x v="6"/>
      <x v="74"/>
    </i>
    <i r="1">
      <x v="7"/>
      <x v="2"/>
    </i>
    <i r="2">
      <x v="52"/>
    </i>
    <i r="1">
      <x v="9"/>
      <x v="54"/>
    </i>
    <i r="2">
      <x v="72"/>
    </i>
    <i r="1">
      <x v="11"/>
      <x v="59"/>
    </i>
    <i r="2">
      <x v="69"/>
    </i>
    <i r="1">
      <x v="13"/>
      <x v="3"/>
    </i>
    <i r="1">
      <x v="14"/>
      <x v="71"/>
    </i>
    <i r="1">
      <x v="15"/>
      <x v="75"/>
    </i>
    <i r="1">
      <x v="16"/>
      <x v="8"/>
    </i>
    <i r="2">
      <x v="50"/>
    </i>
    <i r="1">
      <x v="18"/>
      <x v="39"/>
    </i>
    <i r="2">
      <x v="47"/>
    </i>
    <i t="blank">
      <x v="30"/>
    </i>
    <i>
      <x v="31"/>
    </i>
    <i r="1">
      <x/>
      <x v="7"/>
    </i>
    <i r="1">
      <x v="1"/>
      <x v="55"/>
    </i>
    <i r="1">
      <x v="2"/>
      <x v="50"/>
    </i>
    <i r="1">
      <x v="3"/>
      <x v="53"/>
    </i>
    <i r="1">
      <x v="4"/>
      <x v="1"/>
    </i>
    <i r="1">
      <x v="5"/>
      <x v="2"/>
    </i>
    <i r="2">
      <x v="68"/>
    </i>
    <i r="1">
      <x v="7"/>
      <x v="8"/>
    </i>
    <i r="1">
      <x v="8"/>
      <x v="54"/>
    </i>
    <i r="2">
      <x v="59"/>
    </i>
    <i r="1">
      <x v="10"/>
      <x v="3"/>
    </i>
    <i r="2">
      <x v="10"/>
    </i>
    <i r="2">
      <x v="52"/>
    </i>
    <i r="2">
      <x v="66"/>
    </i>
    <i r="2">
      <x v="75"/>
    </i>
    <i r="1">
      <x v="15"/>
      <x v="6"/>
    </i>
    <i r="2">
      <x v="72"/>
    </i>
    <i r="1">
      <x v="17"/>
      <x v="4"/>
    </i>
    <i r="2">
      <x v="47"/>
    </i>
    <i r="2">
      <x v="64"/>
    </i>
    <i t="blank">
      <x v="31"/>
    </i>
    <i>
      <x v="32"/>
    </i>
    <i r="1">
      <x/>
      <x v="7"/>
    </i>
    <i r="1">
      <x v="1"/>
      <x v="1"/>
    </i>
    <i r="1">
      <x v="2"/>
      <x v="4"/>
    </i>
    <i r="2">
      <x v="50"/>
    </i>
    <i r="1">
      <x v="4"/>
      <x v="55"/>
    </i>
    <i r="1">
      <x v="5"/>
      <x v="3"/>
    </i>
    <i r="2">
      <x v="53"/>
    </i>
    <i r="2">
      <x v="66"/>
    </i>
    <i r="1">
      <x v="8"/>
      <x v="2"/>
    </i>
    <i r="2">
      <x v="8"/>
    </i>
    <i r="2">
      <x v="21"/>
    </i>
    <i r="2">
      <x v="39"/>
    </i>
    <i r="2">
      <x v="48"/>
    </i>
    <i r="2">
      <x v="52"/>
    </i>
    <i r="2">
      <x v="65"/>
    </i>
    <i r="2">
      <x v="68"/>
    </i>
    <i r="2">
      <x v="72"/>
    </i>
    <i r="1">
      <x v="17"/>
      <x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9"/>
    </i>
    <i r="2">
      <x v="51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69"/>
    </i>
    <i r="2">
      <x v="70"/>
    </i>
    <i r="2">
      <x v="71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32"/>
    </i>
    <i>
      <x v="33"/>
    </i>
    <i r="1">
      <x/>
      <x v="55"/>
    </i>
    <i r="1">
      <x v="1"/>
      <x v="53"/>
    </i>
    <i r="1">
      <x v="2"/>
      <x v="66"/>
    </i>
    <i r="1">
      <x v="3"/>
      <x v="65"/>
    </i>
    <i r="1">
      <x v="4"/>
      <x v="1"/>
    </i>
    <i r="1">
      <x v="5"/>
      <x v="68"/>
    </i>
    <i r="1">
      <x v="6"/>
      <x v="4"/>
    </i>
    <i r="1">
      <x v="7"/>
      <x v="7"/>
    </i>
    <i r="2">
      <x v="70"/>
    </i>
    <i r="1">
      <x v="9"/>
      <x v="2"/>
    </i>
    <i r="2">
      <x v="3"/>
    </i>
    <i r="2">
      <x v="28"/>
    </i>
    <i r="2">
      <x v="47"/>
    </i>
    <i r="2">
      <x v="56"/>
    </i>
    <i r="2">
      <x v="72"/>
    </i>
    <i r="1">
      <x v="15"/>
      <x v="5"/>
    </i>
    <i r="2">
      <x v="16"/>
    </i>
    <i r="2">
      <x v="38"/>
    </i>
    <i r="2">
      <x v="39"/>
    </i>
    <i r="2">
      <x v="43"/>
    </i>
    <i r="2">
      <x v="48"/>
    </i>
    <i r="2">
      <x v="52"/>
    </i>
    <i r="2">
      <x v="59"/>
    </i>
    <i r="2">
      <x v="73"/>
    </i>
    <i r="2">
      <x v="74"/>
    </i>
    <i t="blank">
      <x v="33"/>
    </i>
    <i>
      <x v="34"/>
    </i>
    <i r="1">
      <x/>
      <x v="1"/>
    </i>
    <i r="1">
      <x v="1"/>
      <x v="65"/>
    </i>
    <i r="1">
      <x v="2"/>
      <x v="53"/>
    </i>
    <i r="1">
      <x v="3"/>
      <x v="4"/>
    </i>
    <i r="1">
      <x v="4"/>
      <x v="55"/>
    </i>
    <i r="2">
      <x v="66"/>
    </i>
    <i r="1">
      <x v="6"/>
      <x v="14"/>
    </i>
    <i r="2">
      <x v="59"/>
    </i>
    <i r="2">
      <x v="68"/>
    </i>
    <i r="1">
      <x v="9"/>
      <x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6"/>
    </i>
    <i r="2">
      <x v="57"/>
    </i>
    <i r="2">
      <x v="58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34"/>
    </i>
    <i>
      <x v="35"/>
    </i>
    <i r="1">
      <x/>
      <x v="1"/>
    </i>
    <i r="1">
      <x v="1"/>
      <x v="65"/>
    </i>
    <i r="1">
      <x v="2"/>
      <x v="53"/>
    </i>
    <i r="1">
      <x v="3"/>
      <x v="66"/>
    </i>
    <i r="1">
      <x v="4"/>
      <x v="55"/>
    </i>
    <i r="1">
      <x v="5"/>
      <x v="68"/>
    </i>
    <i r="1">
      <x v="6"/>
      <x v="54"/>
    </i>
    <i r="1">
      <x v="7"/>
      <x v="7"/>
    </i>
    <i r="1">
      <x v="8"/>
      <x v="4"/>
    </i>
    <i r="1">
      <x v="9"/>
      <x v="3"/>
    </i>
    <i r="2">
      <x v="64"/>
    </i>
    <i r="2">
      <x v="67"/>
    </i>
    <i r="2">
      <x v="74"/>
    </i>
    <i r="2">
      <x v="75"/>
    </i>
    <i r="1">
      <x v="14"/>
      <x v="16"/>
    </i>
    <i r="2">
      <x v="39"/>
    </i>
    <i r="2">
      <x v="73"/>
    </i>
    <i r="1">
      <x v="17"/>
      <x v="2"/>
    </i>
    <i r="2">
      <x v="27"/>
    </i>
    <i r="2">
      <x v="35"/>
    </i>
    <i r="2">
      <x v="43"/>
    </i>
    <i r="2">
      <x v="48"/>
    </i>
    <i r="2">
      <x v="51"/>
    </i>
    <i r="2">
      <x v="52"/>
    </i>
    <i r="2">
      <x v="59"/>
    </i>
    <i r="2">
      <x v="62"/>
    </i>
    <i r="2">
      <x v="69"/>
    </i>
    <i r="2">
      <x v="72"/>
    </i>
    <i r="2">
      <x v="78"/>
    </i>
    <i t="blank">
      <x v="35"/>
    </i>
    <i>
      <x v="36"/>
    </i>
    <i r="1">
      <x/>
      <x v="1"/>
    </i>
    <i r="1">
      <x v="1"/>
      <x v="53"/>
    </i>
    <i r="1">
      <x v="2"/>
      <x v="3"/>
    </i>
    <i r="2">
      <x v="55"/>
    </i>
    <i r="1">
      <x v="4"/>
      <x v="60"/>
    </i>
    <i r="2">
      <x v="66"/>
    </i>
    <i r="2">
      <x v="68"/>
    </i>
    <i r="1">
      <x v="7"/>
      <x v="7"/>
    </i>
    <i r="2">
      <x v="65"/>
    </i>
    <i r="2">
      <x v="70"/>
    </i>
    <i r="2">
      <x v="75"/>
    </i>
    <i r="1">
      <x v="11"/>
      <x v="26"/>
    </i>
    <i r="2">
      <x v="28"/>
    </i>
    <i r="2">
      <x v="56"/>
    </i>
    <i r="2">
      <x v="62"/>
    </i>
    <i r="2">
      <x v="72"/>
    </i>
    <i r="2">
      <x v="78"/>
    </i>
    <i r="1">
      <x v="17"/>
      <x/>
    </i>
    <i r="2">
      <x v="2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7"/>
    </i>
    <i r="2">
      <x v="58"/>
    </i>
    <i r="2">
      <x v="59"/>
    </i>
    <i r="2">
      <x v="61"/>
    </i>
    <i r="2">
      <x v="63"/>
    </i>
    <i r="2">
      <x v="64"/>
    </i>
    <i r="2">
      <x v="67"/>
    </i>
    <i r="2">
      <x v="69"/>
    </i>
    <i r="2">
      <x v="71"/>
    </i>
    <i r="2">
      <x v="73"/>
    </i>
    <i r="2">
      <x v="74"/>
    </i>
    <i r="2">
      <x v="76"/>
    </i>
    <i r="2">
      <x v="77"/>
    </i>
    <i r="2">
      <x v="79"/>
    </i>
    <i t="blank">
      <x v="36"/>
    </i>
    <i>
      <x v="37"/>
    </i>
    <i r="1">
      <x/>
      <x v="1"/>
    </i>
    <i r="1">
      <x v="1"/>
      <x v="65"/>
    </i>
    <i r="1">
      <x v="2"/>
      <x v="53"/>
    </i>
    <i r="1">
      <x v="3"/>
      <x v="4"/>
    </i>
    <i r="2">
      <x v="68"/>
    </i>
    <i r="1">
      <x v="5"/>
      <x v="55"/>
    </i>
    <i r="1">
      <x v="6"/>
      <x v="7"/>
    </i>
    <i r="2">
      <x v="16"/>
    </i>
    <i r="2">
      <x v="27"/>
    </i>
    <i r="2">
      <x v="47"/>
    </i>
    <i r="2">
      <x v="70"/>
    </i>
    <i r="1">
      <x v="11"/>
      <x v="8"/>
    </i>
    <i r="2">
      <x v="48"/>
    </i>
    <i r="2">
      <x v="54"/>
    </i>
    <i r="2">
      <x v="56"/>
    </i>
    <i r="2">
      <x v="59"/>
    </i>
    <i r="2">
      <x v="66"/>
    </i>
    <i r="2">
      <x v="72"/>
    </i>
    <i r="1">
      <x v="18"/>
      <x/>
    </i>
    <i r="2">
      <x v="2"/>
    </i>
    <i r="2">
      <x v="3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9"/>
    </i>
    <i r="2">
      <x v="50"/>
    </i>
    <i r="2">
      <x v="51"/>
    </i>
    <i r="2">
      <x v="52"/>
    </i>
    <i r="2">
      <x v="57"/>
    </i>
    <i r="2">
      <x v="58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69"/>
    </i>
    <i r="2">
      <x v="71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37"/>
    </i>
    <i>
      <x v="38"/>
    </i>
    <i r="1">
      <x/>
      <x v="7"/>
    </i>
    <i r="1">
      <x v="1"/>
      <x v="55"/>
    </i>
    <i r="1">
      <x v="2"/>
      <x v="4"/>
    </i>
    <i r="1">
      <x v="3"/>
      <x v="65"/>
    </i>
    <i r="1">
      <x v="4"/>
      <x v="1"/>
    </i>
    <i r="2">
      <x v="53"/>
    </i>
    <i r="1">
      <x v="6"/>
      <x v="66"/>
    </i>
    <i r="1">
      <x v="7"/>
      <x v="3"/>
    </i>
    <i r="2">
      <x v="68"/>
    </i>
    <i r="1">
      <x v="9"/>
      <x v="62"/>
    </i>
    <i r="1">
      <x v="10"/>
      <x v="8"/>
    </i>
    <i r="2">
      <x v="52"/>
    </i>
    <i r="2">
      <x v="71"/>
    </i>
    <i r="1">
      <x v="13"/>
      <x v="54"/>
    </i>
    <i r="2">
      <x v="59"/>
    </i>
    <i r="2">
      <x v="70"/>
    </i>
    <i r="2">
      <x v="75"/>
    </i>
    <i r="1">
      <x v="17"/>
      <x v="5"/>
    </i>
    <i r="2">
      <x v="10"/>
    </i>
    <i r="2">
      <x v="13"/>
    </i>
    <i r="2">
      <x v="16"/>
    </i>
    <i r="2">
      <x v="27"/>
    </i>
    <i r="2">
      <x v="38"/>
    </i>
    <i r="2">
      <x v="48"/>
    </i>
    <i r="2">
      <x v="50"/>
    </i>
    <i r="2">
      <x v="64"/>
    </i>
    <i r="2">
      <x v="69"/>
    </i>
    <i r="2">
      <x v="72"/>
    </i>
    <i r="2">
      <x v="77"/>
    </i>
    <i t="blank">
      <x v="38"/>
    </i>
    <i>
      <x v="39"/>
    </i>
    <i r="1">
      <x/>
      <x v="7"/>
    </i>
    <i r="1">
      <x v="1"/>
      <x v="1"/>
    </i>
    <i r="1">
      <x v="2"/>
      <x v="53"/>
    </i>
    <i r="1">
      <x v="3"/>
      <x v="55"/>
    </i>
    <i r="2">
      <x v="65"/>
    </i>
    <i r="2">
      <x v="75"/>
    </i>
    <i r="1">
      <x v="6"/>
      <x v="4"/>
    </i>
    <i r="2">
      <x v="8"/>
    </i>
    <i r="2">
      <x v="13"/>
    </i>
    <i r="2">
      <x v="68"/>
    </i>
    <i r="1">
      <x v="10"/>
      <x v="3"/>
    </i>
    <i r="2">
      <x v="66"/>
    </i>
    <i r="1">
      <x v="12"/>
      <x v="2"/>
    </i>
    <i r="2">
      <x v="52"/>
    </i>
    <i r="2">
      <x v="62"/>
    </i>
    <i r="2">
      <x v="70"/>
    </i>
    <i r="2">
      <x v="73"/>
    </i>
    <i r="1">
      <x v="17"/>
      <x v="5"/>
    </i>
    <i r="2">
      <x v="16"/>
    </i>
    <i r="2">
      <x v="47"/>
    </i>
    <i r="2">
      <x v="54"/>
    </i>
    <i r="2">
      <x v="56"/>
    </i>
    <i r="2">
      <x v="58"/>
    </i>
    <i r="2">
      <x v="59"/>
    </i>
    <i r="2">
      <x v="72"/>
    </i>
    <i t="blank">
      <x v="3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597">
      <pivotArea field="5" type="button" dataOnly="0" labelOnly="1" outline="0" axis="axisRow" fieldPosition="0"/>
    </format>
    <format dxfId="596">
      <pivotArea outline="0" fieldPosition="0">
        <references count="1">
          <reference field="4294967294" count="1">
            <x v="0"/>
          </reference>
        </references>
      </pivotArea>
    </format>
    <format dxfId="595">
      <pivotArea outline="0" fieldPosition="0">
        <references count="1">
          <reference field="4294967294" count="1">
            <x v="1"/>
          </reference>
        </references>
      </pivotArea>
    </format>
    <format dxfId="594">
      <pivotArea outline="0" fieldPosition="0">
        <references count="1">
          <reference field="4294967294" count="1">
            <x v="2"/>
          </reference>
        </references>
      </pivotArea>
    </format>
    <format dxfId="593">
      <pivotArea outline="0" fieldPosition="0">
        <references count="1">
          <reference field="4294967294" count="1">
            <x v="3"/>
          </reference>
        </references>
      </pivotArea>
    </format>
    <format dxfId="592">
      <pivotArea outline="0" fieldPosition="0">
        <references count="1">
          <reference field="4294967294" count="1">
            <x v="4"/>
          </reference>
        </references>
      </pivotArea>
    </format>
    <format dxfId="591">
      <pivotArea outline="0" fieldPosition="0">
        <references count="1">
          <reference field="4294967294" count="1">
            <x v="5"/>
          </reference>
        </references>
      </pivotArea>
    </format>
    <format dxfId="590">
      <pivotArea outline="0" fieldPosition="0">
        <references count="1">
          <reference field="4294967294" count="1">
            <x v="6"/>
          </reference>
        </references>
      </pivotArea>
    </format>
    <format dxfId="589">
      <pivotArea field="5" type="button" dataOnly="0" labelOnly="1" outline="0" axis="axisRow" fieldPosition="0"/>
    </format>
    <format dxfId="5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7">
      <pivotArea field="5" type="button" dataOnly="0" labelOnly="1" outline="0" axis="axisRow" fieldPosition="0"/>
    </format>
    <format dxfId="5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5">
      <pivotArea field="5" type="button" dataOnly="0" labelOnly="1" outline="0" axis="axisRow" fieldPosition="0"/>
    </format>
    <format dxfId="5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3">
      <pivotArea field="5" type="button" dataOnly="0" labelOnly="1" outline="0" axis="axisRow" fieldPosition="0"/>
    </format>
    <format dxfId="5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9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376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520" firstHeaderRow="0" firstDataRow="1" firstDataCol="2"/>
  <pivotFields count="19">
    <pivotField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40">
        <item x="19"/>
        <item x="18"/>
        <item x="20"/>
        <item x="22"/>
        <item x="21"/>
        <item x="12"/>
        <item x="5"/>
        <item x="11"/>
        <item x="31"/>
        <item x="36"/>
        <item x="29"/>
        <item x="32"/>
        <item x="35"/>
        <item x="37"/>
        <item x="38"/>
        <item x="30"/>
        <item x="33"/>
        <item x="39"/>
        <item x="34"/>
        <item x="7"/>
        <item x="8"/>
        <item x="10"/>
        <item x="23"/>
        <item x="24"/>
        <item x="6"/>
        <item x="13"/>
        <item x="17"/>
        <item x="15"/>
        <item x="16"/>
        <item x="14"/>
        <item x="9"/>
        <item x="3"/>
        <item x="2"/>
        <item x="4"/>
        <item x="0"/>
        <item x="1"/>
        <item x="26"/>
        <item x="28"/>
        <item x="27"/>
        <item x="25"/>
      </items>
    </pivotField>
    <pivotField axis="axisRow" showAll="0" insertBlankRow="1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showAll="0" defaultSubtotal="0">
      <items count="453">
        <item x="140"/>
        <item x="141"/>
        <item x="142"/>
        <item x="143"/>
        <item x="144"/>
        <item x="145"/>
        <item x="146"/>
        <item x="147"/>
        <item x="47"/>
        <item x="3"/>
        <item x="148"/>
        <item x="13"/>
        <item x="31"/>
        <item x="51"/>
        <item x="149"/>
        <item x="45"/>
        <item x="150"/>
        <item x="151"/>
        <item x="100"/>
        <item x="46"/>
        <item x="62"/>
        <item x="101"/>
        <item x="52"/>
        <item x="50"/>
        <item x="152"/>
        <item x="26"/>
        <item x="116"/>
        <item x="34"/>
        <item x="153"/>
        <item x="154"/>
        <item x="63"/>
        <item x="155"/>
        <item x="156"/>
        <item x="157"/>
        <item x="96"/>
        <item x="158"/>
        <item x="159"/>
        <item x="95"/>
        <item x="160"/>
        <item x="33"/>
        <item x="161"/>
        <item x="162"/>
        <item x="163"/>
        <item x="164"/>
        <item x="165"/>
        <item x="166"/>
        <item x="167"/>
        <item x="168"/>
        <item x="169"/>
        <item x="64"/>
        <item x="65"/>
        <item x="170"/>
        <item x="171"/>
        <item x="43"/>
        <item x="102"/>
        <item x="25"/>
        <item x="66"/>
        <item x="172"/>
        <item x="32"/>
        <item x="128"/>
        <item x="94"/>
        <item x="40"/>
        <item x="173"/>
        <item x="134"/>
        <item x="132"/>
        <item x="129"/>
        <item x="174"/>
        <item x="175"/>
        <item x="176"/>
        <item x="177"/>
        <item x="178"/>
        <item x="179"/>
        <item x="67"/>
        <item x="180"/>
        <item x="181"/>
        <item x="133"/>
        <item x="182"/>
        <item x="68"/>
        <item x="183"/>
        <item x="184"/>
        <item x="185"/>
        <item x="186"/>
        <item x="187"/>
        <item x="188"/>
        <item x="114"/>
        <item x="189"/>
        <item x="190"/>
        <item x="191"/>
        <item x="192"/>
        <item x="193"/>
        <item x="194"/>
        <item x="195"/>
        <item x="196"/>
        <item x="197"/>
        <item x="198"/>
        <item x="130"/>
        <item x="117"/>
        <item x="199"/>
        <item x="200"/>
        <item x="44"/>
        <item x="201"/>
        <item x="202"/>
        <item x="37"/>
        <item x="69"/>
        <item x="203"/>
        <item x="204"/>
        <item x="205"/>
        <item x="206"/>
        <item x="58"/>
        <item x="89"/>
        <item x="207"/>
        <item x="208"/>
        <item x="209"/>
        <item x="210"/>
        <item x="59"/>
        <item x="211"/>
        <item x="212"/>
        <item x="213"/>
        <item x="214"/>
        <item x="10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104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90"/>
        <item x="237"/>
        <item x="238"/>
        <item x="239"/>
        <item x="240"/>
        <item x="7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71"/>
        <item x="252"/>
        <item x="135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72"/>
        <item x="281"/>
        <item x="282"/>
        <item x="283"/>
        <item x="284"/>
        <item x="285"/>
        <item x="286"/>
        <item x="287"/>
        <item x="86"/>
        <item x="288"/>
        <item x="289"/>
        <item x="88"/>
        <item x="290"/>
        <item x="291"/>
        <item x="105"/>
        <item x="73"/>
        <item x="292"/>
        <item x="137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74"/>
        <item x="314"/>
        <item x="315"/>
        <item x="126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10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118"/>
        <item x="348"/>
        <item x="349"/>
        <item x="350"/>
        <item x="351"/>
        <item x="352"/>
        <item x="353"/>
        <item x="354"/>
        <item x="124"/>
        <item x="75"/>
        <item x="60"/>
        <item x="107"/>
        <item x="355"/>
        <item x="55"/>
        <item x="356"/>
        <item x="357"/>
        <item x="358"/>
        <item x="359"/>
        <item x="360"/>
        <item x="361"/>
        <item x="108"/>
        <item x="91"/>
        <item x="76"/>
        <item x="362"/>
        <item x="363"/>
        <item x="131"/>
        <item x="39"/>
        <item x="364"/>
        <item x="29"/>
        <item x="365"/>
        <item x="366"/>
        <item x="367"/>
        <item x="368"/>
        <item x="127"/>
        <item x="369"/>
        <item x="15"/>
        <item x="370"/>
        <item x="30"/>
        <item x="371"/>
        <item x="48"/>
        <item x="139"/>
        <item x="61"/>
        <item x="77"/>
        <item x="19"/>
        <item x="14"/>
        <item x="8"/>
        <item x="372"/>
        <item x="12"/>
        <item x="373"/>
        <item x="27"/>
        <item x="374"/>
        <item x="78"/>
        <item x="138"/>
        <item x="17"/>
        <item x="49"/>
        <item x="35"/>
        <item x="92"/>
        <item x="56"/>
        <item x="375"/>
        <item x="2"/>
        <item x="376"/>
        <item x="42"/>
        <item x="115"/>
        <item x="377"/>
        <item x="378"/>
        <item x="379"/>
        <item x="380"/>
        <item x="381"/>
        <item x="54"/>
        <item x="382"/>
        <item x="383"/>
        <item x="384"/>
        <item x="23"/>
        <item x="385"/>
        <item x="20"/>
        <item x="1"/>
        <item x="11"/>
        <item x="22"/>
        <item x="386"/>
        <item x="387"/>
        <item x="388"/>
        <item x="389"/>
        <item x="390"/>
        <item x="119"/>
        <item x="391"/>
        <item x="392"/>
        <item x="393"/>
        <item x="394"/>
        <item x="395"/>
        <item x="396"/>
        <item x="57"/>
        <item x="79"/>
        <item x="120"/>
        <item x="397"/>
        <item x="398"/>
        <item x="399"/>
        <item x="400"/>
        <item x="401"/>
        <item x="402"/>
        <item x="403"/>
        <item x="404"/>
        <item x="405"/>
        <item x="21"/>
        <item x="406"/>
        <item x="407"/>
        <item x="408"/>
        <item x="80"/>
        <item x="409"/>
        <item x="410"/>
        <item x="97"/>
        <item x="98"/>
        <item x="411"/>
        <item x="136"/>
        <item x="412"/>
        <item x="109"/>
        <item x="9"/>
        <item x="121"/>
        <item x="110"/>
        <item x="10"/>
        <item x="36"/>
        <item x="6"/>
        <item x="38"/>
        <item x="413"/>
        <item x="81"/>
        <item x="414"/>
        <item x="415"/>
        <item x="16"/>
        <item x="4"/>
        <item x="0"/>
        <item x="82"/>
        <item x="416"/>
        <item x="41"/>
        <item x="417"/>
        <item x="122"/>
        <item x="418"/>
        <item x="87"/>
        <item x="419"/>
        <item x="420"/>
        <item x="125"/>
        <item x="421"/>
        <item x="422"/>
        <item x="111"/>
        <item x="423"/>
        <item x="424"/>
        <item x="123"/>
        <item x="425"/>
        <item x="99"/>
        <item x="426"/>
        <item x="427"/>
        <item x="428"/>
        <item x="24"/>
        <item x="7"/>
        <item x="429"/>
        <item x="28"/>
        <item x="430"/>
        <item x="5"/>
        <item x="93"/>
        <item x="431"/>
        <item x="432"/>
        <item x="433"/>
        <item x="53"/>
        <item x="434"/>
        <item x="435"/>
        <item x="436"/>
        <item x="112"/>
        <item x="437"/>
        <item x="438"/>
        <item x="439"/>
        <item x="18"/>
        <item x="440"/>
        <item x="83"/>
        <item x="441"/>
        <item x="442"/>
        <item x="443"/>
        <item x="444"/>
        <item x="84"/>
        <item x="445"/>
        <item x="446"/>
        <item x="447"/>
        <item x="113"/>
        <item x="448"/>
        <item x="85"/>
        <item x="449"/>
        <item x="450"/>
        <item x="451"/>
        <item x="452"/>
      </items>
    </pivotField>
    <pivotField showAll="0" defaultSubtotal="0">
      <items count="453">
        <item x="140"/>
        <item x="141"/>
        <item x="142"/>
        <item x="143"/>
        <item x="144"/>
        <item x="145"/>
        <item x="146"/>
        <item x="147"/>
        <item x="47"/>
        <item x="3"/>
        <item x="148"/>
        <item x="13"/>
        <item x="31"/>
        <item x="51"/>
        <item x="149"/>
        <item x="45"/>
        <item x="150"/>
        <item x="151"/>
        <item x="100"/>
        <item x="46"/>
        <item x="62"/>
        <item x="101"/>
        <item x="52"/>
        <item x="50"/>
        <item x="152"/>
        <item x="26"/>
        <item x="116"/>
        <item x="34"/>
        <item x="153"/>
        <item x="154"/>
        <item x="63"/>
        <item x="155"/>
        <item x="156"/>
        <item x="157"/>
        <item x="96"/>
        <item x="158"/>
        <item x="159"/>
        <item x="95"/>
        <item x="160"/>
        <item x="33"/>
        <item x="161"/>
        <item x="162"/>
        <item x="163"/>
        <item x="164"/>
        <item x="165"/>
        <item x="166"/>
        <item x="167"/>
        <item x="168"/>
        <item x="169"/>
        <item x="64"/>
        <item x="65"/>
        <item x="170"/>
        <item x="171"/>
        <item x="43"/>
        <item x="102"/>
        <item x="25"/>
        <item x="66"/>
        <item x="172"/>
        <item x="32"/>
        <item x="128"/>
        <item x="94"/>
        <item x="40"/>
        <item x="173"/>
        <item x="134"/>
        <item x="132"/>
        <item x="129"/>
        <item x="174"/>
        <item x="175"/>
        <item x="176"/>
        <item x="177"/>
        <item x="178"/>
        <item x="179"/>
        <item x="67"/>
        <item x="180"/>
        <item x="181"/>
        <item x="133"/>
        <item x="182"/>
        <item x="68"/>
        <item x="183"/>
        <item x="184"/>
        <item x="185"/>
        <item x="186"/>
        <item x="187"/>
        <item x="188"/>
        <item x="114"/>
        <item x="189"/>
        <item x="190"/>
        <item x="191"/>
        <item x="192"/>
        <item x="193"/>
        <item x="194"/>
        <item x="195"/>
        <item x="196"/>
        <item x="197"/>
        <item x="198"/>
        <item x="130"/>
        <item x="117"/>
        <item x="199"/>
        <item x="200"/>
        <item x="44"/>
        <item x="201"/>
        <item x="202"/>
        <item x="37"/>
        <item x="69"/>
        <item x="203"/>
        <item x="204"/>
        <item x="205"/>
        <item x="206"/>
        <item x="58"/>
        <item x="89"/>
        <item x="207"/>
        <item x="208"/>
        <item x="209"/>
        <item x="210"/>
        <item x="59"/>
        <item x="211"/>
        <item x="212"/>
        <item x="213"/>
        <item x="214"/>
        <item x="10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104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90"/>
        <item x="237"/>
        <item x="238"/>
        <item x="239"/>
        <item x="240"/>
        <item x="7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71"/>
        <item x="252"/>
        <item x="135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72"/>
        <item x="281"/>
        <item x="282"/>
        <item x="283"/>
        <item x="284"/>
        <item x="285"/>
        <item x="286"/>
        <item x="287"/>
        <item x="86"/>
        <item x="288"/>
        <item x="289"/>
        <item x="88"/>
        <item x="290"/>
        <item x="291"/>
        <item x="105"/>
        <item x="73"/>
        <item x="292"/>
        <item x="137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5"/>
        <item x="126"/>
        <item x="316"/>
        <item x="317"/>
        <item x="318"/>
        <item x="309"/>
        <item x="310"/>
        <item x="311"/>
        <item x="312"/>
        <item x="313"/>
        <item x="74"/>
        <item x="314"/>
        <item x="319"/>
        <item x="320"/>
        <item x="321"/>
        <item x="322"/>
        <item x="323"/>
        <item x="324"/>
        <item x="325"/>
        <item x="326"/>
        <item x="10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118"/>
        <item x="348"/>
        <item x="349"/>
        <item x="350"/>
        <item x="351"/>
        <item x="352"/>
        <item x="353"/>
        <item x="354"/>
        <item x="124"/>
        <item x="75"/>
        <item x="60"/>
        <item x="107"/>
        <item x="355"/>
        <item x="55"/>
        <item x="356"/>
        <item x="357"/>
        <item x="358"/>
        <item x="359"/>
        <item x="360"/>
        <item x="361"/>
        <item x="108"/>
        <item x="91"/>
        <item x="76"/>
        <item x="362"/>
        <item x="363"/>
        <item x="131"/>
        <item x="39"/>
        <item x="364"/>
        <item x="29"/>
        <item x="365"/>
        <item x="366"/>
        <item x="367"/>
        <item x="368"/>
        <item x="127"/>
        <item x="369"/>
        <item x="15"/>
        <item x="370"/>
        <item x="30"/>
        <item x="371"/>
        <item x="48"/>
        <item x="139"/>
        <item x="61"/>
        <item x="77"/>
        <item x="19"/>
        <item x="14"/>
        <item x="8"/>
        <item x="372"/>
        <item x="12"/>
        <item x="373"/>
        <item x="27"/>
        <item x="374"/>
        <item x="78"/>
        <item x="138"/>
        <item x="17"/>
        <item x="49"/>
        <item x="35"/>
        <item x="92"/>
        <item x="56"/>
        <item x="375"/>
        <item x="2"/>
        <item x="376"/>
        <item x="42"/>
        <item x="115"/>
        <item x="377"/>
        <item x="378"/>
        <item x="379"/>
        <item x="380"/>
        <item x="381"/>
        <item x="54"/>
        <item x="382"/>
        <item x="383"/>
        <item x="384"/>
        <item x="23"/>
        <item x="385"/>
        <item x="20"/>
        <item x="1"/>
        <item x="11"/>
        <item x="22"/>
        <item x="386"/>
        <item x="387"/>
        <item x="388"/>
        <item x="389"/>
        <item x="390"/>
        <item x="119"/>
        <item x="391"/>
        <item x="392"/>
        <item x="393"/>
        <item x="394"/>
        <item x="395"/>
        <item x="396"/>
        <item x="57"/>
        <item x="79"/>
        <item x="120"/>
        <item x="397"/>
        <item x="398"/>
        <item x="399"/>
        <item x="400"/>
        <item x="401"/>
        <item x="402"/>
        <item x="403"/>
        <item x="404"/>
        <item x="405"/>
        <item x="21"/>
        <item x="406"/>
        <item x="407"/>
        <item x="408"/>
        <item x="80"/>
        <item x="409"/>
        <item x="410"/>
        <item x="97"/>
        <item x="98"/>
        <item x="411"/>
        <item x="136"/>
        <item x="412"/>
        <item x="109"/>
        <item x="9"/>
        <item x="121"/>
        <item x="110"/>
        <item x="10"/>
        <item x="36"/>
        <item x="6"/>
        <item x="38"/>
        <item x="413"/>
        <item x="81"/>
        <item x="414"/>
        <item x="415"/>
        <item x="16"/>
        <item x="4"/>
        <item x="0"/>
        <item x="82"/>
        <item x="416"/>
        <item x="41"/>
        <item x="417"/>
        <item x="122"/>
        <item x="418"/>
        <item x="87"/>
        <item x="419"/>
        <item x="420"/>
        <item x="125"/>
        <item x="421"/>
        <item x="422"/>
        <item x="111"/>
        <item x="423"/>
        <item x="424"/>
        <item x="123"/>
        <item x="425"/>
        <item x="99"/>
        <item x="426"/>
        <item x="427"/>
        <item x="428"/>
        <item x="24"/>
        <item x="7"/>
        <item x="429"/>
        <item x="28"/>
        <item x="430"/>
        <item x="5"/>
        <item x="93"/>
        <item x="431"/>
        <item x="432"/>
        <item x="433"/>
        <item x="53"/>
        <item x="434"/>
        <item x="435"/>
        <item x="436"/>
        <item x="112"/>
        <item x="437"/>
        <item x="438"/>
        <item x="439"/>
        <item x="18"/>
        <item x="440"/>
        <item x="83"/>
        <item x="441"/>
        <item x="442"/>
        <item x="443"/>
        <item x="444"/>
        <item x="84"/>
        <item x="445"/>
        <item x="446"/>
        <item x="447"/>
        <item x="113"/>
        <item x="448"/>
        <item x="85"/>
        <item x="449"/>
        <item x="450"/>
        <item x="451"/>
        <item x="452"/>
      </items>
    </pivotField>
    <pivotField showAll="0" defaultSubtotal="0">
      <items count="375">
        <item x="281"/>
        <item x="264"/>
        <item x="192"/>
        <item x="195"/>
        <item x="87"/>
        <item x="181"/>
        <item x="69"/>
        <item x="37"/>
        <item x="302"/>
        <item x="232"/>
        <item x="137"/>
        <item x="109"/>
        <item x="118"/>
        <item x="354"/>
        <item x="56"/>
        <item x="196"/>
        <item x="188"/>
        <item x="59"/>
        <item x="170"/>
        <item x="224"/>
        <item x="44"/>
        <item x="38"/>
        <item x="8"/>
        <item x="117"/>
        <item x="178"/>
        <item x="165"/>
        <item x="316"/>
        <item x="313"/>
        <item x="345"/>
        <item x="70"/>
        <item x="98"/>
        <item x="348"/>
        <item x="144"/>
        <item x="363"/>
        <item x="368"/>
        <item x="135"/>
        <item x="30"/>
        <item x="50"/>
        <item x="33"/>
        <item x="134"/>
        <item x="183"/>
        <item x="149"/>
        <item x="339"/>
        <item x="41"/>
        <item x="66"/>
        <item x="103"/>
        <item x="250"/>
        <item x="242"/>
        <item x="290"/>
        <item x="286"/>
        <item x="365"/>
        <item x="213"/>
        <item x="331"/>
        <item x="321"/>
        <item x="40"/>
        <item x="258"/>
        <item x="202"/>
        <item x="120"/>
        <item x="125"/>
        <item x="187"/>
        <item x="160"/>
        <item x="336"/>
        <item x="146"/>
        <item x="373"/>
        <item x="189"/>
        <item x="65"/>
        <item x="36"/>
        <item x="166"/>
        <item x="94"/>
        <item x="129"/>
        <item x="186"/>
        <item x="184"/>
        <item x="214"/>
        <item x="262"/>
        <item x="221"/>
        <item x="220"/>
        <item x="222"/>
        <item x="241"/>
        <item x="270"/>
        <item x="307"/>
        <item x="349"/>
        <item x="17"/>
        <item x="39"/>
        <item x="113"/>
        <item x="92"/>
        <item x="234"/>
        <item x="105"/>
        <item x="81"/>
        <item x="223"/>
        <item x="283"/>
        <item x="284"/>
        <item x="285"/>
        <item x="47"/>
        <item x="111"/>
        <item x="172"/>
        <item x="132"/>
        <item x="301"/>
        <item x="303"/>
        <item x="352"/>
        <item x="252"/>
        <item x="279"/>
        <item x="275"/>
        <item x="292"/>
        <item x="276"/>
        <item x="346"/>
        <item x="268"/>
        <item x="101"/>
        <item x="308"/>
        <item x="173"/>
        <item x="177"/>
        <item x="168"/>
        <item x="130"/>
        <item x="77"/>
        <item x="133"/>
        <item x="350"/>
        <item x="14"/>
        <item x="300"/>
        <item x="288"/>
        <item x="43"/>
        <item x="291"/>
        <item x="305"/>
        <item x="48"/>
        <item x="327"/>
        <item x="191"/>
        <item x="88"/>
        <item x="58"/>
        <item x="24"/>
        <item x="261"/>
        <item x="351"/>
        <item x="34"/>
        <item x="63"/>
        <item x="97"/>
        <item x="229"/>
        <item x="27"/>
        <item x="148"/>
        <item x="82"/>
        <item x="342"/>
        <item x="239"/>
        <item x="259"/>
        <item x="6"/>
        <item x="353"/>
        <item x="324"/>
        <item x="7"/>
        <item x="110"/>
        <item x="71"/>
        <item x="139"/>
        <item x="219"/>
        <item x="217"/>
        <item x="218"/>
        <item x="318"/>
        <item x="338"/>
        <item x="233"/>
        <item x="344"/>
        <item x="371"/>
        <item x="128"/>
        <item x="226"/>
        <item x="89"/>
        <item x="197"/>
        <item x="51"/>
        <item x="13"/>
        <item x="55"/>
        <item x="112"/>
        <item x="326"/>
        <item x="200"/>
        <item x="141"/>
        <item x="269"/>
        <item x="126"/>
        <item x="235"/>
        <item x="122"/>
        <item x="272"/>
        <item x="57"/>
        <item x="119"/>
        <item x="116"/>
        <item x="190"/>
        <item x="267"/>
        <item x="340"/>
        <item x="74"/>
        <item x="299"/>
        <item x="164"/>
        <item x="295"/>
        <item x="256"/>
        <item x="296"/>
        <item x="78"/>
        <item x="201"/>
        <item x="46"/>
        <item x="312"/>
        <item x="142"/>
        <item x="107"/>
        <item x="364"/>
        <item x="257"/>
        <item x="328"/>
        <item x="244"/>
        <item x="314"/>
        <item x="167"/>
        <item x="169"/>
        <item x="67"/>
        <item x="161"/>
        <item x="28"/>
        <item x="231"/>
        <item x="329"/>
        <item x="361"/>
        <item x="80"/>
        <item x="260"/>
        <item x="332"/>
        <item x="319"/>
        <item x="72"/>
        <item x="90"/>
        <item x="12"/>
        <item x="18"/>
        <item x="330"/>
        <item x="114"/>
        <item x="263"/>
        <item x="320"/>
        <item x="79"/>
        <item x="356"/>
        <item x="360"/>
        <item x="335"/>
        <item x="19"/>
        <item x="10"/>
        <item x="157"/>
        <item x="131"/>
        <item x="372"/>
        <item x="289"/>
        <item x="341"/>
        <item x="278"/>
        <item x="180"/>
        <item x="91"/>
        <item x="359"/>
        <item x="343"/>
        <item x="52"/>
        <item x="362"/>
        <item x="266"/>
        <item x="280"/>
        <item x="104"/>
        <item x="64"/>
        <item x="357"/>
        <item x="83"/>
        <item x="108"/>
        <item x="61"/>
        <item x="106"/>
        <item x="277"/>
        <item x="123"/>
        <item x="333"/>
        <item x="151"/>
        <item x="156"/>
        <item x="228"/>
        <item x="322"/>
        <item x="154"/>
        <item x="204"/>
        <item x="205"/>
        <item x="32"/>
        <item x="162"/>
        <item x="203"/>
        <item x="171"/>
        <item x="159"/>
        <item x="68"/>
        <item x="99"/>
        <item x="140"/>
        <item x="309"/>
        <item x="179"/>
        <item x="9"/>
        <item x="16"/>
        <item x="163"/>
        <item x="227"/>
        <item x="306"/>
        <item x="255"/>
        <item x="294"/>
        <item x="76"/>
        <item x="297"/>
        <item x="85"/>
        <item x="127"/>
        <item x="370"/>
        <item x="323"/>
        <item x="374"/>
        <item x="29"/>
        <item x="358"/>
        <item x="84"/>
        <item x="2"/>
        <item x="124"/>
        <item x="73"/>
        <item x="198"/>
        <item x="193"/>
        <item x="1"/>
        <item x="45"/>
        <item x="199"/>
        <item x="216"/>
        <item x="317"/>
        <item x="150"/>
        <item x="158"/>
        <item x="11"/>
        <item x="337"/>
        <item x="95"/>
        <item x="251"/>
        <item x="42"/>
        <item x="310"/>
        <item x="147"/>
        <item x="207"/>
        <item x="282"/>
        <item x="254"/>
        <item x="75"/>
        <item x="366"/>
        <item x="136"/>
        <item x="249"/>
        <item x="26"/>
        <item x="115"/>
        <item x="271"/>
        <item x="246"/>
        <item x="237"/>
        <item x="248"/>
        <item x="240"/>
        <item x="253"/>
        <item x="238"/>
        <item x="211"/>
        <item x="247"/>
        <item x="100"/>
        <item x="21"/>
        <item x="3"/>
        <item x="153"/>
        <item x="102"/>
        <item x="155"/>
        <item x="287"/>
        <item x="293"/>
        <item x="265"/>
        <item x="35"/>
        <item x="225"/>
        <item x="49"/>
        <item x="60"/>
        <item x="347"/>
        <item x="243"/>
        <item x="185"/>
        <item x="230"/>
        <item x="62"/>
        <item x="210"/>
        <item x="311"/>
        <item x="212"/>
        <item x="208"/>
        <item x="209"/>
        <item x="0"/>
        <item x="315"/>
        <item x="367"/>
        <item x="206"/>
        <item x="22"/>
        <item x="23"/>
        <item x="20"/>
        <item x="15"/>
        <item x="236"/>
        <item x="86"/>
        <item x="325"/>
        <item x="54"/>
        <item x="145"/>
        <item x="182"/>
        <item x="334"/>
        <item x="273"/>
        <item x="245"/>
        <item x="174"/>
        <item x="194"/>
        <item x="93"/>
        <item x="31"/>
        <item x="138"/>
        <item x="152"/>
        <item x="176"/>
        <item x="175"/>
        <item x="274"/>
        <item x="355"/>
        <item x="304"/>
        <item x="215"/>
        <item x="143"/>
        <item x="4"/>
        <item x="96"/>
        <item x="121"/>
        <item x="5"/>
        <item x="298"/>
        <item x="369"/>
        <item x="53"/>
        <item x="25"/>
      </items>
    </pivotField>
    <pivotField axis="axisRow" showAll="0" defaultSubtotal="0">
      <items count="453">
        <item x="140"/>
        <item x="141"/>
        <item x="142"/>
        <item x="143"/>
        <item x="144"/>
        <item x="145"/>
        <item x="146"/>
        <item x="147"/>
        <item x="47"/>
        <item x="3"/>
        <item x="148"/>
        <item x="13"/>
        <item x="31"/>
        <item x="51"/>
        <item x="149"/>
        <item x="45"/>
        <item x="150"/>
        <item x="151"/>
        <item x="100"/>
        <item x="46"/>
        <item x="62"/>
        <item x="101"/>
        <item x="52"/>
        <item x="50"/>
        <item x="152"/>
        <item x="26"/>
        <item x="116"/>
        <item x="34"/>
        <item x="153"/>
        <item x="154"/>
        <item x="63"/>
        <item x="155"/>
        <item x="156"/>
        <item x="157"/>
        <item x="96"/>
        <item x="158"/>
        <item x="159"/>
        <item x="95"/>
        <item x="160"/>
        <item x="33"/>
        <item x="161"/>
        <item x="162"/>
        <item x="163"/>
        <item x="164"/>
        <item x="165"/>
        <item x="166"/>
        <item x="167"/>
        <item x="168"/>
        <item x="169"/>
        <item x="64"/>
        <item x="65"/>
        <item x="170"/>
        <item x="171"/>
        <item x="43"/>
        <item x="102"/>
        <item x="25"/>
        <item x="66"/>
        <item x="172"/>
        <item x="32"/>
        <item x="128"/>
        <item x="94"/>
        <item x="40"/>
        <item x="173"/>
        <item x="134"/>
        <item x="132"/>
        <item x="129"/>
        <item x="174"/>
        <item x="175"/>
        <item x="176"/>
        <item x="177"/>
        <item x="178"/>
        <item x="179"/>
        <item x="67"/>
        <item x="180"/>
        <item x="181"/>
        <item x="133"/>
        <item x="182"/>
        <item x="68"/>
        <item x="183"/>
        <item x="184"/>
        <item x="185"/>
        <item x="186"/>
        <item x="187"/>
        <item x="188"/>
        <item x="114"/>
        <item x="189"/>
        <item x="190"/>
        <item x="191"/>
        <item x="192"/>
        <item x="193"/>
        <item x="194"/>
        <item x="195"/>
        <item x="196"/>
        <item x="197"/>
        <item x="198"/>
        <item x="130"/>
        <item x="117"/>
        <item x="199"/>
        <item x="200"/>
        <item x="44"/>
        <item x="201"/>
        <item x="202"/>
        <item x="37"/>
        <item x="69"/>
        <item x="203"/>
        <item x="204"/>
        <item x="205"/>
        <item x="206"/>
        <item x="58"/>
        <item x="89"/>
        <item x="207"/>
        <item x="208"/>
        <item x="209"/>
        <item x="210"/>
        <item x="59"/>
        <item x="211"/>
        <item x="212"/>
        <item x="213"/>
        <item x="214"/>
        <item x="10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104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90"/>
        <item x="237"/>
        <item x="238"/>
        <item x="239"/>
        <item x="240"/>
        <item x="7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71"/>
        <item x="252"/>
        <item x="135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72"/>
        <item x="281"/>
        <item x="282"/>
        <item x="283"/>
        <item x="284"/>
        <item x="285"/>
        <item x="286"/>
        <item x="287"/>
        <item x="86"/>
        <item x="288"/>
        <item x="289"/>
        <item x="88"/>
        <item x="290"/>
        <item x="291"/>
        <item x="105"/>
        <item x="73"/>
        <item x="292"/>
        <item x="137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5"/>
        <item x="126"/>
        <item x="316"/>
        <item x="317"/>
        <item x="318"/>
        <item x="309"/>
        <item x="310"/>
        <item x="311"/>
        <item x="312"/>
        <item x="313"/>
        <item x="74"/>
        <item x="314"/>
        <item x="319"/>
        <item x="320"/>
        <item x="321"/>
        <item x="322"/>
        <item x="323"/>
        <item x="324"/>
        <item x="325"/>
        <item x="326"/>
        <item x="10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118"/>
        <item x="348"/>
        <item x="349"/>
        <item x="350"/>
        <item x="351"/>
        <item x="352"/>
        <item x="353"/>
        <item x="354"/>
        <item x="124"/>
        <item x="75"/>
        <item x="60"/>
        <item x="107"/>
        <item x="355"/>
        <item x="55"/>
        <item x="356"/>
        <item x="357"/>
        <item x="358"/>
        <item x="359"/>
        <item x="360"/>
        <item x="361"/>
        <item x="108"/>
        <item x="91"/>
        <item x="76"/>
        <item x="362"/>
        <item x="363"/>
        <item x="131"/>
        <item x="39"/>
        <item x="364"/>
        <item x="29"/>
        <item x="365"/>
        <item x="366"/>
        <item x="367"/>
        <item x="368"/>
        <item x="127"/>
        <item x="369"/>
        <item x="15"/>
        <item x="370"/>
        <item x="30"/>
        <item x="371"/>
        <item x="48"/>
        <item x="139"/>
        <item x="61"/>
        <item x="77"/>
        <item x="19"/>
        <item x="14"/>
        <item x="8"/>
        <item x="372"/>
        <item x="12"/>
        <item x="373"/>
        <item x="27"/>
        <item x="374"/>
        <item x="78"/>
        <item x="138"/>
        <item x="17"/>
        <item x="49"/>
        <item x="35"/>
        <item x="92"/>
        <item x="56"/>
        <item x="375"/>
        <item x="2"/>
        <item x="376"/>
        <item x="42"/>
        <item x="115"/>
        <item x="377"/>
        <item x="378"/>
        <item x="379"/>
        <item x="380"/>
        <item x="381"/>
        <item x="54"/>
        <item x="382"/>
        <item x="383"/>
        <item x="384"/>
        <item x="23"/>
        <item x="385"/>
        <item x="20"/>
        <item x="1"/>
        <item x="11"/>
        <item x="22"/>
        <item x="386"/>
        <item x="387"/>
        <item x="388"/>
        <item x="389"/>
        <item x="390"/>
        <item x="119"/>
        <item x="391"/>
        <item x="392"/>
        <item x="393"/>
        <item x="394"/>
        <item x="395"/>
        <item x="396"/>
        <item x="57"/>
        <item x="79"/>
        <item x="120"/>
        <item x="397"/>
        <item x="398"/>
        <item x="399"/>
        <item x="400"/>
        <item x="401"/>
        <item x="402"/>
        <item x="403"/>
        <item x="404"/>
        <item x="405"/>
        <item x="21"/>
        <item x="406"/>
        <item x="407"/>
        <item x="408"/>
        <item x="80"/>
        <item x="409"/>
        <item x="410"/>
        <item x="97"/>
        <item x="98"/>
        <item x="411"/>
        <item x="136"/>
        <item x="412"/>
        <item x="109"/>
        <item x="9"/>
        <item x="121"/>
        <item x="110"/>
        <item x="10"/>
        <item x="36"/>
        <item x="6"/>
        <item x="38"/>
        <item x="413"/>
        <item x="81"/>
        <item x="414"/>
        <item x="415"/>
        <item x="16"/>
        <item x="4"/>
        <item x="0"/>
        <item x="82"/>
        <item x="416"/>
        <item x="41"/>
        <item x="417"/>
        <item x="122"/>
        <item x="418"/>
        <item x="87"/>
        <item x="419"/>
        <item x="420"/>
        <item x="125"/>
        <item x="421"/>
        <item x="422"/>
        <item x="111"/>
        <item x="423"/>
        <item x="424"/>
        <item x="123"/>
        <item x="425"/>
        <item x="99"/>
        <item x="426"/>
        <item x="427"/>
        <item x="428"/>
        <item x="24"/>
        <item x="7"/>
        <item x="429"/>
        <item x="28"/>
        <item x="430"/>
        <item x="5"/>
        <item x="93"/>
        <item x="431"/>
        <item x="432"/>
        <item x="433"/>
        <item x="53"/>
        <item x="434"/>
        <item x="435"/>
        <item x="436"/>
        <item x="112"/>
        <item x="437"/>
        <item x="438"/>
        <item x="439"/>
        <item x="18"/>
        <item x="440"/>
        <item x="83"/>
        <item x="441"/>
        <item x="442"/>
        <item x="443"/>
        <item x="444"/>
        <item x="84"/>
        <item x="445"/>
        <item x="446"/>
        <item x="447"/>
        <item x="113"/>
        <item x="448"/>
        <item x="85"/>
        <item x="449"/>
        <item x="450"/>
        <item x="451"/>
        <item x="45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08">
        <item x="107"/>
        <item x="105"/>
        <item x="104"/>
        <item x="103"/>
        <item x="102"/>
        <item x="101"/>
        <item x="100"/>
        <item x="93"/>
        <item x="92"/>
        <item x="91"/>
        <item x="90"/>
        <item x="89"/>
        <item x="99"/>
        <item x="88"/>
        <item x="87"/>
        <item x="86"/>
        <item x="85"/>
        <item x="84"/>
        <item x="83"/>
        <item x="56"/>
        <item x="55"/>
        <item x="54"/>
        <item x="53"/>
        <item x="52"/>
        <item x="51"/>
        <item x="50"/>
        <item x="49"/>
        <item x="69"/>
        <item x="97"/>
        <item x="48"/>
        <item x="66"/>
        <item x="65"/>
        <item x="47"/>
        <item x="81"/>
        <item x="64"/>
        <item x="63"/>
        <item x="68"/>
        <item x="46"/>
        <item x="45"/>
        <item x="62"/>
        <item x="44"/>
        <item x="96"/>
        <item x="77"/>
        <item x="76"/>
        <item x="61"/>
        <item x="43"/>
        <item x="42"/>
        <item x="95"/>
        <item x="80"/>
        <item x="60"/>
        <item x="82"/>
        <item x="67"/>
        <item x="59"/>
        <item x="41"/>
        <item x="94"/>
        <item x="79"/>
        <item x="58"/>
        <item x="75"/>
        <item x="74"/>
        <item x="78"/>
        <item x="73"/>
        <item x="40"/>
        <item x="98"/>
        <item x="57"/>
        <item x="106"/>
        <item x="72"/>
        <item x="39"/>
        <item x="38"/>
        <item x="37"/>
        <item x="36"/>
        <item x="35"/>
        <item x="71"/>
        <item x="34"/>
        <item x="33"/>
        <item x="32"/>
        <item x="31"/>
        <item x="30"/>
        <item x="29"/>
        <item x="28"/>
        <item x="70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71">
        <item x="255"/>
        <item x="270"/>
        <item x="201"/>
        <item x="192"/>
        <item x="167"/>
        <item x="108"/>
        <item x="258"/>
        <item x="180"/>
        <item x="126"/>
        <item x="223"/>
        <item x="125"/>
        <item x="250"/>
        <item x="18"/>
        <item x="52"/>
        <item x="37"/>
        <item x="94"/>
        <item x="231"/>
        <item x="73"/>
        <item x="17"/>
        <item x="51"/>
        <item x="16"/>
        <item x="86"/>
        <item x="15"/>
        <item x="36"/>
        <item x="14"/>
        <item x="124"/>
        <item x="13"/>
        <item x="35"/>
        <item x="85"/>
        <item x="12"/>
        <item x="11"/>
        <item x="84"/>
        <item x="10"/>
        <item x="83"/>
        <item x="62"/>
        <item x="50"/>
        <item x="34"/>
        <item x="216"/>
        <item x="82"/>
        <item x="179"/>
        <item x="9"/>
        <item x="49"/>
        <item x="115"/>
        <item x="33"/>
        <item x="161"/>
        <item x="93"/>
        <item x="152"/>
        <item x="48"/>
        <item x="32"/>
        <item x="230"/>
        <item x="215"/>
        <item x="31"/>
        <item x="81"/>
        <item x="47"/>
        <item x="107"/>
        <item x="80"/>
        <item x="61"/>
        <item x="132"/>
        <item x="72"/>
        <item x="264"/>
        <item x="60"/>
        <item x="160"/>
        <item x="30"/>
        <item x="71"/>
        <item x="8"/>
        <item x="29"/>
        <item x="59"/>
        <item x="144"/>
        <item x="114"/>
        <item x="46"/>
        <item x="123"/>
        <item x="79"/>
        <item x="142"/>
        <item x="100"/>
        <item x="151"/>
        <item x="7"/>
        <item x="70"/>
        <item x="92"/>
        <item x="28"/>
        <item x="122"/>
        <item x="222"/>
        <item x="159"/>
        <item x="106"/>
        <item x="69"/>
        <item x="27"/>
        <item x="234"/>
        <item x="121"/>
        <item x="45"/>
        <item x="6"/>
        <item x="68"/>
        <item x="137"/>
        <item x="242"/>
        <item x="91"/>
        <item x="105"/>
        <item x="229"/>
        <item x="158"/>
        <item x="212"/>
        <item x="178"/>
        <item x="136"/>
        <item x="120"/>
        <item x="150"/>
        <item x="90"/>
        <item x="58"/>
        <item x="195"/>
        <item x="99"/>
        <item x="207"/>
        <item x="5"/>
        <item x="200"/>
        <item x="78"/>
        <item x="44"/>
        <item x="131"/>
        <item x="67"/>
        <item x="135"/>
        <item x="113"/>
        <item x="43"/>
        <item x="104"/>
        <item x="4"/>
        <item x="66"/>
        <item x="177"/>
        <item x="26"/>
        <item x="141"/>
        <item x="65"/>
        <item x="25"/>
        <item x="119"/>
        <item x="149"/>
        <item x="42"/>
        <item x="3"/>
        <item x="64"/>
        <item x="169"/>
        <item x="77"/>
        <item x="57"/>
        <item x="206"/>
        <item x="228"/>
        <item x="56"/>
        <item x="24"/>
        <item x="211"/>
        <item x="176"/>
        <item x="221"/>
        <item x="157"/>
        <item x="112"/>
        <item x="130"/>
        <item x="185"/>
        <item x="23"/>
        <item x="199"/>
        <item x="22"/>
        <item x="89"/>
        <item x="210"/>
        <item x="191"/>
        <item x="134"/>
        <item x="55"/>
        <item x="41"/>
        <item x="2"/>
        <item x="249"/>
        <item x="166"/>
        <item x="40"/>
        <item x="103"/>
        <item x="1"/>
        <item x="233"/>
        <item x="140"/>
        <item x="220"/>
        <item x="156"/>
        <item x="129"/>
        <item x="148"/>
        <item x="102"/>
        <item x="173"/>
        <item x="76"/>
        <item x="54"/>
        <item x="98"/>
        <item x="205"/>
        <item x="111"/>
        <item x="21"/>
        <item x="20"/>
        <item x="227"/>
        <item x="175"/>
        <item x="238"/>
        <item x="88"/>
        <item x="263"/>
        <item x="147"/>
        <item x="219"/>
        <item x="128"/>
        <item x="248"/>
        <item x="63"/>
        <item x="226"/>
        <item x="209"/>
        <item x="39"/>
        <item x="101"/>
        <item x="194"/>
        <item x="174"/>
        <item x="184"/>
        <item x="139"/>
        <item x="214"/>
        <item x="118"/>
        <item x="172"/>
        <item x="237"/>
        <item x="190"/>
        <item x="110"/>
        <item x="225"/>
        <item x="165"/>
        <item x="204"/>
        <item x="87"/>
        <item x="266"/>
        <item x="75"/>
        <item x="146"/>
        <item x="193"/>
        <item x="117"/>
        <item x="247"/>
        <item x="168"/>
        <item x="241"/>
        <item x="0"/>
        <item x="198"/>
        <item x="236"/>
        <item x="203"/>
        <item x="155"/>
        <item x="232"/>
        <item x="53"/>
        <item x="38"/>
        <item x="183"/>
        <item x="218"/>
        <item x="154"/>
        <item x="97"/>
        <item x="96"/>
        <item x="189"/>
        <item x="19"/>
        <item x="164"/>
        <item x="133"/>
        <item x="235"/>
        <item x="262"/>
        <item x="246"/>
        <item x="109"/>
        <item x="254"/>
        <item x="217"/>
        <item x="153"/>
        <item x="269"/>
        <item x="95"/>
        <item x="182"/>
        <item x="197"/>
        <item x="127"/>
        <item x="145"/>
        <item x="171"/>
        <item x="188"/>
        <item x="245"/>
        <item x="74"/>
        <item x="138"/>
        <item x="116"/>
        <item x="268"/>
        <item x="143"/>
        <item x="187"/>
        <item x="163"/>
        <item x="170"/>
        <item x="196"/>
        <item x="265"/>
        <item x="202"/>
        <item x="244"/>
        <item x="162"/>
        <item x="208"/>
        <item x="267"/>
        <item x="243"/>
        <item x="240"/>
        <item x="261"/>
        <item x="186"/>
        <item x="224"/>
        <item x="257"/>
        <item x="181"/>
        <item x="253"/>
        <item x="213"/>
        <item x="239"/>
        <item x="252"/>
        <item x="256"/>
        <item x="259"/>
        <item x="260"/>
        <item x="251"/>
      </items>
    </pivotField>
    <pivotField dataField="1" showAll="0" defaultSubtotal="0">
      <items count="91">
        <item x="89"/>
        <item x="86"/>
        <item x="90"/>
        <item x="83"/>
        <item x="82"/>
        <item x="61"/>
        <item x="67"/>
        <item x="88"/>
        <item x="51"/>
        <item x="66"/>
        <item x="48"/>
        <item x="59"/>
        <item x="33"/>
        <item x="60"/>
        <item x="52"/>
        <item x="28"/>
        <item x="49"/>
        <item x="50"/>
        <item x="47"/>
        <item x="46"/>
        <item x="45"/>
        <item x="58"/>
        <item x="34"/>
        <item x="43"/>
        <item x="75"/>
        <item x="65"/>
        <item x="37"/>
        <item x="63"/>
        <item x="74"/>
        <item x="64"/>
        <item x="80"/>
        <item x="62"/>
        <item x="56"/>
        <item x="42"/>
        <item x="57"/>
        <item x="44"/>
        <item x="79"/>
        <item x="78"/>
        <item x="41"/>
        <item x="29"/>
        <item x="55"/>
        <item x="54"/>
        <item x="35"/>
        <item x="81"/>
        <item x="87"/>
        <item x="72"/>
        <item x="40"/>
        <item x="31"/>
        <item x="77"/>
        <item x="76"/>
        <item x="38"/>
        <item x="36"/>
        <item x="73"/>
        <item x="39"/>
        <item x="71"/>
        <item x="85"/>
        <item x="32"/>
        <item x="70"/>
        <item x="53"/>
        <item x="84"/>
        <item x="30"/>
        <item x="69"/>
        <item x="22"/>
        <item x="25"/>
        <item x="27"/>
        <item x="68"/>
        <item x="26"/>
        <item x="13"/>
        <item x="23"/>
        <item x="24"/>
        <item x="21"/>
        <item x="16"/>
        <item x="17"/>
        <item x="15"/>
        <item x="12"/>
        <item x="20"/>
        <item x="19"/>
        <item x="14"/>
        <item x="18"/>
        <item x="11"/>
        <item x="3"/>
        <item x="10"/>
        <item x="8"/>
        <item x="9"/>
        <item x="7"/>
        <item x="1"/>
        <item x="6"/>
        <item x="5"/>
        <item x="4"/>
        <item x="2"/>
        <item x="0"/>
      </items>
    </pivotField>
    <pivotField dataField="1" showAll="0" defaultSubtotal="0">
      <items count="327">
        <item x="156"/>
        <item x="135"/>
        <item x="31"/>
        <item x="138"/>
        <item x="27"/>
        <item x="279"/>
        <item x="237"/>
        <item x="157"/>
        <item x="68"/>
        <item x="266"/>
        <item x="32"/>
        <item x="207"/>
        <item x="165"/>
        <item x="191"/>
        <item x="85"/>
        <item x="129"/>
        <item x="284"/>
        <item x="139"/>
        <item x="35"/>
        <item x="97"/>
        <item x="312"/>
        <item x="222"/>
        <item x="52"/>
        <item x="226"/>
        <item x="127"/>
        <item x="12"/>
        <item x="185"/>
        <item x="112"/>
        <item x="79"/>
        <item x="198"/>
        <item x="49"/>
        <item x="280"/>
        <item x="150"/>
        <item x="168"/>
        <item x="67"/>
        <item x="294"/>
        <item x="264"/>
        <item x="128"/>
        <item x="28"/>
        <item x="64"/>
        <item x="83"/>
        <item x="158"/>
        <item x="33"/>
        <item x="278"/>
        <item x="209"/>
        <item x="15"/>
        <item x="16"/>
        <item x="80"/>
        <item x="241"/>
        <item x="119"/>
        <item x="251"/>
        <item x="130"/>
        <item x="30"/>
        <item x="110"/>
        <item x="215"/>
        <item x="65"/>
        <item x="53"/>
        <item x="275"/>
        <item x="111"/>
        <item x="36"/>
        <item x="14"/>
        <item x="170"/>
        <item x="34"/>
        <item x="155"/>
        <item x="84"/>
        <item x="221"/>
        <item x="99"/>
        <item x="290"/>
        <item x="179"/>
        <item x="50"/>
        <item x="81"/>
        <item x="265"/>
        <item x="98"/>
        <item x="169"/>
        <item x="51"/>
        <item x="11"/>
        <item x="144"/>
        <item x="177"/>
        <item x="234"/>
        <item x="121"/>
        <item x="18"/>
        <item x="113"/>
        <item x="47"/>
        <item x="66"/>
        <item x="186"/>
        <item x="86"/>
        <item x="276"/>
        <item x="13"/>
        <item x="210"/>
        <item x="17"/>
        <item x="120"/>
        <item x="46"/>
        <item x="3"/>
        <item x="140"/>
        <item x="235"/>
        <item x="250"/>
        <item x="196"/>
        <item x="45"/>
        <item x="61"/>
        <item x="109"/>
        <item x="283"/>
        <item x="96"/>
        <item x="152"/>
        <item x="255"/>
        <item x="167"/>
        <item x="69"/>
        <item x="321"/>
        <item x="82"/>
        <item x="263"/>
        <item x="211"/>
        <item x="48"/>
        <item x="310"/>
        <item x="62"/>
        <item x="153"/>
        <item x="277"/>
        <item x="220"/>
        <item x="29"/>
        <item x="42"/>
        <item x="178"/>
        <item x="117"/>
        <item x="77"/>
        <item x="10"/>
        <item x="236"/>
        <item x="245"/>
        <item x="142"/>
        <item x="326"/>
        <item x="63"/>
        <item x="126"/>
        <item x="94"/>
        <item x="118"/>
        <item x="197"/>
        <item x="208"/>
        <item x="143"/>
        <item x="8"/>
        <item x="108"/>
        <item x="9"/>
        <item x="7"/>
        <item x="95"/>
        <item x="176"/>
        <item x="44"/>
        <item x="116"/>
        <item x="107"/>
        <item x="301"/>
        <item x="272"/>
        <item x="293"/>
        <item x="78"/>
        <item x="151"/>
        <item x="260"/>
        <item x="184"/>
        <item x="166"/>
        <item x="60"/>
        <item x="21"/>
        <item x="206"/>
        <item x="91"/>
        <item x="149"/>
        <item x="141"/>
        <item x="175"/>
        <item x="75"/>
        <item x="289"/>
        <item x="292"/>
        <item x="311"/>
        <item x="195"/>
        <item x="154"/>
        <item x="219"/>
        <item x="106"/>
        <item x="273"/>
        <item x="76"/>
        <item x="125"/>
        <item x="287"/>
        <item x="162"/>
        <item x="188"/>
        <item x="322"/>
        <item x="134"/>
        <item x="105"/>
        <item x="262"/>
        <item x="233"/>
        <item x="274"/>
        <item x="249"/>
        <item x="103"/>
        <item x="1"/>
        <item x="74"/>
        <item x="164"/>
        <item x="298"/>
        <item x="41"/>
        <item x="205"/>
        <item x="148"/>
        <item x="227"/>
        <item x="93"/>
        <item x="232"/>
        <item x="24"/>
        <item x="59"/>
        <item x="256"/>
        <item x="92"/>
        <item x="269"/>
        <item x="71"/>
        <item x="26"/>
        <item x="124"/>
        <item x="163"/>
        <item x="6"/>
        <item x="43"/>
        <item x="183"/>
        <item x="230"/>
        <item x="90"/>
        <item x="5"/>
        <item x="104"/>
        <item x="203"/>
        <item x="173"/>
        <item x="72"/>
        <item x="137"/>
        <item x="192"/>
        <item x="58"/>
        <item x="73"/>
        <item x="240"/>
        <item x="174"/>
        <item x="4"/>
        <item x="246"/>
        <item x="2"/>
        <item x="161"/>
        <item x="123"/>
        <item x="288"/>
        <item x="202"/>
        <item x="214"/>
        <item x="39"/>
        <item x="268"/>
        <item x="172"/>
        <item x="257"/>
        <item x="89"/>
        <item x="320"/>
        <item x="25"/>
        <item x="228"/>
        <item x="261"/>
        <item x="171"/>
        <item x="231"/>
        <item x="204"/>
        <item x="102"/>
        <item x="309"/>
        <item x="189"/>
        <item x="194"/>
        <item x="101"/>
        <item x="40"/>
        <item x="297"/>
        <item x="218"/>
        <item x="180"/>
        <item x="57"/>
        <item x="100"/>
        <item x="248"/>
        <item x="55"/>
        <item x="201"/>
        <item x="286"/>
        <item x="282"/>
        <item x="22"/>
        <item x="23"/>
        <item x="259"/>
        <item x="38"/>
        <item x="306"/>
        <item x="20"/>
        <item x="160"/>
        <item x="190"/>
        <item x="295"/>
        <item x="122"/>
        <item x="136"/>
        <item x="225"/>
        <item x="217"/>
        <item x="300"/>
        <item x="271"/>
        <item x="70"/>
        <item x="229"/>
        <item x="182"/>
        <item x="252"/>
        <item x="132"/>
        <item x="296"/>
        <item x="147"/>
        <item x="88"/>
        <item x="56"/>
        <item x="200"/>
        <item x="247"/>
        <item x="242"/>
        <item x="37"/>
        <item x="325"/>
        <item x="281"/>
        <item x="115"/>
        <item x="0"/>
        <item x="254"/>
        <item x="319"/>
        <item x="291"/>
        <item x="193"/>
        <item x="239"/>
        <item x="114"/>
        <item x="314"/>
        <item x="304"/>
        <item x="212"/>
        <item x="223"/>
        <item x="146"/>
        <item x="244"/>
        <item x="324"/>
        <item x="159"/>
        <item x="133"/>
        <item x="318"/>
        <item x="303"/>
        <item x="253"/>
        <item x="224"/>
        <item x="54"/>
        <item x="199"/>
        <item x="216"/>
        <item x="243"/>
        <item x="19"/>
        <item x="87"/>
        <item x="187"/>
        <item x="131"/>
        <item x="181"/>
        <item x="213"/>
        <item x="317"/>
        <item x="323"/>
        <item x="302"/>
        <item x="316"/>
        <item x="258"/>
        <item x="145"/>
        <item x="238"/>
        <item x="313"/>
        <item x="299"/>
        <item x="285"/>
        <item x="267"/>
        <item x="307"/>
        <item x="308"/>
        <item x="270"/>
        <item x="315"/>
        <item x="305"/>
      </items>
    </pivotField>
    <pivotField dataField="1" showAll="0" defaultSubtotal="0">
      <items count="56">
        <item x="45"/>
        <item x="37"/>
        <item x="42"/>
        <item x="48"/>
        <item x="49"/>
        <item x="41"/>
        <item x="36"/>
        <item x="40"/>
        <item x="35"/>
        <item x="39"/>
        <item x="44"/>
        <item x="25"/>
        <item x="34"/>
        <item x="46"/>
        <item x="22"/>
        <item x="38"/>
        <item x="21"/>
        <item x="50"/>
        <item x="43"/>
        <item x="47"/>
        <item x="24"/>
        <item x="10"/>
        <item x="55"/>
        <item x="51"/>
        <item x="20"/>
        <item x="54"/>
        <item x="52"/>
        <item x="33"/>
        <item x="18"/>
        <item x="17"/>
        <item x="28"/>
        <item x="6"/>
        <item x="4"/>
        <item x="53"/>
        <item x="23"/>
        <item x="5"/>
        <item x="19"/>
        <item x="31"/>
        <item x="29"/>
        <item x="14"/>
        <item x="32"/>
        <item x="9"/>
        <item x="11"/>
        <item x="27"/>
        <item x="30"/>
        <item x="8"/>
        <item x="12"/>
        <item x="0"/>
        <item x="26"/>
        <item x="15"/>
        <item x="7"/>
        <item x="2"/>
        <item x="16"/>
        <item x="13"/>
        <item x="1"/>
        <item x="3"/>
      </items>
    </pivotField>
    <pivotField dataField="1" showAll="0" defaultSubtotal="0">
      <items count="205">
        <item x="51"/>
        <item x="109"/>
        <item x="48"/>
        <item x="61"/>
        <item x="39"/>
        <item x="10"/>
        <item x="72"/>
        <item x="46"/>
        <item x="27"/>
        <item x="18"/>
        <item x="102"/>
        <item x="17"/>
        <item x="64"/>
        <item x="44"/>
        <item x="6"/>
        <item x="153"/>
        <item x="57"/>
        <item x="24"/>
        <item x="4"/>
        <item x="171"/>
        <item x="74"/>
        <item x="96"/>
        <item x="23"/>
        <item x="5"/>
        <item x="60"/>
        <item x="140"/>
        <item x="26"/>
        <item x="115"/>
        <item x="14"/>
        <item x="9"/>
        <item x="89"/>
        <item x="79"/>
        <item x="11"/>
        <item x="58"/>
        <item x="117"/>
        <item x="71"/>
        <item x="22"/>
        <item x="150"/>
        <item x="50"/>
        <item x="173"/>
        <item x="90"/>
        <item x="75"/>
        <item x="130"/>
        <item x="94"/>
        <item x="167"/>
        <item x="62"/>
        <item x="110"/>
        <item x="49"/>
        <item x="43"/>
        <item x="37"/>
        <item x="8"/>
        <item x="81"/>
        <item x="12"/>
        <item x="105"/>
        <item x="19"/>
        <item x="84"/>
        <item x="0"/>
        <item x="59"/>
        <item x="118"/>
        <item x="38"/>
        <item x="154"/>
        <item x="30"/>
        <item x="111"/>
        <item x="54"/>
        <item x="82"/>
        <item x="35"/>
        <item x="15"/>
        <item x="179"/>
        <item x="7"/>
        <item x="188"/>
        <item x="63"/>
        <item x="174"/>
        <item x="87"/>
        <item x="42"/>
        <item x="32"/>
        <item x="122"/>
        <item x="92"/>
        <item x="2"/>
        <item x="112"/>
        <item x="69"/>
        <item x="16"/>
        <item x="107"/>
        <item x="25"/>
        <item x="70"/>
        <item x="156"/>
        <item x="52"/>
        <item x="20"/>
        <item x="78"/>
        <item x="141"/>
        <item x="41"/>
        <item x="108"/>
        <item x="56"/>
        <item x="68"/>
        <item x="34"/>
        <item x="98"/>
        <item x="168"/>
        <item x="66"/>
        <item x="73"/>
        <item x="134"/>
        <item x="186"/>
        <item x="31"/>
        <item x="157"/>
        <item x="55"/>
        <item x="36"/>
        <item x="45"/>
        <item x="53"/>
        <item x="175"/>
        <item x="85"/>
        <item x="101"/>
        <item x="77"/>
        <item x="120"/>
        <item x="123"/>
        <item x="97"/>
        <item x="13"/>
        <item x="126"/>
        <item x="155"/>
        <item x="88"/>
        <item x="197"/>
        <item x="47"/>
        <item x="182"/>
        <item x="29"/>
        <item x="187"/>
        <item x="67"/>
        <item x="169"/>
        <item x="178"/>
        <item x="129"/>
        <item x="100"/>
        <item x="1"/>
        <item x="138"/>
        <item x="40"/>
        <item x="135"/>
        <item x="80"/>
        <item x="33"/>
        <item x="76"/>
        <item x="176"/>
        <item x="148"/>
        <item x="83"/>
        <item x="65"/>
        <item x="124"/>
        <item x="152"/>
        <item x="91"/>
        <item x="165"/>
        <item x="106"/>
        <item x="142"/>
        <item x="103"/>
        <item x="86"/>
        <item x="128"/>
        <item x="113"/>
        <item x="28"/>
        <item x="166"/>
        <item x="181"/>
        <item x="3"/>
        <item x="137"/>
        <item x="183"/>
        <item x="192"/>
        <item x="21"/>
        <item x="139"/>
        <item x="114"/>
        <item x="119"/>
        <item x="144"/>
        <item x="185"/>
        <item x="95"/>
        <item x="159"/>
        <item x="172"/>
        <item x="136"/>
        <item x="177"/>
        <item x="198"/>
        <item x="164"/>
        <item x="202"/>
        <item x="151"/>
        <item x="170"/>
        <item x="131"/>
        <item x="104"/>
        <item x="133"/>
        <item x="149"/>
        <item x="195"/>
        <item x="184"/>
        <item x="99"/>
        <item x="116"/>
        <item x="189"/>
        <item x="127"/>
        <item x="162"/>
        <item x="93"/>
        <item x="161"/>
        <item x="132"/>
        <item x="193"/>
        <item x="121"/>
        <item x="145"/>
        <item x="146"/>
        <item x="203"/>
        <item x="163"/>
        <item x="125"/>
        <item x="147"/>
        <item x="180"/>
        <item x="143"/>
        <item x="158"/>
        <item x="201"/>
        <item x="196"/>
        <item x="190"/>
        <item x="204"/>
        <item x="160"/>
        <item x="200"/>
        <item x="199"/>
        <item x="191"/>
        <item x="194"/>
      </items>
    </pivotField>
    <pivotField dataField="1" showAll="0" defaultSubtotal="0">
      <items count="4">
        <item x="0"/>
        <item x="2"/>
        <item x="1"/>
        <item x="3"/>
      </items>
    </pivotField>
    <pivotField showAll="0" defaultSubtotal="0">
      <items count="12">
        <item x="0"/>
        <item x="2"/>
        <item x="1"/>
        <item x="4"/>
        <item x="3"/>
        <item x="7"/>
        <item x="5"/>
        <item x="6"/>
        <item x="11"/>
        <item x="10"/>
        <item x="9"/>
        <item x="8"/>
      </items>
    </pivotField>
  </pivotFields>
  <rowFields count="3">
    <field x="5"/>
    <field x="10"/>
    <field x="9"/>
  </rowFields>
  <rowItems count="1519">
    <i>
      <x/>
    </i>
    <i r="1">
      <x/>
      <x v="395"/>
    </i>
    <i r="1">
      <x v="1"/>
      <x v="342"/>
    </i>
    <i r="1">
      <x v="2"/>
      <x v="326"/>
    </i>
    <i r="1">
      <x v="3"/>
      <x v="9"/>
    </i>
    <i r="1">
      <x v="4"/>
      <x v="394"/>
    </i>
    <i r="1">
      <x v="5"/>
      <x v="422"/>
    </i>
    <i r="1">
      <x v="6"/>
      <x v="387"/>
    </i>
    <i r="1">
      <x v="7"/>
      <x v="418"/>
    </i>
    <i r="1">
      <x v="8"/>
      <x v="312"/>
    </i>
    <i r="1">
      <x v="9"/>
      <x v="382"/>
    </i>
    <i r="1">
      <x v="10"/>
      <x v="385"/>
    </i>
    <i r="1">
      <x v="11"/>
      <x v="343"/>
    </i>
    <i r="1">
      <x v="12"/>
      <x v="314"/>
    </i>
    <i r="1">
      <x v="13"/>
      <x v="11"/>
    </i>
    <i r="1">
      <x v="14"/>
      <x v="311"/>
    </i>
    <i r="1">
      <x v="15"/>
      <x v="302"/>
    </i>
    <i r="1">
      <x v="16"/>
      <x v="393"/>
    </i>
    <i r="1">
      <x v="17"/>
      <x v="320"/>
    </i>
    <i r="1">
      <x v="18"/>
      <x v="435"/>
    </i>
    <i r="1">
      <x v="19"/>
      <x v="310"/>
    </i>
    <i t="blank">
      <x/>
    </i>
    <i>
      <x v="1"/>
    </i>
    <i r="1">
      <x/>
      <x v="395"/>
    </i>
    <i r="1">
      <x v="1"/>
      <x v="326"/>
    </i>
    <i r="1">
      <x v="2"/>
      <x v="342"/>
    </i>
    <i r="1">
      <x v="3"/>
      <x v="382"/>
    </i>
    <i r="1">
      <x v="4"/>
      <x v="422"/>
    </i>
    <i r="1">
      <x v="5"/>
      <x v="387"/>
    </i>
    <i r="1">
      <x v="6"/>
      <x v="418"/>
    </i>
    <i r="1">
      <x v="7"/>
      <x v="394"/>
    </i>
    <i r="1">
      <x v="8"/>
      <x v="385"/>
    </i>
    <i r="1">
      <x v="9"/>
      <x v="341"/>
    </i>
    <i r="1">
      <x v="10"/>
      <x v="369"/>
    </i>
    <i r="1">
      <x v="11"/>
      <x v="312"/>
    </i>
    <i r="1">
      <x v="12"/>
      <x v="393"/>
    </i>
    <i r="1">
      <x v="13"/>
      <x v="302"/>
    </i>
    <i r="1">
      <x v="14"/>
      <x v="344"/>
    </i>
    <i r="1">
      <x v="15"/>
      <x v="11"/>
    </i>
    <i r="1">
      <x v="16"/>
      <x v="9"/>
    </i>
    <i r="1">
      <x v="17"/>
      <x v="343"/>
    </i>
    <i r="1">
      <x v="18"/>
      <x v="339"/>
    </i>
    <i r="1">
      <x v="19"/>
      <x v="417"/>
    </i>
    <i t="blank">
      <x v="1"/>
    </i>
    <i>
      <x v="2"/>
    </i>
    <i r="1">
      <x/>
      <x v="395"/>
    </i>
    <i r="1">
      <x v="1"/>
      <x v="55"/>
    </i>
    <i r="1">
      <x v="2"/>
      <x v="326"/>
    </i>
    <i r="1">
      <x v="3"/>
      <x v="394"/>
    </i>
    <i r="1">
      <x v="4"/>
      <x v="422"/>
    </i>
    <i r="1">
      <x v="5"/>
      <x v="302"/>
    </i>
    <i r="1">
      <x v="6"/>
      <x v="387"/>
    </i>
    <i r="1">
      <x v="7"/>
      <x v="312"/>
    </i>
    <i r="1">
      <x v="8"/>
      <x v="342"/>
    </i>
    <i r="1">
      <x v="9"/>
      <x v="25"/>
    </i>
    <i r="1">
      <x v="10"/>
      <x v="316"/>
    </i>
    <i r="1">
      <x v="11"/>
      <x v="385"/>
    </i>
    <i r="1">
      <x v="12"/>
      <x v="418"/>
    </i>
    <i r="2">
      <x v="420"/>
    </i>
    <i r="1">
      <x v="14"/>
      <x v="9"/>
    </i>
    <i r="2">
      <x v="393"/>
    </i>
    <i r="1">
      <x v="16"/>
      <x v="343"/>
    </i>
    <i r="1">
      <x v="17"/>
      <x v="310"/>
    </i>
    <i r="1">
      <x v="18"/>
      <x v="314"/>
    </i>
    <i r="2">
      <x v="320"/>
    </i>
    <i r="2">
      <x v="382"/>
    </i>
    <i t="blank">
      <x v="2"/>
    </i>
    <i>
      <x v="3"/>
    </i>
    <i r="1">
      <x/>
      <x v="395"/>
    </i>
    <i r="1">
      <x v="1"/>
      <x v="342"/>
    </i>
    <i r="1">
      <x v="2"/>
      <x v="394"/>
    </i>
    <i r="1">
      <x v="3"/>
      <x v="422"/>
    </i>
    <i r="1">
      <x v="4"/>
      <x v="326"/>
    </i>
    <i r="1">
      <x v="5"/>
      <x v="387"/>
    </i>
    <i r="1">
      <x v="6"/>
      <x v="343"/>
    </i>
    <i r="1">
      <x v="7"/>
      <x v="385"/>
    </i>
    <i r="1">
      <x v="8"/>
      <x v="418"/>
    </i>
    <i r="1">
      <x v="9"/>
      <x v="314"/>
    </i>
    <i r="1">
      <x v="10"/>
      <x v="302"/>
    </i>
    <i r="2">
      <x v="311"/>
    </i>
    <i r="1">
      <x v="12"/>
      <x v="312"/>
    </i>
    <i r="1">
      <x v="13"/>
      <x v="9"/>
    </i>
    <i r="2">
      <x v="320"/>
    </i>
    <i r="2">
      <x v="417"/>
    </i>
    <i r="1">
      <x v="16"/>
      <x v="393"/>
    </i>
    <i r="1">
      <x v="17"/>
      <x v="341"/>
    </i>
    <i r="2">
      <x v="382"/>
    </i>
    <i r="1">
      <x v="19"/>
      <x v="295"/>
    </i>
    <i r="2">
      <x v="420"/>
    </i>
    <i t="blank">
      <x v="3"/>
    </i>
    <i>
      <x v="4"/>
    </i>
    <i r="1">
      <x/>
      <x v="395"/>
    </i>
    <i r="1">
      <x v="1"/>
      <x v="326"/>
    </i>
    <i r="1">
      <x v="2"/>
      <x v="422"/>
    </i>
    <i r="1">
      <x v="3"/>
      <x v="394"/>
    </i>
    <i r="1">
      <x v="4"/>
      <x v="382"/>
    </i>
    <i r="2">
      <x v="387"/>
    </i>
    <i r="1">
      <x v="6"/>
      <x v="312"/>
    </i>
    <i r="1">
      <x v="7"/>
      <x v="435"/>
    </i>
    <i r="1">
      <x v="8"/>
      <x v="314"/>
    </i>
    <i r="2">
      <x v="385"/>
    </i>
    <i r="1">
      <x v="10"/>
      <x v="311"/>
    </i>
    <i r="1">
      <x v="11"/>
      <x v="11"/>
    </i>
    <i r="1">
      <x v="12"/>
      <x v="9"/>
    </i>
    <i r="2">
      <x v="304"/>
    </i>
    <i r="1">
      <x v="14"/>
      <x v="12"/>
    </i>
    <i r="2">
      <x v="310"/>
    </i>
    <i r="2">
      <x v="320"/>
    </i>
    <i r="1">
      <x v="17"/>
      <x v="302"/>
    </i>
    <i r="2">
      <x v="342"/>
    </i>
    <i r="1">
      <x v="19"/>
      <x v="316"/>
    </i>
    <i t="blank">
      <x v="4"/>
    </i>
    <i>
      <x v="5"/>
    </i>
    <i r="1">
      <x/>
      <x v="342"/>
    </i>
    <i r="1">
      <x v="1"/>
      <x v="395"/>
    </i>
    <i r="1">
      <x v="2"/>
      <x v="326"/>
    </i>
    <i r="1">
      <x v="3"/>
      <x v="422"/>
    </i>
    <i r="1">
      <x v="4"/>
      <x v="343"/>
    </i>
    <i r="2">
      <x v="418"/>
    </i>
    <i r="1">
      <x v="6"/>
      <x v="387"/>
    </i>
    <i r="2">
      <x v="394"/>
    </i>
    <i r="1">
      <x v="8"/>
      <x v="382"/>
    </i>
    <i r="1">
      <x v="9"/>
      <x v="385"/>
    </i>
    <i r="1">
      <x v="10"/>
      <x v="312"/>
    </i>
    <i r="1">
      <x v="11"/>
      <x v="9"/>
    </i>
    <i r="2">
      <x v="435"/>
    </i>
    <i r="1">
      <x v="13"/>
      <x v="320"/>
    </i>
    <i r="1">
      <x v="14"/>
      <x v="302"/>
    </i>
    <i r="1">
      <x v="15"/>
      <x v="311"/>
    </i>
    <i r="1">
      <x v="16"/>
      <x v="11"/>
    </i>
    <i r="1">
      <x v="17"/>
      <x v="314"/>
    </i>
    <i r="1">
      <x v="18"/>
      <x v="316"/>
    </i>
    <i r="2">
      <x v="417"/>
    </i>
    <i t="blank">
      <x v="5"/>
    </i>
    <i>
      <x v="6"/>
    </i>
    <i r="1">
      <x/>
      <x v="58"/>
    </i>
    <i r="1">
      <x v="1"/>
      <x v="326"/>
    </i>
    <i r="1">
      <x v="2"/>
      <x v="395"/>
    </i>
    <i r="1">
      <x v="3"/>
      <x v="39"/>
    </i>
    <i r="1">
      <x v="4"/>
      <x v="343"/>
    </i>
    <i r="1">
      <x v="5"/>
      <x v="394"/>
    </i>
    <i r="1">
      <x v="6"/>
      <x v="9"/>
    </i>
    <i r="2">
      <x v="422"/>
    </i>
    <i r="2">
      <x v="435"/>
    </i>
    <i r="1">
      <x v="9"/>
      <x v="418"/>
    </i>
    <i r="1">
      <x v="10"/>
      <x v="385"/>
    </i>
    <i r="1">
      <x v="11"/>
      <x v="312"/>
    </i>
    <i r="1">
      <x v="12"/>
      <x v="342"/>
    </i>
    <i r="2">
      <x v="387"/>
    </i>
    <i r="1">
      <x v="14"/>
      <x v="314"/>
    </i>
    <i r="1">
      <x v="15"/>
      <x v="311"/>
    </i>
    <i r="1">
      <x v="16"/>
      <x v="25"/>
    </i>
    <i r="1">
      <x v="17"/>
      <x v="302"/>
    </i>
    <i r="1">
      <x v="18"/>
      <x v="11"/>
    </i>
    <i r="2">
      <x v="310"/>
    </i>
    <i r="2">
      <x v="382"/>
    </i>
    <i r="2">
      <x v="417"/>
    </i>
    <i t="blank">
      <x v="6"/>
    </i>
    <i>
      <x v="7"/>
    </i>
    <i r="1">
      <x/>
      <x v="342"/>
    </i>
    <i r="1">
      <x v="1"/>
      <x v="395"/>
    </i>
    <i r="1">
      <x v="2"/>
      <x v="9"/>
    </i>
    <i r="1">
      <x v="3"/>
      <x v="312"/>
    </i>
    <i r="1">
      <x v="4"/>
      <x v="58"/>
    </i>
    <i r="2">
      <x v="394"/>
    </i>
    <i r="1">
      <x v="6"/>
      <x v="326"/>
    </i>
    <i r="1">
      <x v="7"/>
      <x v="310"/>
    </i>
    <i r="1">
      <x v="8"/>
      <x v="387"/>
    </i>
    <i r="2">
      <x v="435"/>
    </i>
    <i r="1">
      <x v="10"/>
      <x v="320"/>
    </i>
    <i r="2">
      <x v="382"/>
    </i>
    <i r="1">
      <x v="12"/>
      <x v="11"/>
    </i>
    <i r="1">
      <x v="13"/>
      <x v="316"/>
    </i>
    <i r="1">
      <x v="14"/>
      <x v="25"/>
    </i>
    <i r="2">
      <x v="314"/>
    </i>
    <i r="1">
      <x v="16"/>
      <x v="27"/>
    </i>
    <i r="2">
      <x v="311"/>
    </i>
    <i r="2">
      <x v="322"/>
    </i>
    <i r="2">
      <x v="343"/>
    </i>
    <i r="2">
      <x v="386"/>
    </i>
    <i r="2">
      <x v="422"/>
    </i>
    <i t="blank">
      <x v="7"/>
    </i>
    <i>
      <x v="8"/>
    </i>
    <i r="1">
      <x/>
      <x v="326"/>
    </i>
    <i r="1">
      <x v="1"/>
      <x v="9"/>
    </i>
    <i r="1">
      <x v="2"/>
      <x v="395"/>
    </i>
    <i r="1">
      <x v="3"/>
      <x v="312"/>
    </i>
    <i r="2">
      <x v="387"/>
    </i>
    <i r="2">
      <x v="394"/>
    </i>
    <i r="1">
      <x v="6"/>
      <x v="102"/>
    </i>
    <i r="1">
      <x v="7"/>
      <x v="322"/>
    </i>
    <i r="1">
      <x v="8"/>
      <x v="11"/>
    </i>
    <i r="2">
      <x v="342"/>
    </i>
    <i r="1">
      <x v="10"/>
      <x v="310"/>
    </i>
    <i r="1">
      <x v="11"/>
      <x v="55"/>
    </i>
    <i r="2">
      <x v="320"/>
    </i>
    <i r="1">
      <x v="13"/>
      <x v="311"/>
    </i>
    <i r="2">
      <x v="343"/>
    </i>
    <i r="1">
      <x v="15"/>
      <x v="27"/>
    </i>
    <i r="2">
      <x v="316"/>
    </i>
    <i r="2">
      <x v="388"/>
    </i>
    <i r="2">
      <x v="435"/>
    </i>
    <i r="1">
      <x v="19"/>
      <x v="12"/>
    </i>
    <i r="2">
      <x v="293"/>
    </i>
    <i r="2">
      <x v="302"/>
    </i>
    <i r="2">
      <x v="314"/>
    </i>
    <i t="blank">
      <x v="8"/>
    </i>
    <i>
      <x v="9"/>
    </i>
    <i r="1">
      <x/>
      <x v="395"/>
    </i>
    <i r="1">
      <x v="1"/>
      <x v="418"/>
    </i>
    <i r="2">
      <x v="422"/>
    </i>
    <i r="1">
      <x v="3"/>
      <x v="342"/>
    </i>
    <i r="1">
      <x v="4"/>
      <x v="344"/>
    </i>
    <i r="2">
      <x v="387"/>
    </i>
    <i r="1">
      <x v="6"/>
      <x v="394"/>
    </i>
    <i r="1">
      <x v="7"/>
      <x v="417"/>
    </i>
    <i r="1">
      <x v="8"/>
      <x v="341"/>
    </i>
    <i r="1">
      <x v="9"/>
      <x v="9"/>
    </i>
    <i r="1">
      <x v="10"/>
      <x v="311"/>
    </i>
    <i r="2">
      <x v="326"/>
    </i>
    <i r="1">
      <x v="12"/>
      <x v="61"/>
    </i>
    <i r="1">
      <x v="13"/>
      <x v="320"/>
    </i>
    <i r="1">
      <x v="14"/>
      <x v="393"/>
    </i>
    <i r="1">
      <x v="15"/>
      <x v="316"/>
    </i>
    <i r="2">
      <x v="382"/>
    </i>
    <i r="1">
      <x v="17"/>
      <x v="386"/>
    </i>
    <i r="2">
      <x v="398"/>
    </i>
    <i r="2">
      <x v="420"/>
    </i>
    <i t="blank">
      <x v="9"/>
    </i>
    <i>
      <x v="10"/>
    </i>
    <i r="1">
      <x/>
      <x v="395"/>
    </i>
    <i r="1">
      <x v="1"/>
      <x v="422"/>
    </i>
    <i r="1">
      <x v="2"/>
      <x v="418"/>
    </i>
    <i r="1">
      <x v="3"/>
      <x v="417"/>
    </i>
    <i r="1">
      <x v="4"/>
      <x v="11"/>
    </i>
    <i r="2">
      <x v="342"/>
    </i>
    <i r="1">
      <x v="6"/>
      <x v="9"/>
    </i>
    <i r="1">
      <x v="7"/>
      <x v="394"/>
    </i>
    <i r="1">
      <x v="8"/>
      <x v="326"/>
    </i>
    <i r="1">
      <x v="9"/>
      <x v="393"/>
    </i>
    <i r="1">
      <x v="10"/>
      <x v="55"/>
    </i>
    <i r="2">
      <x v="387"/>
    </i>
    <i r="1">
      <x v="12"/>
      <x v="382"/>
    </i>
    <i r="1">
      <x v="13"/>
      <x v="314"/>
    </i>
    <i r="1">
      <x v="14"/>
      <x v="341"/>
    </i>
    <i r="1">
      <x v="15"/>
      <x v="339"/>
    </i>
    <i r="1">
      <x v="16"/>
      <x v="27"/>
    </i>
    <i r="1">
      <x v="17"/>
      <x v="320"/>
    </i>
    <i r="1">
      <x v="18"/>
      <x v="302"/>
    </i>
    <i r="2">
      <x v="316"/>
    </i>
    <i r="2">
      <x v="369"/>
    </i>
    <i t="blank">
      <x v="10"/>
    </i>
    <i>
      <x v="11"/>
    </i>
    <i r="1">
      <x/>
      <x v="342"/>
    </i>
    <i r="1">
      <x v="1"/>
      <x v="9"/>
    </i>
    <i r="1">
      <x v="2"/>
      <x v="395"/>
    </i>
    <i r="1">
      <x v="3"/>
      <x v="55"/>
    </i>
    <i r="1">
      <x v="4"/>
      <x v="394"/>
    </i>
    <i r="1">
      <x v="5"/>
      <x v="310"/>
    </i>
    <i r="2">
      <x v="312"/>
    </i>
    <i r="2">
      <x v="326"/>
    </i>
    <i r="2">
      <x v="422"/>
    </i>
    <i r="1">
      <x v="9"/>
      <x v="387"/>
    </i>
    <i r="1">
      <x v="10"/>
      <x v="11"/>
    </i>
    <i r="1">
      <x v="11"/>
      <x v="435"/>
    </i>
    <i r="1">
      <x v="12"/>
      <x v="12"/>
    </i>
    <i r="2">
      <x v="343"/>
    </i>
    <i r="1">
      <x v="14"/>
      <x v="328"/>
    </i>
    <i r="2">
      <x v="382"/>
    </i>
    <i r="1">
      <x v="16"/>
      <x v="53"/>
    </i>
    <i r="2">
      <x v="388"/>
    </i>
    <i r="1">
      <x v="18"/>
      <x v="27"/>
    </i>
    <i r="2">
      <x v="99"/>
    </i>
    <i r="2">
      <x v="393"/>
    </i>
    <i t="blank">
      <x v="11"/>
    </i>
    <i>
      <x v="12"/>
    </i>
    <i r="1">
      <x/>
      <x v="9"/>
    </i>
    <i r="1">
      <x v="1"/>
      <x v="395"/>
    </i>
    <i r="1">
      <x v="2"/>
      <x v="326"/>
    </i>
    <i r="2">
      <x v="394"/>
    </i>
    <i r="1">
      <x v="4"/>
      <x v="387"/>
    </i>
    <i r="1">
      <x v="5"/>
      <x v="435"/>
    </i>
    <i r="1">
      <x v="6"/>
      <x v="311"/>
    </i>
    <i r="1">
      <x v="7"/>
      <x v="312"/>
    </i>
    <i r="2">
      <x v="418"/>
    </i>
    <i r="1">
      <x v="9"/>
      <x v="11"/>
    </i>
    <i r="2">
      <x v="310"/>
    </i>
    <i r="2">
      <x v="322"/>
    </i>
    <i r="2">
      <x v="343"/>
    </i>
    <i r="1">
      <x v="13"/>
      <x v="15"/>
    </i>
    <i r="2">
      <x v="314"/>
    </i>
    <i r="1">
      <x v="15"/>
      <x v="58"/>
    </i>
    <i r="1">
      <x v="16"/>
      <x v="12"/>
    </i>
    <i r="1">
      <x v="17"/>
      <x v="302"/>
    </i>
    <i r="2">
      <x v="393"/>
    </i>
    <i r="2">
      <x v="417"/>
    </i>
    <i t="blank">
      <x v="12"/>
    </i>
    <i>
      <x v="13"/>
    </i>
    <i r="1">
      <x/>
      <x v="9"/>
    </i>
    <i r="2">
      <x v="12"/>
    </i>
    <i r="1">
      <x v="2"/>
      <x v="19"/>
    </i>
    <i r="1">
      <x v="3"/>
      <x v="11"/>
    </i>
    <i r="2">
      <x v="15"/>
    </i>
    <i r="2">
      <x v="314"/>
    </i>
    <i r="2">
      <x v="435"/>
    </i>
    <i r="1">
      <x v="7"/>
      <x v="8"/>
    </i>
    <i r="2">
      <x v="310"/>
    </i>
    <i r="2">
      <x v="322"/>
    </i>
    <i r="2">
      <x v="394"/>
    </i>
    <i r="2">
      <x v="395"/>
    </i>
    <i r="1">
      <x v="12"/>
      <x v="39"/>
    </i>
    <i r="2">
      <x v="302"/>
    </i>
    <i r="2">
      <x v="304"/>
    </i>
    <i r="2">
      <x v="306"/>
    </i>
    <i r="2">
      <x v="312"/>
    </i>
    <i r="2">
      <x v="321"/>
    </i>
    <i r="2">
      <x v="326"/>
    </i>
    <i r="2">
      <x v="385"/>
    </i>
    <i t="blank">
      <x v="13"/>
    </i>
    <i>
      <x v="14"/>
    </i>
    <i r="1">
      <x/>
      <x v="9"/>
    </i>
    <i r="1">
      <x v="1"/>
      <x v="11"/>
    </i>
    <i r="2">
      <x v="314"/>
    </i>
    <i r="2">
      <x v="326"/>
    </i>
    <i r="2">
      <x v="387"/>
    </i>
    <i r="1">
      <x v="5"/>
      <x v="369"/>
    </i>
    <i r="2">
      <x v="393"/>
    </i>
    <i r="2">
      <x v="395"/>
    </i>
    <i r="2">
      <x v="418"/>
    </i>
    <i r="1">
      <x v="9"/>
      <x v="312"/>
    </i>
    <i r="2">
      <x v="320"/>
    </i>
    <i r="2">
      <x v="342"/>
    </i>
    <i r="1">
      <x v="12"/>
      <x v="23"/>
    </i>
    <i r="2">
      <x v="311"/>
    </i>
    <i r="2">
      <x v="385"/>
    </i>
    <i r="2">
      <x v="417"/>
    </i>
    <i r="2">
      <x v="422"/>
    </i>
    <i r="1">
      <x v="17"/>
      <x v="13"/>
    </i>
    <i r="2">
      <x v="22"/>
    </i>
    <i r="2">
      <x v="310"/>
    </i>
    <i t="blank">
      <x v="14"/>
    </i>
    <i>
      <x v="15"/>
    </i>
    <i r="1">
      <x/>
      <x v="342"/>
    </i>
    <i r="1">
      <x v="1"/>
      <x v="9"/>
    </i>
    <i r="2">
      <x v="102"/>
    </i>
    <i r="1">
      <x v="3"/>
      <x v="326"/>
    </i>
    <i r="1">
      <x v="4"/>
      <x v="387"/>
    </i>
    <i r="2">
      <x v="417"/>
    </i>
    <i r="1">
      <x v="6"/>
      <x v="395"/>
    </i>
    <i r="2">
      <x v="418"/>
    </i>
    <i r="2">
      <x v="422"/>
    </i>
    <i r="1">
      <x v="9"/>
      <x v="320"/>
    </i>
    <i r="1">
      <x v="10"/>
      <x v="314"/>
    </i>
    <i r="2">
      <x v="388"/>
    </i>
    <i r="1">
      <x v="12"/>
      <x v="25"/>
    </i>
    <i r="2">
      <x v="394"/>
    </i>
    <i r="1">
      <x v="14"/>
      <x v="311"/>
    </i>
    <i r="2">
      <x v="312"/>
    </i>
    <i r="2">
      <x v="369"/>
    </i>
    <i r="2">
      <x v="427"/>
    </i>
    <i r="1">
      <x v="18"/>
      <x v="8"/>
    </i>
    <i r="2">
      <x v="13"/>
    </i>
    <i r="2">
      <x v="295"/>
    </i>
    <i r="2">
      <x v="310"/>
    </i>
    <i r="2">
      <x v="335"/>
    </i>
    <i r="2">
      <x v="339"/>
    </i>
    <i r="2">
      <x v="382"/>
    </i>
    <i r="2">
      <x v="393"/>
    </i>
    <i t="blank">
      <x v="15"/>
    </i>
    <i>
      <x v="16"/>
    </i>
    <i r="1">
      <x/>
      <x v="395"/>
    </i>
    <i r="1">
      <x v="1"/>
      <x v="326"/>
    </i>
    <i r="1">
      <x v="2"/>
      <x v="342"/>
    </i>
    <i r="1">
      <x v="3"/>
      <x v="394"/>
    </i>
    <i r="1">
      <x v="4"/>
      <x v="343"/>
    </i>
    <i r="2">
      <x v="387"/>
    </i>
    <i r="2">
      <x v="422"/>
    </i>
    <i r="1">
      <x v="7"/>
      <x v="314"/>
    </i>
    <i r="2">
      <x v="418"/>
    </i>
    <i r="1">
      <x v="9"/>
      <x v="312"/>
    </i>
    <i r="1">
      <x v="10"/>
      <x v="382"/>
    </i>
    <i r="1">
      <x v="11"/>
      <x v="311"/>
    </i>
    <i r="1">
      <x v="12"/>
      <x v="9"/>
    </i>
    <i r="2">
      <x v="339"/>
    </i>
    <i r="1">
      <x v="14"/>
      <x v="393"/>
    </i>
    <i r="1">
      <x v="15"/>
      <x v="12"/>
    </i>
    <i r="2">
      <x v="280"/>
    </i>
    <i r="2">
      <x v="295"/>
    </i>
    <i r="2">
      <x v="316"/>
    </i>
    <i r="2">
      <x v="324"/>
    </i>
    <i r="2">
      <x v="357"/>
    </i>
    <i r="2">
      <x v="385"/>
    </i>
    <i t="blank">
      <x v="16"/>
    </i>
    <i>
      <x v="17"/>
    </i>
    <i r="1">
      <x/>
      <x v="9"/>
    </i>
    <i r="1">
      <x v="1"/>
      <x v="342"/>
    </i>
    <i r="1">
      <x v="2"/>
      <x v="422"/>
    </i>
    <i r="1">
      <x v="3"/>
      <x v="435"/>
    </i>
    <i r="1">
      <x v="4"/>
      <x v="326"/>
    </i>
    <i r="2">
      <x v="394"/>
    </i>
    <i r="2">
      <x v="395"/>
    </i>
    <i r="1">
      <x v="7"/>
      <x v="25"/>
    </i>
    <i r="2">
      <x v="27"/>
    </i>
    <i r="2">
      <x v="108"/>
    </i>
    <i r="2">
      <x v="114"/>
    </i>
    <i r="2">
      <x v="277"/>
    </i>
    <i r="2">
      <x v="308"/>
    </i>
    <i r="2">
      <x v="343"/>
    </i>
    <i r="2">
      <x v="427"/>
    </i>
    <i r="1">
      <x v="15"/>
      <x v="12"/>
    </i>
    <i r="2">
      <x v="13"/>
    </i>
    <i r="2">
      <x v="20"/>
    </i>
    <i r="2">
      <x v="22"/>
    </i>
    <i r="2">
      <x v="23"/>
    </i>
    <i r="2">
      <x v="30"/>
    </i>
    <i r="2">
      <x v="39"/>
    </i>
    <i r="2">
      <x v="49"/>
    </i>
    <i r="2">
      <x v="50"/>
    </i>
    <i r="2">
      <x v="56"/>
    </i>
    <i r="2">
      <x v="72"/>
    </i>
    <i r="2">
      <x v="77"/>
    </i>
    <i r="2">
      <x v="99"/>
    </i>
    <i r="2">
      <x v="103"/>
    </i>
    <i r="2">
      <x v="148"/>
    </i>
    <i r="2">
      <x v="160"/>
    </i>
    <i r="2">
      <x v="191"/>
    </i>
    <i r="2">
      <x v="206"/>
    </i>
    <i r="2">
      <x v="235"/>
    </i>
    <i r="2">
      <x v="276"/>
    </i>
    <i r="2">
      <x v="280"/>
    </i>
    <i r="2">
      <x v="289"/>
    </i>
    <i r="2">
      <x v="309"/>
    </i>
    <i r="2">
      <x v="310"/>
    </i>
    <i r="2">
      <x v="311"/>
    </i>
    <i r="2">
      <x v="312"/>
    </i>
    <i r="2">
      <x v="318"/>
    </i>
    <i r="2">
      <x v="321"/>
    </i>
    <i r="2">
      <x v="322"/>
    </i>
    <i r="2">
      <x v="328"/>
    </i>
    <i r="2">
      <x v="358"/>
    </i>
    <i r="2">
      <x v="369"/>
    </i>
    <i r="2">
      <x v="373"/>
    </i>
    <i r="2">
      <x v="387"/>
    </i>
    <i r="2">
      <x v="388"/>
    </i>
    <i r="2">
      <x v="390"/>
    </i>
    <i r="2">
      <x v="393"/>
    </i>
    <i r="2">
      <x v="396"/>
    </i>
    <i r="2">
      <x v="420"/>
    </i>
    <i r="2">
      <x v="437"/>
    </i>
    <i r="2">
      <x v="442"/>
    </i>
    <i r="2">
      <x v="448"/>
    </i>
    <i t="blank">
      <x v="17"/>
    </i>
    <i>
      <x v="18"/>
    </i>
    <i r="1">
      <x/>
      <x v="199"/>
    </i>
    <i r="1">
      <x v="1"/>
      <x v="395"/>
    </i>
    <i r="1">
      <x v="2"/>
      <x v="385"/>
    </i>
    <i r="2">
      <x v="387"/>
    </i>
    <i r="2">
      <x v="394"/>
    </i>
    <i r="1">
      <x v="5"/>
      <x v="9"/>
    </i>
    <i r="2">
      <x v="11"/>
    </i>
    <i r="2">
      <x v="312"/>
    </i>
    <i r="1">
      <x v="8"/>
      <x v="25"/>
    </i>
    <i r="2">
      <x v="435"/>
    </i>
    <i r="1">
      <x v="10"/>
      <x v="12"/>
    </i>
    <i r="2">
      <x v="55"/>
    </i>
    <i r="2">
      <x v="280"/>
    </i>
    <i r="2">
      <x v="302"/>
    </i>
    <i r="2">
      <x v="310"/>
    </i>
    <i r="2">
      <x v="311"/>
    </i>
    <i r="2">
      <x v="322"/>
    </i>
    <i r="2">
      <x v="326"/>
    </i>
    <i r="2">
      <x v="342"/>
    </i>
    <i r="2">
      <x v="393"/>
    </i>
    <i r="2">
      <x v="402"/>
    </i>
    <i r="2">
      <x v="418"/>
    </i>
    <i t="blank">
      <x v="18"/>
    </i>
    <i>
      <x v="19"/>
    </i>
    <i r="1">
      <x/>
      <x v="202"/>
    </i>
    <i r="1">
      <x v="1"/>
      <x v="342"/>
    </i>
    <i r="1">
      <x v="2"/>
      <x v="99"/>
    </i>
    <i r="1">
      <x v="3"/>
      <x v="9"/>
    </i>
    <i r="2">
      <x v="109"/>
    </i>
    <i r="2">
      <x v="312"/>
    </i>
    <i r="1">
      <x v="6"/>
      <x v="320"/>
    </i>
    <i r="2">
      <x v="395"/>
    </i>
    <i r="2">
      <x v="418"/>
    </i>
    <i r="1">
      <x v="9"/>
      <x v="12"/>
    </i>
    <i r="2">
      <x v="25"/>
    </i>
    <i r="2">
      <x v="27"/>
    </i>
    <i r="2">
      <x v="56"/>
    </i>
    <i r="2">
      <x v="295"/>
    </i>
    <i r="2">
      <x v="394"/>
    </i>
    <i r="1">
      <x v="15"/>
      <x v="55"/>
    </i>
    <i r="2">
      <x v="114"/>
    </i>
    <i r="2">
      <x v="143"/>
    </i>
    <i r="2">
      <x v="288"/>
    </i>
    <i r="2">
      <x v="311"/>
    </i>
    <i r="2">
      <x v="323"/>
    </i>
    <i r="2">
      <x v="324"/>
    </i>
    <i r="2">
      <x v="326"/>
    </i>
    <i r="2">
      <x v="341"/>
    </i>
    <i r="2">
      <x v="343"/>
    </i>
    <i r="2">
      <x v="393"/>
    </i>
    <i r="2">
      <x v="422"/>
    </i>
    <i r="2">
      <x v="423"/>
    </i>
    <i r="2">
      <x v="435"/>
    </i>
    <i t="blank">
      <x v="19"/>
    </i>
    <i>
      <x v="20"/>
    </i>
    <i r="1">
      <x/>
      <x v="326"/>
    </i>
    <i r="1">
      <x v="1"/>
      <x v="9"/>
    </i>
    <i r="2">
      <x v="314"/>
    </i>
    <i r="1">
      <x v="3"/>
      <x v="394"/>
    </i>
    <i r="1">
      <x v="4"/>
      <x v="99"/>
    </i>
    <i r="2">
      <x v="395"/>
    </i>
    <i r="1">
      <x v="6"/>
      <x v="387"/>
    </i>
    <i r="1">
      <x v="7"/>
      <x v="435"/>
    </i>
    <i r="1">
      <x v="8"/>
      <x v="342"/>
    </i>
    <i r="1">
      <x v="9"/>
      <x v="393"/>
    </i>
    <i r="1">
      <x v="10"/>
      <x v="382"/>
    </i>
    <i r="2">
      <x v="422"/>
    </i>
    <i r="1">
      <x v="12"/>
      <x v="311"/>
    </i>
    <i r="2">
      <x v="402"/>
    </i>
    <i r="1">
      <x v="14"/>
      <x v="316"/>
    </i>
    <i r="2">
      <x v="320"/>
    </i>
    <i r="2">
      <x v="341"/>
    </i>
    <i r="1">
      <x v="17"/>
      <x v="11"/>
    </i>
    <i r="2">
      <x v="25"/>
    </i>
    <i r="2">
      <x v="302"/>
    </i>
    <i r="2">
      <x v="310"/>
    </i>
    <i r="2">
      <x v="385"/>
    </i>
    <i t="blank">
      <x v="20"/>
    </i>
    <i>
      <x v="21"/>
    </i>
    <i r="1">
      <x/>
      <x v="9"/>
    </i>
    <i r="1">
      <x v="1"/>
      <x v="326"/>
    </i>
    <i r="1">
      <x v="2"/>
      <x v="312"/>
    </i>
    <i r="1">
      <x v="3"/>
      <x v="60"/>
    </i>
    <i r="2">
      <x v="394"/>
    </i>
    <i r="1">
      <x v="5"/>
      <x v="12"/>
    </i>
    <i r="2">
      <x v="15"/>
    </i>
    <i r="2">
      <x v="37"/>
    </i>
    <i r="2">
      <x v="314"/>
    </i>
    <i r="2">
      <x v="322"/>
    </i>
    <i r="1">
      <x v="10"/>
      <x v="11"/>
    </i>
    <i r="2">
      <x v="25"/>
    </i>
    <i r="2">
      <x v="27"/>
    </i>
    <i r="2">
      <x v="34"/>
    </i>
    <i r="2">
      <x v="99"/>
    </i>
    <i r="2">
      <x v="280"/>
    </i>
    <i r="2">
      <x v="316"/>
    </i>
    <i r="2">
      <x v="376"/>
    </i>
    <i r="2">
      <x v="377"/>
    </i>
    <i r="2">
      <x v="387"/>
    </i>
    <i r="2">
      <x v="395"/>
    </i>
    <i r="2">
      <x v="435"/>
    </i>
    <i t="blank">
      <x v="21"/>
    </i>
    <i>
      <x v="22"/>
    </i>
    <i r="1">
      <x/>
      <x v="9"/>
    </i>
    <i r="1">
      <x v="1"/>
      <x v="15"/>
    </i>
    <i r="1">
      <x v="2"/>
      <x v="58"/>
    </i>
    <i r="1">
      <x v="3"/>
      <x v="311"/>
    </i>
    <i r="1">
      <x v="4"/>
      <x v="312"/>
    </i>
    <i r="2">
      <x v="323"/>
    </i>
    <i r="2">
      <x v="394"/>
    </i>
    <i r="1">
      <x v="7"/>
      <x v="27"/>
    </i>
    <i r="2">
      <x v="53"/>
    </i>
    <i r="1">
      <x v="9"/>
      <x v="25"/>
    </i>
    <i r="2">
      <x v="306"/>
    </i>
    <i r="2">
      <x v="310"/>
    </i>
    <i r="2">
      <x v="314"/>
    </i>
    <i r="2">
      <x v="322"/>
    </i>
    <i r="2">
      <x v="326"/>
    </i>
    <i r="2">
      <x v="376"/>
    </i>
    <i r="2">
      <x v="387"/>
    </i>
    <i r="2">
      <x v="395"/>
    </i>
    <i r="2">
      <x v="413"/>
    </i>
    <i r="1">
      <x v="19"/>
      <x v="12"/>
    </i>
    <i r="2">
      <x v="13"/>
    </i>
    <i r="2">
      <x v="18"/>
    </i>
    <i r="2">
      <x v="21"/>
    </i>
    <i r="2">
      <x v="37"/>
    </i>
    <i r="2">
      <x v="39"/>
    </i>
    <i r="2">
      <x v="54"/>
    </i>
    <i r="2">
      <x v="119"/>
    </i>
    <i r="2">
      <x v="131"/>
    </i>
    <i r="2">
      <x v="143"/>
    </i>
    <i r="2">
      <x v="205"/>
    </i>
    <i r="2">
      <x v="206"/>
    </i>
    <i r="2">
      <x v="245"/>
    </i>
    <i r="2">
      <x v="278"/>
    </i>
    <i r="2">
      <x v="287"/>
    </i>
    <i r="2">
      <x v="302"/>
    </i>
    <i r="2">
      <x v="304"/>
    </i>
    <i r="2">
      <x v="381"/>
    </i>
    <i r="2">
      <x v="382"/>
    </i>
    <i r="2">
      <x v="384"/>
    </i>
    <i r="2">
      <x v="388"/>
    </i>
    <i r="2">
      <x v="408"/>
    </i>
    <i r="2">
      <x v="420"/>
    </i>
    <i r="2">
      <x v="427"/>
    </i>
    <i r="2">
      <x v="431"/>
    </i>
    <i r="2">
      <x v="435"/>
    </i>
    <i r="2">
      <x v="446"/>
    </i>
    <i r="2">
      <x v="448"/>
    </i>
    <i t="blank">
      <x v="22"/>
    </i>
    <i>
      <x v="23"/>
    </i>
    <i r="1">
      <x/>
      <x v="293"/>
    </i>
    <i r="1">
      <x v="1"/>
      <x v="9"/>
    </i>
    <i r="2">
      <x v="320"/>
    </i>
    <i r="2">
      <x v="394"/>
    </i>
    <i r="1">
      <x v="4"/>
      <x v="12"/>
    </i>
    <i r="1">
      <x v="5"/>
      <x v="312"/>
    </i>
    <i r="2">
      <x v="328"/>
    </i>
    <i r="1">
      <x v="7"/>
      <x v="314"/>
    </i>
    <i r="1">
      <x v="8"/>
      <x v="326"/>
    </i>
    <i r="2">
      <x v="422"/>
    </i>
    <i r="1">
      <x v="10"/>
      <x v="11"/>
    </i>
    <i r="2">
      <x v="15"/>
    </i>
    <i r="2">
      <x v="25"/>
    </i>
    <i r="2">
      <x v="395"/>
    </i>
    <i r="2">
      <x v="431"/>
    </i>
    <i r="1">
      <x v="15"/>
      <x v="19"/>
    </i>
    <i r="2">
      <x v="20"/>
    </i>
    <i r="2">
      <x v="23"/>
    </i>
    <i r="2">
      <x v="84"/>
    </i>
    <i r="2">
      <x v="343"/>
    </i>
    <i r="2">
      <x v="369"/>
    </i>
    <i r="2">
      <x v="393"/>
    </i>
    <i t="blank">
      <x v="23"/>
    </i>
    <i>
      <x v="24"/>
    </i>
    <i r="1">
      <x/>
      <x v="9"/>
    </i>
    <i r="1">
      <x v="1"/>
      <x v="328"/>
    </i>
    <i r="1">
      <x v="2"/>
      <x v="377"/>
    </i>
    <i r="1">
      <x v="3"/>
      <x v="311"/>
    </i>
    <i r="2">
      <x v="326"/>
    </i>
    <i r="2">
      <x v="382"/>
    </i>
    <i r="2">
      <x v="387"/>
    </i>
    <i r="2">
      <x v="435"/>
    </i>
    <i r="1">
      <x v="8"/>
      <x v="329"/>
    </i>
    <i r="1">
      <x v="9"/>
      <x v="11"/>
    </i>
    <i r="2">
      <x v="19"/>
    </i>
    <i r="2">
      <x v="342"/>
    </i>
    <i r="1">
      <x v="12"/>
      <x v="15"/>
    </i>
    <i r="2">
      <x v="39"/>
    </i>
    <i r="2">
      <x v="143"/>
    </i>
    <i r="2">
      <x v="314"/>
    </i>
    <i r="2">
      <x v="322"/>
    </i>
    <i r="2">
      <x v="343"/>
    </i>
    <i r="2">
      <x v="394"/>
    </i>
    <i r="1">
      <x v="19"/>
      <x v="8"/>
    </i>
    <i r="2">
      <x v="12"/>
    </i>
    <i r="2">
      <x v="25"/>
    </i>
    <i r="2">
      <x v="26"/>
    </i>
    <i r="2">
      <x v="56"/>
    </i>
    <i r="2">
      <x v="96"/>
    </i>
    <i r="2">
      <x v="199"/>
    </i>
    <i r="2">
      <x v="267"/>
    </i>
    <i r="2">
      <x v="295"/>
    </i>
    <i r="2">
      <x v="304"/>
    </i>
    <i r="2">
      <x v="312"/>
    </i>
    <i r="2">
      <x v="341"/>
    </i>
    <i r="2">
      <x v="350"/>
    </i>
    <i r="2">
      <x v="359"/>
    </i>
    <i r="2">
      <x v="383"/>
    </i>
    <i r="2">
      <x v="393"/>
    </i>
    <i r="2">
      <x v="400"/>
    </i>
    <i r="2">
      <x v="411"/>
    </i>
    <i r="2">
      <x v="418"/>
    </i>
    <i t="blank">
      <x v="24"/>
    </i>
    <i>
      <x v="25"/>
    </i>
    <i r="1">
      <x/>
      <x v="395"/>
    </i>
    <i r="1">
      <x v="1"/>
      <x v="302"/>
    </i>
    <i r="1">
      <x v="2"/>
      <x v="418"/>
    </i>
    <i r="1">
      <x v="3"/>
      <x v="394"/>
    </i>
    <i r="1">
      <x v="4"/>
      <x v="9"/>
    </i>
    <i r="2">
      <x v="25"/>
    </i>
    <i r="2">
      <x v="102"/>
    </i>
    <i r="2">
      <x v="387"/>
    </i>
    <i r="2">
      <x v="417"/>
    </i>
    <i r="1">
      <x v="9"/>
      <x v="422"/>
    </i>
    <i r="1">
      <x v="10"/>
      <x v="275"/>
    </i>
    <i r="2">
      <x v="393"/>
    </i>
    <i r="1">
      <x v="12"/>
      <x v="304"/>
    </i>
    <i r="2">
      <x v="314"/>
    </i>
    <i r="2">
      <x v="385"/>
    </i>
    <i r="1">
      <x v="15"/>
      <x v="11"/>
    </i>
    <i r="2">
      <x v="27"/>
    </i>
    <i r="2">
      <x v="310"/>
    </i>
    <i r="2">
      <x v="318"/>
    </i>
    <i r="2">
      <x v="320"/>
    </i>
    <i r="2">
      <x v="326"/>
    </i>
    <i r="2">
      <x v="369"/>
    </i>
    <i r="2">
      <x v="382"/>
    </i>
    <i r="2">
      <x v="388"/>
    </i>
    <i r="2">
      <x v="405"/>
    </i>
    <i t="blank">
      <x v="25"/>
    </i>
    <i>
      <x v="26"/>
    </i>
    <i r="1">
      <x/>
      <x v="342"/>
    </i>
    <i r="1">
      <x v="1"/>
      <x v="395"/>
    </i>
    <i r="1">
      <x v="2"/>
      <x v="326"/>
    </i>
    <i r="2">
      <x v="341"/>
    </i>
    <i r="2">
      <x v="418"/>
    </i>
    <i r="1">
      <x v="5"/>
      <x v="343"/>
    </i>
    <i r="2">
      <x v="387"/>
    </i>
    <i r="1">
      <x v="7"/>
      <x v="385"/>
    </i>
    <i r="1">
      <x v="8"/>
      <x v="344"/>
    </i>
    <i r="2">
      <x v="382"/>
    </i>
    <i r="2">
      <x v="394"/>
    </i>
    <i r="1">
      <x v="11"/>
      <x v="320"/>
    </i>
    <i r="2">
      <x v="417"/>
    </i>
    <i r="2">
      <x v="422"/>
    </i>
    <i r="1">
      <x v="14"/>
      <x v="398"/>
    </i>
    <i r="1">
      <x v="15"/>
      <x v="316"/>
    </i>
    <i r="2">
      <x v="369"/>
    </i>
    <i r="2">
      <x v="388"/>
    </i>
    <i r="1">
      <x v="18"/>
      <x v="9"/>
    </i>
    <i r="2">
      <x v="302"/>
    </i>
    <i t="blank">
      <x v="26"/>
    </i>
    <i>
      <x v="27"/>
    </i>
    <i r="1">
      <x/>
      <x v="55"/>
    </i>
    <i r="1">
      <x v="1"/>
      <x v="395"/>
    </i>
    <i r="1">
      <x v="2"/>
      <x v="99"/>
    </i>
    <i r="1">
      <x v="3"/>
      <x v="385"/>
    </i>
    <i r="2">
      <x v="422"/>
    </i>
    <i r="1">
      <x v="5"/>
      <x v="9"/>
    </i>
    <i r="2">
      <x v="394"/>
    </i>
    <i r="1">
      <x v="7"/>
      <x v="382"/>
    </i>
    <i r="1">
      <x v="8"/>
      <x v="312"/>
    </i>
    <i r="2">
      <x v="326"/>
    </i>
    <i r="1">
      <x v="10"/>
      <x v="302"/>
    </i>
    <i r="1">
      <x v="11"/>
      <x v="25"/>
    </i>
    <i r="1">
      <x v="12"/>
      <x v="314"/>
    </i>
    <i r="2">
      <x v="435"/>
    </i>
    <i r="1">
      <x v="14"/>
      <x v="11"/>
    </i>
    <i r="2">
      <x v="27"/>
    </i>
    <i r="2">
      <x v="310"/>
    </i>
    <i r="2">
      <x v="322"/>
    </i>
    <i r="2">
      <x v="387"/>
    </i>
    <i r="2">
      <x v="418"/>
    </i>
    <i t="blank">
      <x v="27"/>
    </i>
    <i>
      <x v="28"/>
    </i>
    <i r="1">
      <x/>
      <x v="422"/>
    </i>
    <i r="1">
      <x v="1"/>
      <x v="395"/>
    </i>
    <i r="1">
      <x v="2"/>
      <x v="394"/>
    </i>
    <i r="1">
      <x v="3"/>
      <x v="418"/>
    </i>
    <i r="1">
      <x v="4"/>
      <x v="382"/>
    </i>
    <i r="1">
      <x v="5"/>
      <x v="311"/>
    </i>
    <i r="2">
      <x v="322"/>
    </i>
    <i r="1">
      <x v="7"/>
      <x v="9"/>
    </i>
    <i r="2">
      <x v="316"/>
    </i>
    <i r="2">
      <x v="320"/>
    </i>
    <i r="2">
      <x v="342"/>
    </i>
    <i r="1">
      <x v="11"/>
      <x v="13"/>
    </i>
    <i r="2">
      <x v="199"/>
    </i>
    <i r="2">
      <x v="312"/>
    </i>
    <i r="2">
      <x v="326"/>
    </i>
    <i r="2">
      <x v="328"/>
    </i>
    <i r="2">
      <x v="339"/>
    </i>
    <i r="2">
      <x v="387"/>
    </i>
    <i r="1">
      <x v="18"/>
      <x v="39"/>
    </i>
    <i r="2">
      <x v="99"/>
    </i>
    <i r="2">
      <x v="202"/>
    </i>
    <i r="2">
      <x v="226"/>
    </i>
    <i r="2">
      <x v="300"/>
    </i>
    <i r="2">
      <x v="302"/>
    </i>
    <i r="2">
      <x v="314"/>
    </i>
    <i r="2">
      <x v="344"/>
    </i>
    <i r="2">
      <x v="393"/>
    </i>
    <i t="blank">
      <x v="28"/>
    </i>
    <i>
      <x v="29"/>
    </i>
    <i r="1">
      <x/>
      <x v="61"/>
    </i>
    <i r="1">
      <x v="1"/>
      <x v="58"/>
    </i>
    <i r="1">
      <x v="2"/>
      <x v="312"/>
    </i>
    <i r="1">
      <x v="3"/>
      <x v="9"/>
    </i>
    <i r="1">
      <x v="4"/>
      <x v="326"/>
    </i>
    <i r="1">
      <x v="5"/>
      <x v="311"/>
    </i>
    <i r="2">
      <x v="322"/>
    </i>
    <i r="1">
      <x v="7"/>
      <x v="59"/>
    </i>
    <i r="1">
      <x v="8"/>
      <x v="65"/>
    </i>
    <i r="1">
      <x v="9"/>
      <x v="394"/>
    </i>
    <i r="1">
      <x v="10"/>
      <x v="343"/>
    </i>
    <i r="2">
      <x v="395"/>
    </i>
    <i r="1">
      <x v="12"/>
      <x v="381"/>
    </i>
    <i r="1">
      <x v="13"/>
      <x v="369"/>
    </i>
    <i r="1">
      <x v="14"/>
      <x v="382"/>
    </i>
    <i r="2">
      <x v="387"/>
    </i>
    <i r="2">
      <x v="393"/>
    </i>
    <i r="1">
      <x v="17"/>
      <x v="11"/>
    </i>
    <i r="2">
      <x v="27"/>
    </i>
    <i r="2">
      <x v="95"/>
    </i>
    <i r="2">
      <x v="320"/>
    </i>
    <i r="2">
      <x v="422"/>
    </i>
    <i t="blank">
      <x v="29"/>
    </i>
    <i>
      <x v="30"/>
    </i>
    <i r="1">
      <x/>
      <x v="395"/>
    </i>
    <i r="1">
      <x v="1"/>
      <x v="58"/>
    </i>
    <i r="1">
      <x v="2"/>
      <x v="9"/>
    </i>
    <i r="2">
      <x v="326"/>
    </i>
    <i r="1">
      <x v="4"/>
      <x v="394"/>
    </i>
    <i r="1">
      <x v="5"/>
      <x v="59"/>
    </i>
    <i r="2">
      <x v="431"/>
    </i>
    <i r="1">
      <x v="7"/>
      <x v="312"/>
    </i>
    <i r="1">
      <x v="8"/>
      <x v="387"/>
    </i>
    <i r="2">
      <x v="422"/>
    </i>
    <i r="1">
      <x v="10"/>
      <x v="320"/>
    </i>
    <i r="1">
      <x v="11"/>
      <x v="25"/>
    </i>
    <i r="2">
      <x v="381"/>
    </i>
    <i r="2">
      <x v="435"/>
    </i>
    <i r="1">
      <x v="14"/>
      <x v="12"/>
    </i>
    <i r="2">
      <x v="322"/>
    </i>
    <i r="2">
      <x v="393"/>
    </i>
    <i r="1">
      <x v="17"/>
      <x v="245"/>
    </i>
    <i r="2">
      <x v="295"/>
    </i>
    <i r="2">
      <x v="302"/>
    </i>
    <i r="2">
      <x v="310"/>
    </i>
    <i r="2">
      <x v="314"/>
    </i>
    <i r="2">
      <x v="316"/>
    </i>
    <i r="2">
      <x v="341"/>
    </i>
    <i r="2">
      <x v="418"/>
    </i>
    <i t="blank">
      <x v="30"/>
    </i>
    <i>
      <x v="31"/>
    </i>
    <i r="1">
      <x/>
      <x v="292"/>
    </i>
    <i r="1">
      <x v="1"/>
      <x v="61"/>
    </i>
    <i r="1">
      <x v="2"/>
      <x v="59"/>
    </i>
    <i r="1">
      <x v="3"/>
      <x v="9"/>
    </i>
    <i r="2">
      <x v="312"/>
    </i>
    <i r="1">
      <x v="5"/>
      <x v="64"/>
    </i>
    <i r="2">
      <x v="326"/>
    </i>
    <i r="2">
      <x v="395"/>
    </i>
    <i r="1">
      <x v="8"/>
      <x v="75"/>
    </i>
    <i r="2">
      <x v="295"/>
    </i>
    <i r="2">
      <x v="394"/>
    </i>
    <i r="2">
      <x v="435"/>
    </i>
    <i r="1">
      <x v="12"/>
      <x v="12"/>
    </i>
    <i r="2">
      <x v="25"/>
    </i>
    <i r="1">
      <x v="14"/>
      <x v="15"/>
    </i>
    <i r="2">
      <x v="23"/>
    </i>
    <i r="2">
      <x v="58"/>
    </i>
    <i r="2">
      <x v="300"/>
    </i>
    <i r="2">
      <x v="310"/>
    </i>
    <i r="2">
      <x v="314"/>
    </i>
    <i r="2">
      <x v="320"/>
    </i>
    <i t="blank">
      <x v="31"/>
    </i>
    <i>
      <x v="32"/>
    </i>
    <i r="1">
      <x/>
      <x v="59"/>
    </i>
    <i r="1">
      <x v="1"/>
      <x v="39"/>
    </i>
    <i r="2">
      <x v="61"/>
    </i>
    <i r="2">
      <x v="295"/>
    </i>
    <i r="1">
      <x v="4"/>
      <x v="9"/>
    </i>
    <i r="2">
      <x v="12"/>
    </i>
    <i r="2">
      <x v="25"/>
    </i>
    <i r="1">
      <x v="7"/>
      <x v="11"/>
    </i>
    <i r="2">
      <x v="19"/>
    </i>
    <i r="2">
      <x v="58"/>
    </i>
    <i r="2">
      <x v="60"/>
    </i>
    <i r="2">
      <x v="63"/>
    </i>
    <i r="2">
      <x v="162"/>
    </i>
    <i r="2">
      <x v="245"/>
    </i>
    <i r="2">
      <x v="280"/>
    </i>
    <i r="2">
      <x v="304"/>
    </i>
    <i r="2">
      <x v="306"/>
    </i>
    <i r="2">
      <x v="311"/>
    </i>
    <i r="2">
      <x v="318"/>
    </i>
    <i r="2">
      <x v="322"/>
    </i>
    <i r="2">
      <x v="326"/>
    </i>
    <i r="2">
      <x v="376"/>
    </i>
    <i r="2">
      <x v="383"/>
    </i>
    <i r="2">
      <x v="388"/>
    </i>
    <i r="2">
      <x v="395"/>
    </i>
    <i r="2">
      <x v="420"/>
    </i>
    <i t="blank">
      <x v="32"/>
    </i>
    <i>
      <x v="33"/>
    </i>
    <i r="1">
      <x/>
      <x v="9"/>
    </i>
    <i r="1">
      <x v="1"/>
      <x v="326"/>
    </i>
    <i r="2">
      <x v="376"/>
    </i>
    <i r="1">
      <x v="3"/>
      <x v="381"/>
    </i>
    <i r="1">
      <x v="4"/>
      <x v="312"/>
    </i>
    <i r="1">
      <x v="5"/>
      <x v="320"/>
    </i>
    <i r="1">
      <x v="6"/>
      <x v="311"/>
    </i>
    <i r="2">
      <x v="387"/>
    </i>
    <i r="2">
      <x v="394"/>
    </i>
    <i r="1">
      <x v="9"/>
      <x v="322"/>
    </i>
    <i r="2">
      <x v="379"/>
    </i>
    <i r="1">
      <x v="11"/>
      <x v="309"/>
    </i>
    <i r="2">
      <x v="310"/>
    </i>
    <i r="1">
      <x v="13"/>
      <x v="39"/>
    </i>
    <i r="2">
      <x v="395"/>
    </i>
    <i r="1">
      <x v="15"/>
      <x v="12"/>
    </i>
    <i r="2">
      <x v="59"/>
    </i>
    <i r="2">
      <x v="208"/>
    </i>
    <i r="2">
      <x v="319"/>
    </i>
    <i r="2">
      <x v="328"/>
    </i>
    <i r="2">
      <x v="377"/>
    </i>
    <i r="2">
      <x v="382"/>
    </i>
    <i r="2">
      <x v="386"/>
    </i>
    <i r="2">
      <x v="413"/>
    </i>
    <i t="blank">
      <x v="33"/>
    </i>
    <i>
      <x v="34"/>
    </i>
    <i r="1">
      <x/>
      <x v="9"/>
    </i>
    <i r="1">
      <x v="1"/>
      <x v="376"/>
    </i>
    <i r="1">
      <x v="2"/>
      <x v="39"/>
    </i>
    <i r="1">
      <x v="3"/>
      <x v="310"/>
    </i>
    <i r="2">
      <x v="312"/>
    </i>
    <i r="2">
      <x v="326"/>
    </i>
    <i r="2">
      <x v="377"/>
    </i>
    <i r="2">
      <x v="381"/>
    </i>
    <i r="1">
      <x v="8"/>
      <x v="103"/>
    </i>
    <i r="2">
      <x v="307"/>
    </i>
    <i r="2">
      <x v="311"/>
    </i>
    <i r="2">
      <x v="342"/>
    </i>
    <i r="2">
      <x v="395"/>
    </i>
    <i r="1">
      <x v="1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8"/>
    </i>
    <i r="2">
      <x v="309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8"/>
    </i>
    <i r="2">
      <x v="379"/>
    </i>
    <i r="2">
      <x v="380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34"/>
    </i>
    <i>
      <x v="35"/>
    </i>
    <i r="1">
      <x/>
      <x v="9"/>
    </i>
    <i r="1">
      <x v="1"/>
      <x v="376"/>
    </i>
    <i r="1">
      <x v="2"/>
      <x v="11"/>
    </i>
    <i r="2">
      <x v="326"/>
    </i>
    <i r="2">
      <x v="394"/>
    </i>
    <i r="1">
      <x v="5"/>
      <x v="58"/>
    </i>
    <i r="2">
      <x v="306"/>
    </i>
    <i r="2">
      <x v="312"/>
    </i>
    <i r="2">
      <x v="322"/>
    </i>
    <i r="2">
      <x v="387"/>
    </i>
    <i r="2">
      <x v="395"/>
    </i>
    <i r="1">
      <x v="11"/>
      <x v="311"/>
    </i>
    <i r="2">
      <x v="314"/>
    </i>
    <i r="2">
      <x v="381"/>
    </i>
    <i r="1">
      <x v="14"/>
      <x v="39"/>
    </i>
    <i r="2">
      <x v="310"/>
    </i>
    <i r="2">
      <x v="386"/>
    </i>
    <i r="2">
      <x v="431"/>
    </i>
    <i r="2">
      <x v="435"/>
    </i>
    <i r="1">
      <x v="19"/>
      <x v="12"/>
    </i>
    <i r="2">
      <x v="27"/>
    </i>
    <i r="2">
      <x v="32"/>
    </i>
    <i r="2">
      <x v="245"/>
    </i>
    <i r="2">
      <x v="316"/>
    </i>
    <i r="2">
      <x v="320"/>
    </i>
    <i r="2">
      <x v="369"/>
    </i>
    <i r="2">
      <x v="379"/>
    </i>
    <i r="2">
      <x v="391"/>
    </i>
    <i r="2">
      <x v="393"/>
    </i>
    <i r="2">
      <x v="429"/>
    </i>
    <i t="blank">
      <x v="35"/>
    </i>
    <i>
      <x v="36"/>
    </i>
    <i r="1">
      <x/>
      <x v="9"/>
    </i>
    <i r="1">
      <x v="1"/>
      <x v="25"/>
    </i>
    <i r="2">
      <x v="312"/>
    </i>
    <i r="2">
      <x v="322"/>
    </i>
    <i r="2">
      <x v="350"/>
    </i>
    <i r="1">
      <x v="5"/>
      <x v="310"/>
    </i>
    <i r="2">
      <x v="381"/>
    </i>
    <i r="2">
      <x v="394"/>
    </i>
    <i r="2">
      <x v="413"/>
    </i>
    <i r="2">
      <x v="435"/>
    </i>
    <i r="1">
      <x v="10"/>
      <x v="12"/>
    </i>
    <i r="2">
      <x v="26"/>
    </i>
    <i r="2">
      <x v="58"/>
    </i>
    <i r="2">
      <x v="61"/>
    </i>
    <i r="2">
      <x v="191"/>
    </i>
    <i r="2">
      <x v="207"/>
    </i>
    <i r="2">
      <x v="307"/>
    </i>
    <i r="2">
      <x v="320"/>
    </i>
    <i r="2">
      <x v="328"/>
    </i>
    <i r="2">
      <x v="361"/>
    </i>
    <i r="2">
      <x v="376"/>
    </i>
    <i r="2">
      <x v="377"/>
    </i>
    <i r="2">
      <x v="388"/>
    </i>
    <i r="2">
      <x v="395"/>
    </i>
    <i r="2">
      <x v="420"/>
    </i>
    <i r="2">
      <x v="448"/>
    </i>
    <i t="blank">
      <x v="36"/>
    </i>
    <i>
      <x v="37"/>
    </i>
    <i r="1">
      <x/>
      <x v="9"/>
    </i>
    <i r="1">
      <x v="1"/>
      <x v="376"/>
    </i>
    <i r="1">
      <x v="2"/>
      <x v="312"/>
    </i>
    <i r="2">
      <x v="395"/>
    </i>
    <i r="1">
      <x v="4"/>
      <x v="61"/>
    </i>
    <i r="2">
      <x v="117"/>
    </i>
    <i r="2">
      <x v="306"/>
    </i>
    <i r="2">
      <x v="326"/>
    </i>
    <i r="2">
      <x v="413"/>
    </i>
    <i r="1">
      <x v="9"/>
      <x v="32"/>
    </i>
    <i r="2">
      <x v="34"/>
    </i>
    <i r="2">
      <x v="37"/>
    </i>
    <i r="2">
      <x v="39"/>
    </i>
    <i r="2">
      <x v="63"/>
    </i>
    <i r="2">
      <x v="202"/>
    </i>
    <i r="2">
      <x v="204"/>
    </i>
    <i r="2">
      <x v="277"/>
    </i>
    <i r="2">
      <x v="278"/>
    </i>
    <i r="2">
      <x v="280"/>
    </i>
    <i r="2">
      <x v="309"/>
    </i>
    <i r="2">
      <x v="314"/>
    </i>
    <i r="2">
      <x v="322"/>
    </i>
    <i r="2">
      <x v="329"/>
    </i>
    <i r="2">
      <x v="343"/>
    </i>
    <i r="2">
      <x v="377"/>
    </i>
    <i r="2">
      <x v="379"/>
    </i>
    <i r="2">
      <x v="381"/>
    </i>
    <i r="2">
      <x v="397"/>
    </i>
    <i r="2">
      <x v="422"/>
    </i>
    <i t="blank">
      <x v="37"/>
    </i>
    <i>
      <x v="38"/>
    </i>
    <i r="1">
      <x/>
      <x v="61"/>
    </i>
    <i r="1">
      <x v="1"/>
      <x v="376"/>
    </i>
    <i r="1">
      <x v="2"/>
      <x v="9"/>
    </i>
    <i r="2">
      <x v="326"/>
    </i>
    <i r="1">
      <x v="4"/>
      <x v="39"/>
    </i>
    <i r="1">
      <x v="5"/>
      <x v="25"/>
    </i>
    <i r="2">
      <x v="312"/>
    </i>
    <i r="1">
      <x v="7"/>
      <x v="37"/>
    </i>
    <i r="2">
      <x v="63"/>
    </i>
    <i r="2">
      <x v="362"/>
    </i>
    <i r="2">
      <x v="381"/>
    </i>
    <i r="2">
      <x v="387"/>
    </i>
    <i r="2">
      <x v="394"/>
    </i>
    <i r="2">
      <x v="418"/>
    </i>
    <i r="1">
      <x v="14"/>
      <x v="27"/>
    </i>
    <i r="2">
      <x v="33"/>
    </i>
    <i r="2">
      <x v="58"/>
    </i>
    <i r="2">
      <x v="59"/>
    </i>
    <i r="2">
      <x v="304"/>
    </i>
    <i r="2">
      <x v="310"/>
    </i>
    <i r="2">
      <x v="319"/>
    </i>
    <i r="2">
      <x v="322"/>
    </i>
    <i r="2">
      <x v="342"/>
    </i>
    <i r="2">
      <x v="395"/>
    </i>
    <i r="2">
      <x v="413"/>
    </i>
    <i r="2">
      <x v="435"/>
    </i>
    <i t="blank">
      <x v="38"/>
    </i>
    <i>
      <x v="39"/>
    </i>
    <i r="1">
      <x/>
      <x v="9"/>
    </i>
    <i r="2">
      <x v="59"/>
    </i>
    <i r="1">
      <x v="2"/>
      <x v="58"/>
    </i>
    <i r="1">
      <x v="3"/>
      <x v="61"/>
    </i>
    <i r="1">
      <x v="4"/>
      <x v="435"/>
    </i>
    <i r="1">
      <x v="5"/>
      <x v="310"/>
    </i>
    <i r="1">
      <x v="6"/>
      <x v="25"/>
    </i>
    <i r="2">
      <x v="39"/>
    </i>
    <i r="2">
      <x v="311"/>
    </i>
    <i r="2">
      <x v="376"/>
    </i>
    <i r="2">
      <x v="394"/>
    </i>
    <i r="1">
      <x v="11"/>
      <x v="15"/>
    </i>
    <i r="2">
      <x v="63"/>
    </i>
    <i r="2">
      <x v="65"/>
    </i>
    <i r="2">
      <x v="95"/>
    </i>
    <i r="2">
      <x v="322"/>
    </i>
    <i r="2">
      <x v="326"/>
    </i>
    <i r="2">
      <x v="413"/>
    </i>
    <i r="1">
      <x v="18"/>
      <x v="11"/>
    </i>
    <i r="2">
      <x v="13"/>
    </i>
    <i r="2">
      <x v="37"/>
    </i>
    <i r="2">
      <x v="43"/>
    </i>
    <i r="2">
      <x v="97"/>
    </i>
    <i r="2">
      <x v="99"/>
    </i>
    <i r="2">
      <x v="121"/>
    </i>
    <i r="2">
      <x v="277"/>
    </i>
    <i r="2">
      <x v="300"/>
    </i>
    <i r="2">
      <x v="304"/>
    </i>
    <i r="2">
      <x v="306"/>
    </i>
    <i r="2">
      <x v="307"/>
    </i>
    <i r="2">
      <x v="309"/>
    </i>
    <i r="2">
      <x v="314"/>
    </i>
    <i r="2">
      <x v="323"/>
    </i>
    <i r="2">
      <x v="328"/>
    </i>
    <i r="2">
      <x v="339"/>
    </i>
    <i r="2">
      <x v="342"/>
    </i>
    <i r="2">
      <x v="357"/>
    </i>
    <i r="2">
      <x v="362"/>
    </i>
    <i r="2">
      <x v="377"/>
    </i>
    <i r="2">
      <x v="379"/>
    </i>
    <i r="2">
      <x v="381"/>
    </i>
    <i r="2">
      <x v="385"/>
    </i>
    <i r="2">
      <x v="387"/>
    </i>
    <i r="2">
      <x v="395"/>
    </i>
    <i r="2">
      <x v="422"/>
    </i>
    <i r="2">
      <x v="427"/>
    </i>
    <i r="2">
      <x v="429"/>
    </i>
    <i t="blank">
      <x v="3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578">
      <pivotArea field="5" type="button" dataOnly="0" labelOnly="1" outline="0" axis="axisRow" fieldPosition="0"/>
    </format>
    <format dxfId="577">
      <pivotArea outline="0" fieldPosition="0">
        <references count="1">
          <reference field="4294967294" count="1">
            <x v="0"/>
          </reference>
        </references>
      </pivotArea>
    </format>
    <format dxfId="576">
      <pivotArea outline="0" fieldPosition="0">
        <references count="1">
          <reference field="4294967294" count="1">
            <x v="1"/>
          </reference>
        </references>
      </pivotArea>
    </format>
    <format dxfId="575">
      <pivotArea outline="0" fieldPosition="0">
        <references count="1">
          <reference field="4294967294" count="1">
            <x v="2"/>
          </reference>
        </references>
      </pivotArea>
    </format>
    <format dxfId="574">
      <pivotArea outline="0" fieldPosition="0">
        <references count="1">
          <reference field="4294967294" count="1">
            <x v="3"/>
          </reference>
        </references>
      </pivotArea>
    </format>
    <format dxfId="573">
      <pivotArea outline="0" fieldPosition="0">
        <references count="1">
          <reference field="4294967294" count="1">
            <x v="4"/>
          </reference>
        </references>
      </pivotArea>
    </format>
    <format dxfId="572">
      <pivotArea outline="0" fieldPosition="0">
        <references count="1">
          <reference field="4294967294" count="1">
            <x v="5"/>
          </reference>
        </references>
      </pivotArea>
    </format>
    <format dxfId="571">
      <pivotArea outline="0" fieldPosition="0">
        <references count="1">
          <reference field="4294967294" count="1">
            <x v="6"/>
          </reference>
        </references>
      </pivotArea>
    </format>
    <format dxfId="570">
      <pivotArea field="5" type="button" dataOnly="0" labelOnly="1" outline="0" axis="axisRow" fieldPosition="0"/>
    </format>
    <format dxfId="5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8">
      <pivotArea field="5" type="button" dataOnly="0" labelOnly="1" outline="0" axis="axisRow" fieldPosition="0"/>
    </format>
    <format dxfId="56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6">
      <pivotArea field="5" type="button" dataOnly="0" labelOnly="1" outline="0" axis="axisRow" fieldPosition="0"/>
    </format>
    <format dxfId="56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4">
      <pivotArea field="5" type="button" dataOnly="0" labelOnly="1" outline="0" axis="axisRow" fieldPosition="0"/>
    </format>
    <format dxfId="56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0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29000" displayName="LTBL_29000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SUM(LTBL_29000[総数／事業所数])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29202" displayName="LABTBL_29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29402" displayName="S_TABLE_ti.29402" ref="B58:I96" totalsRowShown="0">
  <autoFilter ref="B58:I96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29424" displayName="LTBL_29424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SUM(LTBL_29424[総数／事業所数])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29424" displayName="LABTBL_294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29424" displayName="M_TABLE_ti.29424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29424" displayName="S_TABLE_ti.29424" ref="B55:I80" totalsRowShown="0">
  <autoFilter ref="B55:I80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29425" displayName="LTBL_29425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SUM(LTBL_29425[総数／事業所数])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29425" displayName="LABTBL_294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29425" displayName="M_TABLE_ti.29425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29425" displayName="S_TABLE_ti.29425" ref="B54:I74" totalsRowShown="0">
  <autoFilter ref="B54:I74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29426" displayName="LTBL_29426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SUM(LTBL_29426[総数／事業所数])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29202" displayName="M_TABLE_ti.29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29426" displayName="LABTBL_294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29426" displayName="M_TABLE_ti.2942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29426" displayName="S_TABLE_ti.2942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29427" displayName="LTBL_29427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SUM(LTBL_29427[総数／事業所数])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29427" displayName="LABTBL_294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29427" displayName="M_TABLE_ti.2942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29427" displayName="S_TABLE_ti.29427" ref="B51:I78" totalsRowShown="0">
  <autoFilter ref="B51:I78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29441" displayName="LTBL_29441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SUM(LTBL_29441[総数／事業所数])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29441" displayName="LABTBL_294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29441" displayName="M_TABLE_ti.2944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29202" displayName="S_TABLE_ti.29202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29441" displayName="S_TABLE_ti.29441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29442" displayName="LTBL_29442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SUM(LTBL_29442[総数／事業所数])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29442" displayName="LABTBL_294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29442" displayName="M_TABLE_ti.2944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29442" displayName="S_TABLE_ti.29442" ref="B51:I76" totalsRowShown="0">
  <autoFilter ref="B51:I76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29443" displayName="LTBL_29443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SUM(LTBL_29443[総数／事業所数])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29443" displayName="LABTBL_294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29443" displayName="M_TABLE_ti.2944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29443" displayName="S_TABLE_ti.2944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29444" displayName="LTBL_29444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SUM(LTBL_29444[総数／事業所数])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29203" displayName="LTBL_29203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SUM(LTBL_29203[総数／事業所数])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29444" displayName="LABTBL_2944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29444" displayName="M_TABLE_ti.29444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29444" displayName="S_TABLE_ti.29444" ref="B111:I137" totalsRowShown="0">
  <autoFilter ref="B111:I137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29446" displayName="LTBL_29446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SUM(LTBL_29446[総数／事業所数])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29446" displayName="LABTBL_294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29446" displayName="M_TABLE_ti.29446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29446" displayName="S_TABLE_ti.29446" ref="B56:I80" totalsRowShown="0">
  <autoFilter ref="B56:I80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29447" displayName="LTBL_29447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SUM(LTBL_29447[総数／事業所数])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29447" displayName="LABTBL_2944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29447" displayName="M_TABLE_ti.29447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29203" displayName="LABTBL_29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29447" displayName="S_TABLE_ti.29447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29449" displayName="LTBL_29449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SUM(LTBL_29449[総数／事業所数])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29449" displayName="LABTBL_2944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29449" displayName="M_TABLE_ti.29449" ref="B28:I57" totalsRowShown="0">
  <autoFilter ref="B28:I57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29449" displayName="S_TABLE_ti.29449" ref="B60:I90" totalsRowShown="0">
  <autoFilter ref="B60:I90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29450" displayName="LTBL_29450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SUM(LTBL_29450[総数／事業所数])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29450" displayName="LABTBL_2945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29450" displayName="M_TABLE_ti.29450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29450" displayName="S_TABLE_ti.29450" ref="B111:I137" totalsRowShown="0">
  <autoFilter ref="B111:I137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29451" displayName="LTBL_29451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SUM(LTBL_29451[総数／事業所数])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29203" displayName="M_TABLE_ti.29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29451" displayName="LABTBL_2945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29451" displayName="M_TABLE_ti.29451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29451" displayName="S_TABLE_ti.29451" ref="B111:I140" totalsRowShown="0">
  <autoFilter ref="B111:I140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29452" displayName="LTBL_29452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SUM(LTBL_29452[総数／事業所数])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29452" displayName="LABTBL_2945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29452" displayName="M_TABLE_ti.29452" ref="B28:I57" totalsRowShown="0">
  <autoFilter ref="B28:I57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29452" displayName="S_TABLE_ti.29452" ref="B60:I86" totalsRowShown="0">
  <autoFilter ref="B60:I86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29453" displayName="LTBL_29453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SUM(LTBL_29453[総数／事業所数])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29453" displayName="LABTBL_2945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29453" displayName="M_TABLE_ti.29453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29203" displayName="S_TABLE_ti.2920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29453" displayName="S_TABLE_ti.29453" ref="B56:I103" totalsRowShown="0">
  <autoFilter ref="B56:I103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29204" displayName="LTBL_29204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SUM(LTBL_29204[総数／事業所数])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29204" displayName="LABTBL_29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29204" displayName="M_TABLE_ti.2920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29000" displayName="LABTBL_29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29204" displayName="S_TABLE_ti.29204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29205" displayName="LTBL_29205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SUM(LTBL_29205[総数／事業所数])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29205" displayName="LABTBL_29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29205" displayName="M_TABLE_ti.29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29205" displayName="S_TABLE_ti.29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29206" displayName="LTBL_29206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SUM(LTBL_29206[総数／事業所数])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29206" displayName="LABTBL_29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29206" displayName="M_TABLE_ti.2920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29206" displayName="S_TABLE_ti.29206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29207" displayName="LTBL_29207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SUM(LTBL_29207[総数／事業所数])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29000" displayName="M_TABLE_ti.29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29207" displayName="LABTBL_29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29207" displayName="M_TABLE_ti.2920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29207" displayName="S_TABLE_ti.29207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29208" displayName="LTBL_29208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SUM(LTBL_29208[総数／事業所数])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29208" displayName="LABTBL_29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29208" displayName="M_TABLE_ti.2920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29208" displayName="S_TABLE_ti.29208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29209" displayName="LTBL_29209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SUM(LTBL_29209[総数／事業所数])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29209" displayName="LABTBL_29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29209" displayName="M_TABLE_ti.2920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29000" displayName="S_TABLE_ti.29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29209" displayName="S_TABLE_ti.29209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29210" displayName="LTBL_29210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SUM(LTBL_29210[総数／事業所数])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29210" displayName="LABTBL_29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29210" displayName="M_TABLE_ti.29210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29210" displayName="S_TABLE_ti.29210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29211" displayName="LTBL_29211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SUM(LTBL_29211[総数／事業所数])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29211" displayName="LABTBL_29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29211" displayName="M_TABLE_ti.2921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29211" displayName="S_TABLE_ti.29211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29212" displayName="LTBL_29212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SUM(LTBL_29212[総数／事業所数])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29201" displayName="LTBL_29201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SUM(LTBL_29201[総数／事業所数])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29212" displayName="LABTBL_29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29212" displayName="M_TABLE_ti.2921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29212" displayName="S_TABLE_ti.2921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29322" displayName="LTBL_29322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SUM(LTBL_29322[総数／事業所数])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29322" displayName="LABTBL_293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29322" displayName="M_TABLE_ti.293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29322" displayName="S_TABLE_ti.293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29342" displayName="LTBL_29342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SUM(LTBL_29342[総数／事業所数])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29342" displayName="LABTBL_293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29342" displayName="M_TABLE_ti.2934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29201" displayName="LABTBL_29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29342" displayName="S_TABLE_ti.2934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29343" displayName="LTBL_29343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SUM(LTBL_29343[総数／事業所数])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29343" displayName="LABTBL_293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29343" displayName="M_TABLE_ti.29343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29343" displayName="S_TABLE_ti.29343" ref="B57:I83" totalsRowShown="0">
  <autoFilter ref="B57:I83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29344" displayName="LTBL_29344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SUM(LTBL_29344[総数／事業所数])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29344" displayName="LABTBL_2934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29344" displayName="M_TABLE_ti.2934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29344" displayName="S_TABLE_ti.29344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29345" displayName="LTBL_29345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SUM(LTBL_29345[総数／事業所数])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29201" displayName="M_TABLE_ti.29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29345" displayName="LABTBL_2934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29345" displayName="M_TABLE_ti.29345" ref="B28:I61" totalsRowShown="0">
  <autoFilter ref="B28:I61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29345" displayName="S_TABLE_ti.29345" ref="B64:I121" totalsRowShown="0">
  <autoFilter ref="B64:I121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29361" displayName="LTBL_29361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SUM(LTBL_29361[総数／事業所数])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29361" displayName="LABTBL_29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29361" displayName="M_TABLE_ti.2936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29361" displayName="S_TABLE_ti.29361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29362" displayName="LTBL_29362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SUM(LTBL_29362[総数／事業所数])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29362" displayName="LABTBL_293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29362" displayName="M_TABLE_ti.2936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29201" displayName="S_TABLE_ti.29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29362" displayName="S_TABLE_ti.29362" ref="B53:I82" totalsRowShown="0">
  <autoFilter ref="B53:I82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29363" displayName="LTBL_29363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SUM(LTBL_29363[総数／事業所数])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29363" displayName="LABTBL_2936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29363" displayName="M_TABLE_ti.2936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29363" displayName="S_TABLE_ti.29363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29385" displayName="LTBL_29385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SUM(LTBL_29385[総数／事業所数])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29385" displayName="LABTBL_2938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29385" displayName="M_TABLE_ti.29385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29385" displayName="S_TABLE_ti.29385" ref="B58:I80" totalsRowShown="0">
  <autoFilter ref="B58:I80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29386" displayName="LTBL_29386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SUM(LTBL_29386[総数／事業所数])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29202" displayName="LTBL_29202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SUM(LTBL_29202[総数／事業所数])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29386" displayName="LABTBL_2938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29386" displayName="M_TABLE_ti.29386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29386" displayName="S_TABLE_ti.29386" ref="B57:I104" totalsRowShown="0">
  <autoFilter ref="B57:I104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29401" displayName="LTBL_29401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SUM(LTBL_29401[総数／事業所数])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29401" displayName="LABTBL_294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29401" displayName="M_TABLE_ti.2940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29401" displayName="S_TABLE_ti.29401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29402" displayName="LTBL_29402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SUM(LTBL_29402[総数／事業所数])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29402" displayName="LABTBL_294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29402" displayName="M_TABLE_ti.29402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workbookViewId="0"/>
  </sheetViews>
  <sheetFormatPr defaultRowHeight="13.5" x14ac:dyDescent="0.15"/>
  <sheetData>
    <row r="1" spans="1:2" x14ac:dyDescent="0.15">
      <c r="A1" t="s">
        <v>794</v>
      </c>
    </row>
    <row r="2" spans="1:2" x14ac:dyDescent="0.15">
      <c r="B2" s="13" t="s">
        <v>600</v>
      </c>
    </row>
    <row r="3" spans="1:2" x14ac:dyDescent="0.15">
      <c r="B3" s="13" t="s">
        <v>144</v>
      </c>
    </row>
    <row r="4" spans="1:2" x14ac:dyDescent="0.15">
      <c r="B4" s="13" t="s">
        <v>598</v>
      </c>
    </row>
    <row r="5" spans="1:2" x14ac:dyDescent="0.15">
      <c r="B5" s="13" t="s">
        <v>754</v>
      </c>
    </row>
    <row r="6" spans="1:2" x14ac:dyDescent="0.15">
      <c r="B6" s="13" t="s">
        <v>755</v>
      </c>
    </row>
    <row r="7" spans="1:2" x14ac:dyDescent="0.15">
      <c r="B7" s="13" t="s">
        <v>756</v>
      </c>
    </row>
    <row r="8" spans="1:2" x14ac:dyDescent="0.15">
      <c r="B8" s="13" t="s">
        <v>757</v>
      </c>
    </row>
    <row r="9" spans="1:2" x14ac:dyDescent="0.15">
      <c r="B9" s="13" t="s">
        <v>758</v>
      </c>
    </row>
    <row r="10" spans="1:2" x14ac:dyDescent="0.15">
      <c r="B10" s="13" t="s">
        <v>759</v>
      </c>
    </row>
    <row r="11" spans="1:2" x14ac:dyDescent="0.15">
      <c r="B11" s="13" t="s">
        <v>760</v>
      </c>
    </row>
    <row r="12" spans="1:2" x14ac:dyDescent="0.15">
      <c r="B12" s="13" t="s">
        <v>761</v>
      </c>
    </row>
    <row r="13" spans="1:2" x14ac:dyDescent="0.15">
      <c r="B13" s="13" t="s">
        <v>762</v>
      </c>
    </row>
    <row r="14" spans="1:2" x14ac:dyDescent="0.15">
      <c r="B14" s="13" t="s">
        <v>763</v>
      </c>
    </row>
    <row r="15" spans="1:2" x14ac:dyDescent="0.15">
      <c r="B15" s="13" t="s">
        <v>764</v>
      </c>
    </row>
    <row r="16" spans="1:2" x14ac:dyDescent="0.15">
      <c r="B16" s="13" t="s">
        <v>765</v>
      </c>
    </row>
    <row r="17" spans="2:2" x14ac:dyDescent="0.15">
      <c r="B17" s="13" t="s">
        <v>766</v>
      </c>
    </row>
    <row r="18" spans="2:2" x14ac:dyDescent="0.15">
      <c r="B18" s="13" t="s">
        <v>767</v>
      </c>
    </row>
    <row r="19" spans="2:2" x14ac:dyDescent="0.15">
      <c r="B19" s="13" t="s">
        <v>768</v>
      </c>
    </row>
    <row r="20" spans="2:2" x14ac:dyDescent="0.15">
      <c r="B20" s="13" t="s">
        <v>769</v>
      </c>
    </row>
    <row r="21" spans="2:2" x14ac:dyDescent="0.15">
      <c r="B21" s="13" t="s">
        <v>770</v>
      </c>
    </row>
    <row r="22" spans="2:2" x14ac:dyDescent="0.15">
      <c r="B22" s="13" t="s">
        <v>771</v>
      </c>
    </row>
    <row r="23" spans="2:2" x14ac:dyDescent="0.15">
      <c r="B23" s="13" t="s">
        <v>772</v>
      </c>
    </row>
    <row r="24" spans="2:2" x14ac:dyDescent="0.15">
      <c r="B24" s="13" t="s">
        <v>773</v>
      </c>
    </row>
    <row r="25" spans="2:2" x14ac:dyDescent="0.15">
      <c r="B25" s="13" t="s">
        <v>774</v>
      </c>
    </row>
    <row r="26" spans="2:2" x14ac:dyDescent="0.15">
      <c r="B26" s="13" t="s">
        <v>775</v>
      </c>
    </row>
    <row r="27" spans="2:2" x14ac:dyDescent="0.15">
      <c r="B27" s="13" t="s">
        <v>776</v>
      </c>
    </row>
    <row r="28" spans="2:2" x14ac:dyDescent="0.15">
      <c r="B28" s="13" t="s">
        <v>777</v>
      </c>
    </row>
    <row r="29" spans="2:2" x14ac:dyDescent="0.15">
      <c r="B29" s="13" t="s">
        <v>778</v>
      </c>
    </row>
    <row r="30" spans="2:2" x14ac:dyDescent="0.15">
      <c r="B30" s="13" t="s">
        <v>779</v>
      </c>
    </row>
    <row r="31" spans="2:2" x14ac:dyDescent="0.15">
      <c r="B31" s="13" t="s">
        <v>780</v>
      </c>
    </row>
    <row r="32" spans="2:2" x14ac:dyDescent="0.15">
      <c r="B32" s="13" t="s">
        <v>781</v>
      </c>
    </row>
    <row r="33" spans="2:2" x14ac:dyDescent="0.15">
      <c r="B33" s="13" t="s">
        <v>782</v>
      </c>
    </row>
    <row r="34" spans="2:2" x14ac:dyDescent="0.15">
      <c r="B34" s="13" t="s">
        <v>783</v>
      </c>
    </row>
    <row r="35" spans="2:2" x14ac:dyDescent="0.15">
      <c r="B35" s="13" t="s">
        <v>784</v>
      </c>
    </row>
    <row r="36" spans="2:2" x14ac:dyDescent="0.15">
      <c r="B36" s="13" t="s">
        <v>785</v>
      </c>
    </row>
    <row r="37" spans="2:2" x14ac:dyDescent="0.15">
      <c r="B37" s="13" t="s">
        <v>786</v>
      </c>
    </row>
    <row r="38" spans="2:2" x14ac:dyDescent="0.15">
      <c r="B38" s="13" t="s">
        <v>787</v>
      </c>
    </row>
    <row r="39" spans="2:2" x14ac:dyDescent="0.15">
      <c r="B39" s="13" t="s">
        <v>788</v>
      </c>
    </row>
    <row r="40" spans="2:2" x14ac:dyDescent="0.15">
      <c r="B40" s="13" t="s">
        <v>789</v>
      </c>
    </row>
    <row r="41" spans="2:2" x14ac:dyDescent="0.15">
      <c r="B41" s="13" t="s">
        <v>790</v>
      </c>
    </row>
    <row r="42" spans="2:2" x14ac:dyDescent="0.15">
      <c r="B42" s="13" t="s">
        <v>791</v>
      </c>
    </row>
    <row r="43" spans="2:2" x14ac:dyDescent="0.15">
      <c r="B43" s="13" t="s">
        <v>792</v>
      </c>
    </row>
    <row r="44" spans="2:2" x14ac:dyDescent="0.15">
      <c r="B44" s="13" t="s">
        <v>793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奈良県'!a1" display="奈良県"/>
    <hyperlink ref="B6" location="'奈良市'!a1" display="奈良市"/>
    <hyperlink ref="B7" location="'大和高田市'!a1" display="大和高田市"/>
    <hyperlink ref="B8" location="'大和郡山市'!a1" display="大和郡山市"/>
    <hyperlink ref="B9" location="'天理市'!a1" display="天理市"/>
    <hyperlink ref="B10" location="'橿原市'!a1" display="橿原市"/>
    <hyperlink ref="B11" location="'桜井市'!a1" display="桜井市"/>
    <hyperlink ref="B12" location="'五條市'!a1" display="五條市"/>
    <hyperlink ref="B13" location="'御所市'!a1" display="御所市"/>
    <hyperlink ref="B14" location="'生駒市'!a1" display="生駒市"/>
    <hyperlink ref="B15" location="'香芝市'!a1" display="香芝市"/>
    <hyperlink ref="B16" location="'葛城市'!a1" display="葛城市"/>
    <hyperlink ref="B17" location="'宇陀市'!a1" display="宇陀市"/>
    <hyperlink ref="B18" location="'山辺郡山添村'!a1" display="山辺郡山添村"/>
    <hyperlink ref="B19" location="'生駒郡平群町'!a1" display="生駒郡平群町"/>
    <hyperlink ref="B20" location="'生駒郡三郷町'!a1" display="生駒郡三郷町"/>
    <hyperlink ref="B21" location="'生駒郡斑鳩町'!a1" display="生駒郡斑鳩町"/>
    <hyperlink ref="B22" location="'生駒郡安堵町'!a1" display="生駒郡安堵町"/>
    <hyperlink ref="B23" location="'磯城郡川西町'!a1" display="磯城郡川西町"/>
    <hyperlink ref="B24" location="'磯城郡三宅町'!a1" display="磯城郡三宅町"/>
    <hyperlink ref="B25" location="'磯城郡田原本町'!a1" display="磯城郡田原本町"/>
    <hyperlink ref="B26" location="'宇陀郡曽爾村'!a1" display="宇陀郡曽爾村"/>
    <hyperlink ref="B27" location="'宇陀郡御杖村'!a1" display="宇陀郡御杖村"/>
    <hyperlink ref="B28" location="'高市郡高取町'!a1" display="高市郡高取町"/>
    <hyperlink ref="B29" location="'高市郡明日香村'!a1" display="高市郡明日香村"/>
    <hyperlink ref="B30" location="'北葛城郡上牧町'!a1" display="北葛城郡上牧町"/>
    <hyperlink ref="B31" location="'北葛城郡王寺町'!a1" display="北葛城郡王寺町"/>
    <hyperlink ref="B32" location="'北葛城郡広陵町'!a1" display="北葛城郡広陵町"/>
    <hyperlink ref="B33" location="'北葛城郡河合町'!a1" display="北葛城郡河合町"/>
    <hyperlink ref="B34" location="'吉野郡吉野町'!a1" display="吉野郡吉野町"/>
    <hyperlink ref="B35" location="'吉野郡大淀町'!a1" display="吉野郡大淀町"/>
    <hyperlink ref="B36" location="'吉野郡下市町'!a1" display="吉野郡下市町"/>
    <hyperlink ref="B37" location="'吉野郡黒滝村'!a1" display="吉野郡黒滝村"/>
    <hyperlink ref="B38" location="'吉野郡天川村'!a1" display="吉野郡天川村"/>
    <hyperlink ref="B39" location="'吉野郡野迫川村'!a1" display="吉野郡野迫川村"/>
    <hyperlink ref="B40" location="'吉野郡十津川村'!a1" display="吉野郡十津川村"/>
    <hyperlink ref="B41" location="'吉野郡下北山村'!a1" display="吉野郡下北山村"/>
    <hyperlink ref="B42" location="'吉野郡上北山村'!a1" display="吉野郡上北山村"/>
    <hyperlink ref="B43" location="'吉野郡川上村'!a1" display="吉野郡川上村"/>
    <hyperlink ref="B44" location="'吉野郡東吉野村'!a1" display="吉野郡東吉野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635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243</v>
      </c>
      <c r="D6" s="8">
        <v>10.06</v>
      </c>
      <c r="E6" s="12">
        <v>122</v>
      </c>
      <c r="F6" s="8">
        <v>7.29</v>
      </c>
      <c r="G6" s="12">
        <v>121</v>
      </c>
      <c r="H6" s="8">
        <v>16.37</v>
      </c>
      <c r="I6" s="12">
        <v>0</v>
      </c>
    </row>
    <row r="7" spans="2:9" ht="15" customHeight="1" x14ac:dyDescent="0.15">
      <c r="B7" t="s">
        <v>42</v>
      </c>
      <c r="C7" s="12">
        <v>260</v>
      </c>
      <c r="D7" s="8">
        <v>10.76</v>
      </c>
      <c r="E7" s="12">
        <v>182</v>
      </c>
      <c r="F7" s="8">
        <v>10.87</v>
      </c>
      <c r="G7" s="12">
        <v>78</v>
      </c>
      <c r="H7" s="8">
        <v>10.55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13</v>
      </c>
      <c r="D9" s="8">
        <v>0.54</v>
      </c>
      <c r="E9" s="12">
        <v>0</v>
      </c>
      <c r="F9" s="8">
        <v>0</v>
      </c>
      <c r="G9" s="12">
        <v>13</v>
      </c>
      <c r="H9" s="8">
        <v>1.76</v>
      </c>
      <c r="I9" s="12">
        <v>0</v>
      </c>
    </row>
    <row r="10" spans="2:9" ht="15" customHeight="1" x14ac:dyDescent="0.15">
      <c r="B10" t="s">
        <v>45</v>
      </c>
      <c r="C10" s="12">
        <v>7</v>
      </c>
      <c r="D10" s="8">
        <v>0.28999999999999998</v>
      </c>
      <c r="E10" s="12">
        <v>0</v>
      </c>
      <c r="F10" s="8">
        <v>0</v>
      </c>
      <c r="G10" s="12">
        <v>7</v>
      </c>
      <c r="H10" s="8">
        <v>0.95</v>
      </c>
      <c r="I10" s="12">
        <v>0</v>
      </c>
    </row>
    <row r="11" spans="2:9" ht="15" customHeight="1" x14ac:dyDescent="0.15">
      <c r="B11" t="s">
        <v>46</v>
      </c>
      <c r="C11" s="12">
        <v>640</v>
      </c>
      <c r="D11" s="8">
        <v>26.49</v>
      </c>
      <c r="E11" s="12">
        <v>421</v>
      </c>
      <c r="F11" s="8">
        <v>25.15</v>
      </c>
      <c r="G11" s="12">
        <v>218</v>
      </c>
      <c r="H11" s="8">
        <v>29.5</v>
      </c>
      <c r="I11" s="12">
        <v>1</v>
      </c>
    </row>
    <row r="12" spans="2:9" ht="15" customHeight="1" x14ac:dyDescent="0.15">
      <c r="B12" t="s">
        <v>47</v>
      </c>
      <c r="C12" s="12">
        <v>11</v>
      </c>
      <c r="D12" s="8">
        <v>0.46</v>
      </c>
      <c r="E12" s="12">
        <v>2</v>
      </c>
      <c r="F12" s="8">
        <v>0.12</v>
      </c>
      <c r="G12" s="12">
        <v>9</v>
      </c>
      <c r="H12" s="8">
        <v>1.22</v>
      </c>
      <c r="I12" s="12">
        <v>0</v>
      </c>
    </row>
    <row r="13" spans="2:9" ht="15" customHeight="1" x14ac:dyDescent="0.15">
      <c r="B13" t="s">
        <v>48</v>
      </c>
      <c r="C13" s="12">
        <v>342</v>
      </c>
      <c r="D13" s="8">
        <v>14.16</v>
      </c>
      <c r="E13" s="12">
        <v>244</v>
      </c>
      <c r="F13" s="8">
        <v>14.58</v>
      </c>
      <c r="G13" s="12">
        <v>97</v>
      </c>
      <c r="H13" s="8">
        <v>13.13</v>
      </c>
      <c r="I13" s="12">
        <v>1</v>
      </c>
    </row>
    <row r="14" spans="2:9" ht="15" customHeight="1" x14ac:dyDescent="0.15">
      <c r="B14" t="s">
        <v>49</v>
      </c>
      <c r="C14" s="12">
        <v>86</v>
      </c>
      <c r="D14" s="8">
        <v>3.56</v>
      </c>
      <c r="E14" s="12">
        <v>55</v>
      </c>
      <c r="F14" s="8">
        <v>3.29</v>
      </c>
      <c r="G14" s="12">
        <v>31</v>
      </c>
      <c r="H14" s="8">
        <v>4.1900000000000004</v>
      </c>
      <c r="I14" s="12">
        <v>0</v>
      </c>
    </row>
    <row r="15" spans="2:9" ht="15" customHeight="1" x14ac:dyDescent="0.15">
      <c r="B15" t="s">
        <v>50</v>
      </c>
      <c r="C15" s="12">
        <v>244</v>
      </c>
      <c r="D15" s="8">
        <v>10.1</v>
      </c>
      <c r="E15" s="12">
        <v>214</v>
      </c>
      <c r="F15" s="8">
        <v>12.78</v>
      </c>
      <c r="G15" s="12">
        <v>30</v>
      </c>
      <c r="H15" s="8">
        <v>4.0599999999999996</v>
      </c>
      <c r="I15" s="12">
        <v>0</v>
      </c>
    </row>
    <row r="16" spans="2:9" ht="15" customHeight="1" x14ac:dyDescent="0.15">
      <c r="B16" t="s">
        <v>51</v>
      </c>
      <c r="C16" s="12">
        <v>266</v>
      </c>
      <c r="D16" s="8">
        <v>11.01</v>
      </c>
      <c r="E16" s="12">
        <v>216</v>
      </c>
      <c r="F16" s="8">
        <v>12.9</v>
      </c>
      <c r="G16" s="12">
        <v>50</v>
      </c>
      <c r="H16" s="8">
        <v>6.77</v>
      </c>
      <c r="I16" s="12">
        <v>0</v>
      </c>
    </row>
    <row r="17" spans="2:9" ht="15" customHeight="1" x14ac:dyDescent="0.15">
      <c r="B17" t="s">
        <v>52</v>
      </c>
      <c r="C17" s="12">
        <v>107</v>
      </c>
      <c r="D17" s="8">
        <v>4.43</v>
      </c>
      <c r="E17" s="12">
        <v>78</v>
      </c>
      <c r="F17" s="8">
        <v>4.66</v>
      </c>
      <c r="G17" s="12">
        <v>29</v>
      </c>
      <c r="H17" s="8">
        <v>3.92</v>
      </c>
      <c r="I17" s="12">
        <v>0</v>
      </c>
    </row>
    <row r="18" spans="2:9" ht="15" customHeight="1" x14ac:dyDescent="0.15">
      <c r="B18" t="s">
        <v>53</v>
      </c>
      <c r="C18" s="12">
        <v>119</v>
      </c>
      <c r="D18" s="8">
        <v>4.93</v>
      </c>
      <c r="E18" s="12">
        <v>82</v>
      </c>
      <c r="F18" s="8">
        <v>4.9000000000000004</v>
      </c>
      <c r="G18" s="12">
        <v>36</v>
      </c>
      <c r="H18" s="8">
        <v>4.87</v>
      </c>
      <c r="I18" s="12">
        <v>1</v>
      </c>
    </row>
    <row r="19" spans="2:9" ht="15" customHeight="1" x14ac:dyDescent="0.15">
      <c r="B19" t="s">
        <v>54</v>
      </c>
      <c r="C19" s="12">
        <v>78</v>
      </c>
      <c r="D19" s="8">
        <v>3.23</v>
      </c>
      <c r="E19" s="12">
        <v>58</v>
      </c>
      <c r="F19" s="8">
        <v>3.46</v>
      </c>
      <c r="G19" s="12">
        <v>20</v>
      </c>
      <c r="H19" s="8">
        <v>2.71</v>
      </c>
      <c r="I19" s="12">
        <v>0</v>
      </c>
    </row>
    <row r="20" spans="2:9" ht="15" customHeight="1" x14ac:dyDescent="0.15">
      <c r="B20" s="9" t="s">
        <v>601</v>
      </c>
      <c r="C20" s="12">
        <f>SUM(LTBL_29205[総数／事業所数])</f>
        <v>2416</v>
      </c>
      <c r="E20" s="12">
        <f>SUBTOTAL(109,LTBL_29205[個人／事業所数])</f>
        <v>1674</v>
      </c>
      <c r="G20" s="12">
        <f>SUBTOTAL(109,LTBL_29205[法人／事業所数])</f>
        <v>739</v>
      </c>
      <c r="I20" s="12">
        <f>SUBTOTAL(109,LTBL_29205[法人以外の団体／事業所数])</f>
        <v>3</v>
      </c>
    </row>
    <row r="21" spans="2:9" ht="15" customHeight="1" x14ac:dyDescent="0.15">
      <c r="E21" s="11">
        <f>LTBL_29205[[#Totals],[個人／事業所数]]/LTBL_29205[[#Totals],[総数／事業所数]]</f>
        <v>0.69288079470198671</v>
      </c>
      <c r="G21" s="11">
        <f>LTBL_29205[[#Totals],[法人／事業所数]]/LTBL_29205[[#Totals],[総数／事業所数]]</f>
        <v>0.30587748344370863</v>
      </c>
      <c r="I21" s="11">
        <f>LTBL_29205[[#Totals],[法人以外の団体／事業所数]]/LTBL_29205[[#Totals],[総数／事業所数]]</f>
        <v>1.2417218543046358E-3</v>
      </c>
    </row>
    <row r="23" spans="2:9" ht="33" customHeight="1" x14ac:dyDescent="0.15">
      <c r="B23" t="s">
        <v>600</v>
      </c>
      <c r="C23" s="10" t="s">
        <v>56</v>
      </c>
      <c r="D23" s="10" t="s">
        <v>636</v>
      </c>
      <c r="E23" s="10" t="s">
        <v>58</v>
      </c>
      <c r="F23" s="10" t="s">
        <v>637</v>
      </c>
      <c r="G23" s="10" t="s">
        <v>60</v>
      </c>
      <c r="H23" s="10" t="s">
        <v>638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639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74</v>
      </c>
      <c r="C29" s="12">
        <v>290</v>
      </c>
      <c r="D29" s="8">
        <v>12</v>
      </c>
      <c r="E29" s="12">
        <v>227</v>
      </c>
      <c r="F29" s="8">
        <v>13.56</v>
      </c>
      <c r="G29" s="12">
        <v>62</v>
      </c>
      <c r="H29" s="8">
        <v>8.39</v>
      </c>
      <c r="I29" s="12">
        <v>1</v>
      </c>
    </row>
    <row r="30" spans="2:9" ht="15" customHeight="1" x14ac:dyDescent="0.15">
      <c r="B30" t="s">
        <v>77</v>
      </c>
      <c r="C30" s="12">
        <v>224</v>
      </c>
      <c r="D30" s="8">
        <v>9.27</v>
      </c>
      <c r="E30" s="12">
        <v>203</v>
      </c>
      <c r="F30" s="8">
        <v>12.13</v>
      </c>
      <c r="G30" s="12">
        <v>21</v>
      </c>
      <c r="H30" s="8">
        <v>2.84</v>
      </c>
      <c r="I30" s="12">
        <v>0</v>
      </c>
    </row>
    <row r="31" spans="2:9" ht="15" customHeight="1" x14ac:dyDescent="0.15">
      <c r="B31" t="s">
        <v>78</v>
      </c>
      <c r="C31" s="12">
        <v>216</v>
      </c>
      <c r="D31" s="8">
        <v>8.94</v>
      </c>
      <c r="E31" s="12">
        <v>187</v>
      </c>
      <c r="F31" s="8">
        <v>11.17</v>
      </c>
      <c r="G31" s="12">
        <v>29</v>
      </c>
      <c r="H31" s="8">
        <v>3.92</v>
      </c>
      <c r="I31" s="12">
        <v>0</v>
      </c>
    </row>
    <row r="32" spans="2:9" ht="15" customHeight="1" x14ac:dyDescent="0.15">
      <c r="B32" t="s">
        <v>72</v>
      </c>
      <c r="C32" s="12">
        <v>200</v>
      </c>
      <c r="D32" s="8">
        <v>8.2799999999999994</v>
      </c>
      <c r="E32" s="12">
        <v>138</v>
      </c>
      <c r="F32" s="8">
        <v>8.24</v>
      </c>
      <c r="G32" s="12">
        <v>61</v>
      </c>
      <c r="H32" s="8">
        <v>8.25</v>
      </c>
      <c r="I32" s="12">
        <v>1</v>
      </c>
    </row>
    <row r="33" spans="2:9" ht="15" customHeight="1" x14ac:dyDescent="0.15">
      <c r="B33" t="s">
        <v>63</v>
      </c>
      <c r="C33" s="12">
        <v>136</v>
      </c>
      <c r="D33" s="8">
        <v>5.63</v>
      </c>
      <c r="E33" s="12">
        <v>60</v>
      </c>
      <c r="F33" s="8">
        <v>3.58</v>
      </c>
      <c r="G33" s="12">
        <v>76</v>
      </c>
      <c r="H33" s="8">
        <v>10.28</v>
      </c>
      <c r="I33" s="12">
        <v>0</v>
      </c>
    </row>
    <row r="34" spans="2:9" ht="15" customHeight="1" x14ac:dyDescent="0.15">
      <c r="B34" t="s">
        <v>70</v>
      </c>
      <c r="C34" s="12">
        <v>135</v>
      </c>
      <c r="D34" s="8">
        <v>5.59</v>
      </c>
      <c r="E34" s="12">
        <v>111</v>
      </c>
      <c r="F34" s="8">
        <v>6.63</v>
      </c>
      <c r="G34" s="12">
        <v>24</v>
      </c>
      <c r="H34" s="8">
        <v>3.25</v>
      </c>
      <c r="I34" s="12">
        <v>0</v>
      </c>
    </row>
    <row r="35" spans="2:9" ht="15" customHeight="1" x14ac:dyDescent="0.15">
      <c r="B35" t="s">
        <v>80</v>
      </c>
      <c r="C35" s="12">
        <v>107</v>
      </c>
      <c r="D35" s="8">
        <v>4.43</v>
      </c>
      <c r="E35" s="12">
        <v>78</v>
      </c>
      <c r="F35" s="8">
        <v>4.66</v>
      </c>
      <c r="G35" s="12">
        <v>29</v>
      </c>
      <c r="H35" s="8">
        <v>3.92</v>
      </c>
      <c r="I35" s="12">
        <v>0</v>
      </c>
    </row>
    <row r="36" spans="2:9" ht="15" customHeight="1" x14ac:dyDescent="0.15">
      <c r="B36" t="s">
        <v>81</v>
      </c>
      <c r="C36" s="12">
        <v>89</v>
      </c>
      <c r="D36" s="8">
        <v>3.68</v>
      </c>
      <c r="E36" s="12">
        <v>82</v>
      </c>
      <c r="F36" s="8">
        <v>4.9000000000000004</v>
      </c>
      <c r="G36" s="12">
        <v>7</v>
      </c>
      <c r="H36" s="8">
        <v>0.95</v>
      </c>
      <c r="I36" s="12">
        <v>0</v>
      </c>
    </row>
    <row r="37" spans="2:9" ht="15" customHeight="1" x14ac:dyDescent="0.15">
      <c r="B37" t="s">
        <v>69</v>
      </c>
      <c r="C37" s="12">
        <v>86</v>
      </c>
      <c r="D37" s="8">
        <v>3.56</v>
      </c>
      <c r="E37" s="12">
        <v>51</v>
      </c>
      <c r="F37" s="8">
        <v>3.05</v>
      </c>
      <c r="G37" s="12">
        <v>35</v>
      </c>
      <c r="H37" s="8">
        <v>4.74</v>
      </c>
      <c r="I37" s="12">
        <v>0</v>
      </c>
    </row>
    <row r="38" spans="2:9" ht="15" customHeight="1" x14ac:dyDescent="0.15">
      <c r="B38" t="s">
        <v>66</v>
      </c>
      <c r="C38" s="12">
        <v>80</v>
      </c>
      <c r="D38" s="8">
        <v>3.31</v>
      </c>
      <c r="E38" s="12">
        <v>64</v>
      </c>
      <c r="F38" s="8">
        <v>3.82</v>
      </c>
      <c r="G38" s="12">
        <v>16</v>
      </c>
      <c r="H38" s="8">
        <v>2.17</v>
      </c>
      <c r="I38" s="12">
        <v>0</v>
      </c>
    </row>
    <row r="39" spans="2:9" ht="15" customHeight="1" x14ac:dyDescent="0.15">
      <c r="B39" t="s">
        <v>71</v>
      </c>
      <c r="C39" s="12">
        <v>80</v>
      </c>
      <c r="D39" s="8">
        <v>3.31</v>
      </c>
      <c r="E39" s="12">
        <v>58</v>
      </c>
      <c r="F39" s="8">
        <v>3.46</v>
      </c>
      <c r="G39" s="12">
        <v>22</v>
      </c>
      <c r="H39" s="8">
        <v>2.98</v>
      </c>
      <c r="I39" s="12">
        <v>0</v>
      </c>
    </row>
    <row r="40" spans="2:9" ht="15" customHeight="1" x14ac:dyDescent="0.15">
      <c r="B40" t="s">
        <v>64</v>
      </c>
      <c r="C40" s="12">
        <v>57</v>
      </c>
      <c r="D40" s="8">
        <v>2.36</v>
      </c>
      <c r="E40" s="12">
        <v>30</v>
      </c>
      <c r="F40" s="8">
        <v>1.79</v>
      </c>
      <c r="G40" s="12">
        <v>27</v>
      </c>
      <c r="H40" s="8">
        <v>3.65</v>
      </c>
      <c r="I40" s="12">
        <v>0</v>
      </c>
    </row>
    <row r="41" spans="2:9" ht="15" customHeight="1" x14ac:dyDescent="0.15">
      <c r="B41" t="s">
        <v>65</v>
      </c>
      <c r="C41" s="12">
        <v>50</v>
      </c>
      <c r="D41" s="8">
        <v>2.0699999999999998</v>
      </c>
      <c r="E41" s="12">
        <v>32</v>
      </c>
      <c r="F41" s="8">
        <v>1.91</v>
      </c>
      <c r="G41" s="12">
        <v>18</v>
      </c>
      <c r="H41" s="8">
        <v>2.44</v>
      </c>
      <c r="I41" s="12">
        <v>0</v>
      </c>
    </row>
    <row r="42" spans="2:9" ht="15" customHeight="1" x14ac:dyDescent="0.15">
      <c r="B42" t="s">
        <v>76</v>
      </c>
      <c r="C42" s="12">
        <v>48</v>
      </c>
      <c r="D42" s="8">
        <v>1.99</v>
      </c>
      <c r="E42" s="12">
        <v>28</v>
      </c>
      <c r="F42" s="8">
        <v>1.67</v>
      </c>
      <c r="G42" s="12">
        <v>20</v>
      </c>
      <c r="H42" s="8">
        <v>2.71</v>
      </c>
      <c r="I42" s="12">
        <v>0</v>
      </c>
    </row>
    <row r="43" spans="2:9" ht="15" customHeight="1" x14ac:dyDescent="0.15">
      <c r="B43" t="s">
        <v>82</v>
      </c>
      <c r="C43" s="12">
        <v>44</v>
      </c>
      <c r="D43" s="8">
        <v>1.82</v>
      </c>
      <c r="E43" s="12">
        <v>42</v>
      </c>
      <c r="F43" s="8">
        <v>2.5099999999999998</v>
      </c>
      <c r="G43" s="12">
        <v>2</v>
      </c>
      <c r="H43" s="8">
        <v>0.27</v>
      </c>
      <c r="I43" s="12">
        <v>0</v>
      </c>
    </row>
    <row r="44" spans="2:9" ht="15" customHeight="1" x14ac:dyDescent="0.15">
      <c r="B44" t="s">
        <v>73</v>
      </c>
      <c r="C44" s="12">
        <v>43</v>
      </c>
      <c r="D44" s="8">
        <v>1.78</v>
      </c>
      <c r="E44" s="12">
        <v>16</v>
      </c>
      <c r="F44" s="8">
        <v>0.96</v>
      </c>
      <c r="G44" s="12">
        <v>27</v>
      </c>
      <c r="H44" s="8">
        <v>3.65</v>
      </c>
      <c r="I44" s="12">
        <v>0</v>
      </c>
    </row>
    <row r="45" spans="2:9" ht="15" customHeight="1" x14ac:dyDescent="0.15">
      <c r="B45" t="s">
        <v>68</v>
      </c>
      <c r="C45" s="12">
        <v>42</v>
      </c>
      <c r="D45" s="8">
        <v>1.74</v>
      </c>
      <c r="E45" s="12">
        <v>16</v>
      </c>
      <c r="F45" s="8">
        <v>0.96</v>
      </c>
      <c r="G45" s="12">
        <v>26</v>
      </c>
      <c r="H45" s="8">
        <v>3.52</v>
      </c>
      <c r="I45" s="12">
        <v>0</v>
      </c>
    </row>
    <row r="46" spans="2:9" ht="15" customHeight="1" x14ac:dyDescent="0.15">
      <c r="B46" t="s">
        <v>75</v>
      </c>
      <c r="C46" s="12">
        <v>34</v>
      </c>
      <c r="D46" s="8">
        <v>1.41</v>
      </c>
      <c r="E46" s="12">
        <v>26</v>
      </c>
      <c r="F46" s="8">
        <v>1.55</v>
      </c>
      <c r="G46" s="12">
        <v>8</v>
      </c>
      <c r="H46" s="8">
        <v>1.08</v>
      </c>
      <c r="I46" s="12">
        <v>0</v>
      </c>
    </row>
    <row r="47" spans="2:9" ht="15" customHeight="1" x14ac:dyDescent="0.15">
      <c r="B47" t="s">
        <v>79</v>
      </c>
      <c r="C47" s="12">
        <v>32</v>
      </c>
      <c r="D47" s="8">
        <v>1.32</v>
      </c>
      <c r="E47" s="12">
        <v>20</v>
      </c>
      <c r="F47" s="8">
        <v>1.19</v>
      </c>
      <c r="G47" s="12">
        <v>12</v>
      </c>
      <c r="H47" s="8">
        <v>1.62</v>
      </c>
      <c r="I47" s="12">
        <v>0</v>
      </c>
    </row>
    <row r="48" spans="2:9" ht="15" customHeight="1" x14ac:dyDescent="0.15">
      <c r="B48" t="s">
        <v>89</v>
      </c>
      <c r="C48" s="12">
        <v>31</v>
      </c>
      <c r="D48" s="8">
        <v>1.28</v>
      </c>
      <c r="E48" s="12">
        <v>17</v>
      </c>
      <c r="F48" s="8">
        <v>1.02</v>
      </c>
      <c r="G48" s="12">
        <v>14</v>
      </c>
      <c r="H48" s="8">
        <v>1.89</v>
      </c>
      <c r="I48" s="12">
        <v>0</v>
      </c>
    </row>
    <row r="51" spans="2:9" ht="33" customHeight="1" x14ac:dyDescent="0.15">
      <c r="B51" t="s">
        <v>640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154</v>
      </c>
      <c r="C52" s="12">
        <v>165</v>
      </c>
      <c r="D52" s="8">
        <v>6.83</v>
      </c>
      <c r="E52" s="12">
        <v>149</v>
      </c>
      <c r="F52" s="8">
        <v>8.9</v>
      </c>
      <c r="G52" s="12">
        <v>16</v>
      </c>
      <c r="H52" s="8">
        <v>2.17</v>
      </c>
      <c r="I52" s="12">
        <v>0</v>
      </c>
    </row>
    <row r="53" spans="2:9" ht="15" customHeight="1" x14ac:dyDescent="0.15">
      <c r="B53" t="s">
        <v>161</v>
      </c>
      <c r="C53" s="12">
        <v>110</v>
      </c>
      <c r="D53" s="8">
        <v>4.55</v>
      </c>
      <c r="E53" s="12">
        <v>97</v>
      </c>
      <c r="F53" s="8">
        <v>5.79</v>
      </c>
      <c r="G53" s="12">
        <v>13</v>
      </c>
      <c r="H53" s="8">
        <v>1.76</v>
      </c>
      <c r="I53" s="12">
        <v>0</v>
      </c>
    </row>
    <row r="54" spans="2:9" ht="15" customHeight="1" x14ac:dyDescent="0.15">
      <c r="B54" t="s">
        <v>153</v>
      </c>
      <c r="C54" s="12">
        <v>86</v>
      </c>
      <c r="D54" s="8">
        <v>3.56</v>
      </c>
      <c r="E54" s="12">
        <v>72</v>
      </c>
      <c r="F54" s="8">
        <v>4.3</v>
      </c>
      <c r="G54" s="12">
        <v>14</v>
      </c>
      <c r="H54" s="8">
        <v>1.89</v>
      </c>
      <c r="I54" s="12">
        <v>0</v>
      </c>
    </row>
    <row r="55" spans="2:9" ht="15" customHeight="1" x14ac:dyDescent="0.15">
      <c r="B55" t="s">
        <v>163</v>
      </c>
      <c r="C55" s="12">
        <v>70</v>
      </c>
      <c r="D55" s="8">
        <v>2.9</v>
      </c>
      <c r="E55" s="12">
        <v>63</v>
      </c>
      <c r="F55" s="8">
        <v>3.76</v>
      </c>
      <c r="G55" s="12">
        <v>7</v>
      </c>
      <c r="H55" s="8">
        <v>0.95</v>
      </c>
      <c r="I55" s="12">
        <v>0</v>
      </c>
    </row>
    <row r="56" spans="2:9" ht="15" customHeight="1" x14ac:dyDescent="0.15">
      <c r="B56" t="s">
        <v>155</v>
      </c>
      <c r="C56" s="12">
        <v>65</v>
      </c>
      <c r="D56" s="8">
        <v>2.69</v>
      </c>
      <c r="E56" s="12">
        <v>63</v>
      </c>
      <c r="F56" s="8">
        <v>3.76</v>
      </c>
      <c r="G56" s="12">
        <v>2</v>
      </c>
      <c r="H56" s="8">
        <v>0.27</v>
      </c>
      <c r="I56" s="12">
        <v>0</v>
      </c>
    </row>
    <row r="57" spans="2:9" ht="15" customHeight="1" x14ac:dyDescent="0.15">
      <c r="B57" t="s">
        <v>162</v>
      </c>
      <c r="C57" s="12">
        <v>65</v>
      </c>
      <c r="D57" s="8">
        <v>2.69</v>
      </c>
      <c r="E57" s="12">
        <v>48</v>
      </c>
      <c r="F57" s="8">
        <v>2.87</v>
      </c>
      <c r="G57" s="12">
        <v>17</v>
      </c>
      <c r="H57" s="8">
        <v>2.2999999999999998</v>
      </c>
      <c r="I57" s="12">
        <v>0</v>
      </c>
    </row>
    <row r="58" spans="2:9" ht="15" customHeight="1" x14ac:dyDescent="0.15">
      <c r="B58" t="s">
        <v>158</v>
      </c>
      <c r="C58" s="12">
        <v>63</v>
      </c>
      <c r="D58" s="8">
        <v>2.61</v>
      </c>
      <c r="E58" s="12">
        <v>60</v>
      </c>
      <c r="F58" s="8">
        <v>3.58</v>
      </c>
      <c r="G58" s="12">
        <v>3</v>
      </c>
      <c r="H58" s="8">
        <v>0.41</v>
      </c>
      <c r="I58" s="12">
        <v>0</v>
      </c>
    </row>
    <row r="59" spans="2:9" ht="15" customHeight="1" x14ac:dyDescent="0.15">
      <c r="B59" t="s">
        <v>160</v>
      </c>
      <c r="C59" s="12">
        <v>63</v>
      </c>
      <c r="D59" s="8">
        <v>2.61</v>
      </c>
      <c r="E59" s="12">
        <v>59</v>
      </c>
      <c r="F59" s="8">
        <v>3.52</v>
      </c>
      <c r="G59" s="12">
        <v>4</v>
      </c>
      <c r="H59" s="8">
        <v>0.54</v>
      </c>
      <c r="I59" s="12">
        <v>0</v>
      </c>
    </row>
    <row r="60" spans="2:9" ht="15" customHeight="1" x14ac:dyDescent="0.15">
      <c r="B60" t="s">
        <v>156</v>
      </c>
      <c r="C60" s="12">
        <v>50</v>
      </c>
      <c r="D60" s="8">
        <v>2.0699999999999998</v>
      </c>
      <c r="E60" s="12">
        <v>42</v>
      </c>
      <c r="F60" s="8">
        <v>2.5099999999999998</v>
      </c>
      <c r="G60" s="12">
        <v>8</v>
      </c>
      <c r="H60" s="8">
        <v>1.08</v>
      </c>
      <c r="I60" s="12">
        <v>0</v>
      </c>
    </row>
    <row r="61" spans="2:9" ht="15" customHeight="1" x14ac:dyDescent="0.15">
      <c r="B61" t="s">
        <v>157</v>
      </c>
      <c r="C61" s="12">
        <v>47</v>
      </c>
      <c r="D61" s="8">
        <v>1.95</v>
      </c>
      <c r="E61" s="12">
        <v>44</v>
      </c>
      <c r="F61" s="8">
        <v>2.63</v>
      </c>
      <c r="G61" s="12">
        <v>3</v>
      </c>
      <c r="H61" s="8">
        <v>0.41</v>
      </c>
      <c r="I61" s="12">
        <v>0</v>
      </c>
    </row>
    <row r="62" spans="2:9" ht="15" customHeight="1" x14ac:dyDescent="0.15">
      <c r="B62" t="s">
        <v>150</v>
      </c>
      <c r="C62" s="12">
        <v>45</v>
      </c>
      <c r="D62" s="8">
        <v>1.86</v>
      </c>
      <c r="E62" s="12">
        <v>35</v>
      </c>
      <c r="F62" s="8">
        <v>2.09</v>
      </c>
      <c r="G62" s="12">
        <v>10</v>
      </c>
      <c r="H62" s="8">
        <v>1.35</v>
      </c>
      <c r="I62" s="12">
        <v>0</v>
      </c>
    </row>
    <row r="63" spans="2:9" ht="15" customHeight="1" x14ac:dyDescent="0.15">
      <c r="B63" t="s">
        <v>145</v>
      </c>
      <c r="C63" s="12">
        <v>44</v>
      </c>
      <c r="D63" s="8">
        <v>1.82</v>
      </c>
      <c r="E63" s="12">
        <v>17</v>
      </c>
      <c r="F63" s="8">
        <v>1.02</v>
      </c>
      <c r="G63" s="12">
        <v>27</v>
      </c>
      <c r="H63" s="8">
        <v>3.65</v>
      </c>
      <c r="I63" s="12">
        <v>0</v>
      </c>
    </row>
    <row r="64" spans="2:9" ht="15" customHeight="1" x14ac:dyDescent="0.15">
      <c r="B64" t="s">
        <v>164</v>
      </c>
      <c r="C64" s="12">
        <v>44</v>
      </c>
      <c r="D64" s="8">
        <v>1.82</v>
      </c>
      <c r="E64" s="12">
        <v>42</v>
      </c>
      <c r="F64" s="8">
        <v>2.5099999999999998</v>
      </c>
      <c r="G64" s="12">
        <v>2</v>
      </c>
      <c r="H64" s="8">
        <v>0.27</v>
      </c>
      <c r="I64" s="12">
        <v>0</v>
      </c>
    </row>
    <row r="65" spans="2:9" ht="15" customHeight="1" x14ac:dyDescent="0.15">
      <c r="B65" t="s">
        <v>152</v>
      </c>
      <c r="C65" s="12">
        <v>43</v>
      </c>
      <c r="D65" s="8">
        <v>1.78</v>
      </c>
      <c r="E65" s="12">
        <v>22</v>
      </c>
      <c r="F65" s="8">
        <v>1.31</v>
      </c>
      <c r="G65" s="12">
        <v>20</v>
      </c>
      <c r="H65" s="8">
        <v>2.71</v>
      </c>
      <c r="I65" s="12">
        <v>1</v>
      </c>
    </row>
    <row r="66" spans="2:9" ht="15" customHeight="1" x14ac:dyDescent="0.15">
      <c r="B66" t="s">
        <v>147</v>
      </c>
      <c r="C66" s="12">
        <v>40</v>
      </c>
      <c r="D66" s="8">
        <v>1.66</v>
      </c>
      <c r="E66" s="12">
        <v>25</v>
      </c>
      <c r="F66" s="8">
        <v>1.49</v>
      </c>
      <c r="G66" s="12">
        <v>15</v>
      </c>
      <c r="H66" s="8">
        <v>2.0299999999999998</v>
      </c>
      <c r="I66" s="12">
        <v>0</v>
      </c>
    </row>
    <row r="67" spans="2:9" ht="15" customHeight="1" x14ac:dyDescent="0.15">
      <c r="B67" t="s">
        <v>149</v>
      </c>
      <c r="C67" s="12">
        <v>39</v>
      </c>
      <c r="D67" s="8">
        <v>1.61</v>
      </c>
      <c r="E67" s="12">
        <v>33</v>
      </c>
      <c r="F67" s="8">
        <v>1.97</v>
      </c>
      <c r="G67" s="12">
        <v>6</v>
      </c>
      <c r="H67" s="8">
        <v>0.81</v>
      </c>
      <c r="I67" s="12">
        <v>0</v>
      </c>
    </row>
    <row r="68" spans="2:9" ht="15" customHeight="1" x14ac:dyDescent="0.15">
      <c r="B68" t="s">
        <v>146</v>
      </c>
      <c r="C68" s="12">
        <v>38</v>
      </c>
      <c r="D68" s="8">
        <v>1.57</v>
      </c>
      <c r="E68" s="12">
        <v>12</v>
      </c>
      <c r="F68" s="8">
        <v>0.72</v>
      </c>
      <c r="G68" s="12">
        <v>26</v>
      </c>
      <c r="H68" s="8">
        <v>3.52</v>
      </c>
      <c r="I68" s="12">
        <v>0</v>
      </c>
    </row>
    <row r="69" spans="2:9" ht="15" customHeight="1" x14ac:dyDescent="0.15">
      <c r="B69" t="s">
        <v>151</v>
      </c>
      <c r="C69" s="12">
        <v>37</v>
      </c>
      <c r="D69" s="8">
        <v>1.53</v>
      </c>
      <c r="E69" s="12">
        <v>28</v>
      </c>
      <c r="F69" s="8">
        <v>1.67</v>
      </c>
      <c r="G69" s="12">
        <v>9</v>
      </c>
      <c r="H69" s="8">
        <v>1.22</v>
      </c>
      <c r="I69" s="12">
        <v>0</v>
      </c>
    </row>
    <row r="70" spans="2:9" ht="15" customHeight="1" x14ac:dyDescent="0.15">
      <c r="B70" t="s">
        <v>172</v>
      </c>
      <c r="C70" s="12">
        <v>35</v>
      </c>
      <c r="D70" s="8">
        <v>1.45</v>
      </c>
      <c r="E70" s="12">
        <v>24</v>
      </c>
      <c r="F70" s="8">
        <v>1.43</v>
      </c>
      <c r="G70" s="12">
        <v>11</v>
      </c>
      <c r="H70" s="8">
        <v>1.49</v>
      </c>
      <c r="I70" s="12">
        <v>0</v>
      </c>
    </row>
    <row r="71" spans="2:9" ht="15" customHeight="1" x14ac:dyDescent="0.15">
      <c r="B71" t="s">
        <v>169</v>
      </c>
      <c r="C71" s="12">
        <v>35</v>
      </c>
      <c r="D71" s="8">
        <v>1.45</v>
      </c>
      <c r="E71" s="12">
        <v>26</v>
      </c>
      <c r="F71" s="8">
        <v>1.55</v>
      </c>
      <c r="G71" s="12">
        <v>9</v>
      </c>
      <c r="H71" s="8">
        <v>1.22</v>
      </c>
      <c r="I71" s="12">
        <v>0</v>
      </c>
    </row>
    <row r="73" spans="2:9" ht="15" customHeight="1" x14ac:dyDescent="0.15">
      <c r="B73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641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168</v>
      </c>
      <c r="D6" s="8">
        <v>10.91</v>
      </c>
      <c r="E6" s="12">
        <v>111</v>
      </c>
      <c r="F6" s="8">
        <v>9.59</v>
      </c>
      <c r="G6" s="12">
        <v>57</v>
      </c>
      <c r="H6" s="8">
        <v>15.16</v>
      </c>
      <c r="I6" s="12">
        <v>0</v>
      </c>
    </row>
    <row r="7" spans="2:9" ht="15" customHeight="1" x14ac:dyDescent="0.15">
      <c r="B7" t="s">
        <v>42</v>
      </c>
      <c r="C7" s="12">
        <v>266</v>
      </c>
      <c r="D7" s="8">
        <v>17.27</v>
      </c>
      <c r="E7" s="12">
        <v>195</v>
      </c>
      <c r="F7" s="8">
        <v>16.850000000000001</v>
      </c>
      <c r="G7" s="12">
        <v>71</v>
      </c>
      <c r="H7" s="8">
        <v>18.88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9</v>
      </c>
      <c r="D9" s="8">
        <v>0.57999999999999996</v>
      </c>
      <c r="E9" s="12">
        <v>1</v>
      </c>
      <c r="F9" s="8">
        <v>0.09</v>
      </c>
      <c r="G9" s="12">
        <v>8</v>
      </c>
      <c r="H9" s="8">
        <v>2.13</v>
      </c>
      <c r="I9" s="12">
        <v>0</v>
      </c>
    </row>
    <row r="10" spans="2:9" ht="15" customHeight="1" x14ac:dyDescent="0.15">
      <c r="B10" t="s">
        <v>45</v>
      </c>
      <c r="C10" s="12">
        <v>8</v>
      </c>
      <c r="D10" s="8">
        <v>0.52</v>
      </c>
      <c r="E10" s="12">
        <v>5</v>
      </c>
      <c r="F10" s="8">
        <v>0.43</v>
      </c>
      <c r="G10" s="12">
        <v>2</v>
      </c>
      <c r="H10" s="8">
        <v>0.53</v>
      </c>
      <c r="I10" s="12">
        <v>1</v>
      </c>
    </row>
    <row r="11" spans="2:9" ht="15" customHeight="1" x14ac:dyDescent="0.15">
      <c r="B11" t="s">
        <v>46</v>
      </c>
      <c r="C11" s="12">
        <v>427</v>
      </c>
      <c r="D11" s="8">
        <v>27.73</v>
      </c>
      <c r="E11" s="12">
        <v>327</v>
      </c>
      <c r="F11" s="8">
        <v>28.26</v>
      </c>
      <c r="G11" s="12">
        <v>99</v>
      </c>
      <c r="H11" s="8">
        <v>26.33</v>
      </c>
      <c r="I11" s="12">
        <v>1</v>
      </c>
    </row>
    <row r="12" spans="2:9" ht="15" customHeight="1" x14ac:dyDescent="0.15">
      <c r="B12" t="s">
        <v>47</v>
      </c>
      <c r="C12" s="12">
        <v>5</v>
      </c>
      <c r="D12" s="8">
        <v>0.32</v>
      </c>
      <c r="E12" s="12">
        <v>1</v>
      </c>
      <c r="F12" s="8">
        <v>0.09</v>
      </c>
      <c r="G12" s="12">
        <v>4</v>
      </c>
      <c r="H12" s="8">
        <v>1.06</v>
      </c>
      <c r="I12" s="12">
        <v>0</v>
      </c>
    </row>
    <row r="13" spans="2:9" ht="15" customHeight="1" x14ac:dyDescent="0.15">
      <c r="B13" t="s">
        <v>48</v>
      </c>
      <c r="C13" s="12">
        <v>125</v>
      </c>
      <c r="D13" s="8">
        <v>8.1199999999999992</v>
      </c>
      <c r="E13" s="12">
        <v>73</v>
      </c>
      <c r="F13" s="8">
        <v>6.31</v>
      </c>
      <c r="G13" s="12">
        <v>52</v>
      </c>
      <c r="H13" s="8">
        <v>13.83</v>
      </c>
      <c r="I13" s="12">
        <v>0</v>
      </c>
    </row>
    <row r="14" spans="2:9" ht="15" customHeight="1" x14ac:dyDescent="0.15">
      <c r="B14" t="s">
        <v>49</v>
      </c>
      <c r="C14" s="12">
        <v>43</v>
      </c>
      <c r="D14" s="8">
        <v>2.79</v>
      </c>
      <c r="E14" s="12">
        <v>31</v>
      </c>
      <c r="F14" s="8">
        <v>2.68</v>
      </c>
      <c r="G14" s="12">
        <v>12</v>
      </c>
      <c r="H14" s="8">
        <v>3.19</v>
      </c>
      <c r="I14" s="12">
        <v>0</v>
      </c>
    </row>
    <row r="15" spans="2:9" ht="15" customHeight="1" x14ac:dyDescent="0.15">
      <c r="B15" t="s">
        <v>50</v>
      </c>
      <c r="C15" s="12">
        <v>156</v>
      </c>
      <c r="D15" s="8">
        <v>10.130000000000001</v>
      </c>
      <c r="E15" s="12">
        <v>150</v>
      </c>
      <c r="F15" s="8">
        <v>12.96</v>
      </c>
      <c r="G15" s="12">
        <v>6</v>
      </c>
      <c r="H15" s="8">
        <v>1.6</v>
      </c>
      <c r="I15" s="12">
        <v>0</v>
      </c>
    </row>
    <row r="16" spans="2:9" ht="15" customHeight="1" x14ac:dyDescent="0.15">
      <c r="B16" t="s">
        <v>51</v>
      </c>
      <c r="C16" s="12">
        <v>148</v>
      </c>
      <c r="D16" s="8">
        <v>9.61</v>
      </c>
      <c r="E16" s="12">
        <v>122</v>
      </c>
      <c r="F16" s="8">
        <v>10.54</v>
      </c>
      <c r="G16" s="12">
        <v>24</v>
      </c>
      <c r="H16" s="8">
        <v>6.38</v>
      </c>
      <c r="I16" s="12">
        <v>2</v>
      </c>
    </row>
    <row r="17" spans="2:9" ht="15" customHeight="1" x14ac:dyDescent="0.15">
      <c r="B17" t="s">
        <v>52</v>
      </c>
      <c r="C17" s="12">
        <v>57</v>
      </c>
      <c r="D17" s="8">
        <v>3.7</v>
      </c>
      <c r="E17" s="12">
        <v>48</v>
      </c>
      <c r="F17" s="8">
        <v>4.1500000000000004</v>
      </c>
      <c r="G17" s="12">
        <v>8</v>
      </c>
      <c r="H17" s="8">
        <v>2.13</v>
      </c>
      <c r="I17" s="12">
        <v>1</v>
      </c>
    </row>
    <row r="18" spans="2:9" ht="15" customHeight="1" x14ac:dyDescent="0.15">
      <c r="B18" t="s">
        <v>53</v>
      </c>
      <c r="C18" s="12">
        <v>72</v>
      </c>
      <c r="D18" s="8">
        <v>4.68</v>
      </c>
      <c r="E18" s="12">
        <v>50</v>
      </c>
      <c r="F18" s="8">
        <v>4.32</v>
      </c>
      <c r="G18" s="12">
        <v>21</v>
      </c>
      <c r="H18" s="8">
        <v>5.59</v>
      </c>
      <c r="I18" s="12">
        <v>1</v>
      </c>
    </row>
    <row r="19" spans="2:9" ht="15" customHeight="1" x14ac:dyDescent="0.15">
      <c r="B19" t="s">
        <v>54</v>
      </c>
      <c r="C19" s="12">
        <v>56</v>
      </c>
      <c r="D19" s="8">
        <v>3.64</v>
      </c>
      <c r="E19" s="12">
        <v>43</v>
      </c>
      <c r="F19" s="8">
        <v>3.72</v>
      </c>
      <c r="G19" s="12">
        <v>12</v>
      </c>
      <c r="H19" s="8">
        <v>3.19</v>
      </c>
      <c r="I19" s="12">
        <v>1</v>
      </c>
    </row>
    <row r="20" spans="2:9" ht="15" customHeight="1" x14ac:dyDescent="0.15">
      <c r="B20" s="9" t="s">
        <v>601</v>
      </c>
      <c r="C20" s="12">
        <f>SUM(LTBL_29206[総数／事業所数])</f>
        <v>1540</v>
      </c>
      <c r="E20" s="12">
        <f>SUBTOTAL(109,LTBL_29206[個人／事業所数])</f>
        <v>1157</v>
      </c>
      <c r="G20" s="12">
        <f>SUBTOTAL(109,LTBL_29206[法人／事業所数])</f>
        <v>376</v>
      </c>
      <c r="I20" s="12">
        <f>SUBTOTAL(109,LTBL_29206[法人以外の団体／事業所数])</f>
        <v>7</v>
      </c>
    </row>
    <row r="21" spans="2:9" ht="15" customHeight="1" x14ac:dyDescent="0.15">
      <c r="E21" s="11">
        <f>LTBL_29206[[#Totals],[個人／事業所数]]/LTBL_29206[[#Totals],[総数／事業所数]]</f>
        <v>0.75129870129870124</v>
      </c>
      <c r="G21" s="11">
        <f>LTBL_29206[[#Totals],[法人／事業所数]]/LTBL_29206[[#Totals],[総数／事業所数]]</f>
        <v>0.24415584415584415</v>
      </c>
      <c r="I21" s="11">
        <f>LTBL_29206[[#Totals],[法人以外の団体／事業所数]]/LTBL_29206[[#Totals],[総数／事業所数]]</f>
        <v>4.5454545454545452E-3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643</v>
      </c>
      <c r="G23" s="10" t="s">
        <v>60</v>
      </c>
      <c r="H23" s="10" t="s">
        <v>644</v>
      </c>
      <c r="I23" s="10" t="s">
        <v>62</v>
      </c>
    </row>
    <row r="24" spans="2:9" ht="15" customHeight="1" x14ac:dyDescent="0.15">
      <c r="B24" t="s">
        <v>603</v>
      </c>
      <c r="C24">
        <v>6</v>
      </c>
      <c r="D24" t="s">
        <v>602</v>
      </c>
      <c r="E24">
        <v>0</v>
      </c>
      <c r="F24" t="s">
        <v>604</v>
      </c>
      <c r="G24">
        <v>6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610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72</v>
      </c>
      <c r="C29" s="12">
        <v>147</v>
      </c>
      <c r="D29" s="8">
        <v>9.5500000000000007</v>
      </c>
      <c r="E29" s="12">
        <v>110</v>
      </c>
      <c r="F29" s="8">
        <v>9.51</v>
      </c>
      <c r="G29" s="12">
        <v>36</v>
      </c>
      <c r="H29" s="8">
        <v>9.57</v>
      </c>
      <c r="I29" s="12">
        <v>1</v>
      </c>
    </row>
    <row r="30" spans="2:9" ht="15" customHeight="1" x14ac:dyDescent="0.15">
      <c r="B30" t="s">
        <v>77</v>
      </c>
      <c r="C30" s="12">
        <v>145</v>
      </c>
      <c r="D30" s="8">
        <v>9.42</v>
      </c>
      <c r="E30" s="12">
        <v>140</v>
      </c>
      <c r="F30" s="8">
        <v>12.1</v>
      </c>
      <c r="G30" s="12">
        <v>5</v>
      </c>
      <c r="H30" s="8">
        <v>1.33</v>
      </c>
      <c r="I30" s="12">
        <v>0</v>
      </c>
    </row>
    <row r="31" spans="2:9" ht="15" customHeight="1" x14ac:dyDescent="0.15">
      <c r="B31" t="s">
        <v>78</v>
      </c>
      <c r="C31" s="12">
        <v>122</v>
      </c>
      <c r="D31" s="8">
        <v>7.92</v>
      </c>
      <c r="E31" s="12">
        <v>104</v>
      </c>
      <c r="F31" s="8">
        <v>8.99</v>
      </c>
      <c r="G31" s="12">
        <v>16</v>
      </c>
      <c r="H31" s="8">
        <v>4.26</v>
      </c>
      <c r="I31" s="12">
        <v>2</v>
      </c>
    </row>
    <row r="32" spans="2:9" ht="15" customHeight="1" x14ac:dyDescent="0.15">
      <c r="B32" t="s">
        <v>70</v>
      </c>
      <c r="C32" s="12">
        <v>110</v>
      </c>
      <c r="D32" s="8">
        <v>7.14</v>
      </c>
      <c r="E32" s="12">
        <v>92</v>
      </c>
      <c r="F32" s="8">
        <v>7.95</v>
      </c>
      <c r="G32" s="12">
        <v>18</v>
      </c>
      <c r="H32" s="8">
        <v>4.79</v>
      </c>
      <c r="I32" s="12">
        <v>0</v>
      </c>
    </row>
    <row r="33" spans="2:9" ht="15" customHeight="1" x14ac:dyDescent="0.15">
      <c r="B33" t="s">
        <v>74</v>
      </c>
      <c r="C33" s="12">
        <v>105</v>
      </c>
      <c r="D33" s="8">
        <v>6.82</v>
      </c>
      <c r="E33" s="12">
        <v>68</v>
      </c>
      <c r="F33" s="8">
        <v>5.88</v>
      </c>
      <c r="G33" s="12">
        <v>37</v>
      </c>
      <c r="H33" s="8">
        <v>9.84</v>
      </c>
      <c r="I33" s="12">
        <v>0</v>
      </c>
    </row>
    <row r="34" spans="2:9" ht="15" customHeight="1" x14ac:dyDescent="0.15">
      <c r="B34" t="s">
        <v>63</v>
      </c>
      <c r="C34" s="12">
        <v>88</v>
      </c>
      <c r="D34" s="8">
        <v>5.71</v>
      </c>
      <c r="E34" s="12">
        <v>51</v>
      </c>
      <c r="F34" s="8">
        <v>4.41</v>
      </c>
      <c r="G34" s="12">
        <v>37</v>
      </c>
      <c r="H34" s="8">
        <v>9.84</v>
      </c>
      <c r="I34" s="12">
        <v>0</v>
      </c>
    </row>
    <row r="35" spans="2:9" ht="15" customHeight="1" x14ac:dyDescent="0.15">
      <c r="B35" t="s">
        <v>67</v>
      </c>
      <c r="C35" s="12">
        <v>83</v>
      </c>
      <c r="D35" s="8">
        <v>5.39</v>
      </c>
      <c r="E35" s="12">
        <v>65</v>
      </c>
      <c r="F35" s="8">
        <v>5.62</v>
      </c>
      <c r="G35" s="12">
        <v>18</v>
      </c>
      <c r="H35" s="8">
        <v>4.79</v>
      </c>
      <c r="I35" s="12">
        <v>0</v>
      </c>
    </row>
    <row r="36" spans="2:9" ht="15" customHeight="1" x14ac:dyDescent="0.15">
      <c r="B36" t="s">
        <v>80</v>
      </c>
      <c r="C36" s="12">
        <v>57</v>
      </c>
      <c r="D36" s="8">
        <v>3.7</v>
      </c>
      <c r="E36" s="12">
        <v>48</v>
      </c>
      <c r="F36" s="8">
        <v>4.1500000000000004</v>
      </c>
      <c r="G36" s="12">
        <v>8</v>
      </c>
      <c r="H36" s="8">
        <v>2.13</v>
      </c>
      <c r="I36" s="12">
        <v>1</v>
      </c>
    </row>
    <row r="37" spans="2:9" ht="15" customHeight="1" x14ac:dyDescent="0.15">
      <c r="B37" t="s">
        <v>69</v>
      </c>
      <c r="C37" s="12">
        <v>53</v>
      </c>
      <c r="D37" s="8">
        <v>3.44</v>
      </c>
      <c r="E37" s="12">
        <v>41</v>
      </c>
      <c r="F37" s="8">
        <v>3.54</v>
      </c>
      <c r="G37" s="12">
        <v>12</v>
      </c>
      <c r="H37" s="8">
        <v>3.19</v>
      </c>
      <c r="I37" s="12">
        <v>0</v>
      </c>
    </row>
    <row r="38" spans="2:9" ht="15" customHeight="1" x14ac:dyDescent="0.15">
      <c r="B38" t="s">
        <v>90</v>
      </c>
      <c r="C38" s="12">
        <v>52</v>
      </c>
      <c r="D38" s="8">
        <v>3.38</v>
      </c>
      <c r="E38" s="12">
        <v>41</v>
      </c>
      <c r="F38" s="8">
        <v>3.54</v>
      </c>
      <c r="G38" s="12">
        <v>11</v>
      </c>
      <c r="H38" s="8">
        <v>2.93</v>
      </c>
      <c r="I38" s="12">
        <v>0</v>
      </c>
    </row>
    <row r="39" spans="2:9" ht="15" customHeight="1" x14ac:dyDescent="0.15">
      <c r="B39" t="s">
        <v>81</v>
      </c>
      <c r="C39" s="12">
        <v>51</v>
      </c>
      <c r="D39" s="8">
        <v>3.31</v>
      </c>
      <c r="E39" s="12">
        <v>50</v>
      </c>
      <c r="F39" s="8">
        <v>4.32</v>
      </c>
      <c r="G39" s="12">
        <v>1</v>
      </c>
      <c r="H39" s="8">
        <v>0.27</v>
      </c>
      <c r="I39" s="12">
        <v>0</v>
      </c>
    </row>
    <row r="40" spans="2:9" ht="15" customHeight="1" x14ac:dyDescent="0.15">
      <c r="B40" t="s">
        <v>64</v>
      </c>
      <c r="C40" s="12">
        <v>46</v>
      </c>
      <c r="D40" s="8">
        <v>2.99</v>
      </c>
      <c r="E40" s="12">
        <v>36</v>
      </c>
      <c r="F40" s="8">
        <v>3.11</v>
      </c>
      <c r="G40" s="12">
        <v>10</v>
      </c>
      <c r="H40" s="8">
        <v>2.66</v>
      </c>
      <c r="I40" s="12">
        <v>0</v>
      </c>
    </row>
    <row r="41" spans="2:9" ht="15" customHeight="1" x14ac:dyDescent="0.15">
      <c r="B41" t="s">
        <v>71</v>
      </c>
      <c r="C41" s="12">
        <v>44</v>
      </c>
      <c r="D41" s="8">
        <v>2.86</v>
      </c>
      <c r="E41" s="12">
        <v>38</v>
      </c>
      <c r="F41" s="8">
        <v>3.28</v>
      </c>
      <c r="G41" s="12">
        <v>6</v>
      </c>
      <c r="H41" s="8">
        <v>1.6</v>
      </c>
      <c r="I41" s="12">
        <v>0</v>
      </c>
    </row>
    <row r="42" spans="2:9" ht="15" customHeight="1" x14ac:dyDescent="0.15">
      <c r="B42" t="s">
        <v>82</v>
      </c>
      <c r="C42" s="12">
        <v>36</v>
      </c>
      <c r="D42" s="8">
        <v>2.34</v>
      </c>
      <c r="E42" s="12">
        <v>31</v>
      </c>
      <c r="F42" s="8">
        <v>2.68</v>
      </c>
      <c r="G42" s="12">
        <v>5</v>
      </c>
      <c r="H42" s="8">
        <v>1.33</v>
      </c>
      <c r="I42" s="12">
        <v>0</v>
      </c>
    </row>
    <row r="43" spans="2:9" ht="15" customHeight="1" x14ac:dyDescent="0.15">
      <c r="B43" t="s">
        <v>65</v>
      </c>
      <c r="C43" s="12">
        <v>34</v>
      </c>
      <c r="D43" s="8">
        <v>2.21</v>
      </c>
      <c r="E43" s="12">
        <v>24</v>
      </c>
      <c r="F43" s="8">
        <v>2.0699999999999998</v>
      </c>
      <c r="G43" s="12">
        <v>10</v>
      </c>
      <c r="H43" s="8">
        <v>2.66</v>
      </c>
      <c r="I43" s="12">
        <v>0</v>
      </c>
    </row>
    <row r="44" spans="2:9" ht="15" customHeight="1" x14ac:dyDescent="0.15">
      <c r="B44" t="s">
        <v>75</v>
      </c>
      <c r="C44" s="12">
        <v>24</v>
      </c>
      <c r="D44" s="8">
        <v>1.56</v>
      </c>
      <c r="E44" s="12">
        <v>19</v>
      </c>
      <c r="F44" s="8">
        <v>1.64</v>
      </c>
      <c r="G44" s="12">
        <v>5</v>
      </c>
      <c r="H44" s="8">
        <v>1.33</v>
      </c>
      <c r="I44" s="12">
        <v>0</v>
      </c>
    </row>
    <row r="45" spans="2:9" ht="15" customHeight="1" x14ac:dyDescent="0.15">
      <c r="B45" t="s">
        <v>66</v>
      </c>
      <c r="C45" s="12">
        <v>22</v>
      </c>
      <c r="D45" s="8">
        <v>1.43</v>
      </c>
      <c r="E45" s="12">
        <v>17</v>
      </c>
      <c r="F45" s="8">
        <v>1.47</v>
      </c>
      <c r="G45" s="12">
        <v>5</v>
      </c>
      <c r="H45" s="8">
        <v>1.33</v>
      </c>
      <c r="I45" s="12">
        <v>0</v>
      </c>
    </row>
    <row r="46" spans="2:9" ht="15" customHeight="1" x14ac:dyDescent="0.15">
      <c r="B46" t="s">
        <v>84</v>
      </c>
      <c r="C46" s="12">
        <v>21</v>
      </c>
      <c r="D46" s="8">
        <v>1.36</v>
      </c>
      <c r="E46" s="12">
        <v>0</v>
      </c>
      <c r="F46" s="8">
        <v>0</v>
      </c>
      <c r="G46" s="12">
        <v>20</v>
      </c>
      <c r="H46" s="8">
        <v>5.32</v>
      </c>
      <c r="I46" s="12">
        <v>1</v>
      </c>
    </row>
    <row r="47" spans="2:9" ht="15" customHeight="1" x14ac:dyDescent="0.15">
      <c r="B47" t="s">
        <v>88</v>
      </c>
      <c r="C47" s="12">
        <v>20</v>
      </c>
      <c r="D47" s="8">
        <v>1.3</v>
      </c>
      <c r="E47" s="12">
        <v>12</v>
      </c>
      <c r="F47" s="8">
        <v>1.04</v>
      </c>
      <c r="G47" s="12">
        <v>8</v>
      </c>
      <c r="H47" s="8">
        <v>2.13</v>
      </c>
      <c r="I47" s="12">
        <v>0</v>
      </c>
    </row>
    <row r="48" spans="2:9" ht="15" customHeight="1" x14ac:dyDescent="0.15">
      <c r="B48" t="s">
        <v>93</v>
      </c>
      <c r="C48" s="12">
        <v>19</v>
      </c>
      <c r="D48" s="8">
        <v>1.23</v>
      </c>
      <c r="E48" s="12">
        <v>16</v>
      </c>
      <c r="F48" s="8">
        <v>1.38</v>
      </c>
      <c r="G48" s="12">
        <v>3</v>
      </c>
      <c r="H48" s="8">
        <v>0.8</v>
      </c>
      <c r="I48" s="12">
        <v>0</v>
      </c>
    </row>
    <row r="49" spans="2:9" ht="15" customHeight="1" x14ac:dyDescent="0.15">
      <c r="B49" t="s">
        <v>89</v>
      </c>
      <c r="C49" s="12">
        <v>19</v>
      </c>
      <c r="D49" s="8">
        <v>1.23</v>
      </c>
      <c r="E49" s="12">
        <v>12</v>
      </c>
      <c r="F49" s="8">
        <v>1.04</v>
      </c>
      <c r="G49" s="12">
        <v>7</v>
      </c>
      <c r="H49" s="8">
        <v>1.86</v>
      </c>
      <c r="I49" s="12">
        <v>0</v>
      </c>
    </row>
    <row r="52" spans="2:9" ht="33" customHeight="1" x14ac:dyDescent="0.15">
      <c r="B52" t="s">
        <v>645</v>
      </c>
      <c r="C52" s="10" t="s">
        <v>56</v>
      </c>
      <c r="D52" s="10" t="s">
        <v>57</v>
      </c>
      <c r="E52" s="10" t="s">
        <v>58</v>
      </c>
      <c r="F52" s="10" t="s">
        <v>59</v>
      </c>
      <c r="G52" s="10" t="s">
        <v>60</v>
      </c>
      <c r="H52" s="10" t="s">
        <v>61</v>
      </c>
      <c r="I52" s="10" t="s">
        <v>62</v>
      </c>
    </row>
    <row r="53" spans="2:9" ht="15" customHeight="1" x14ac:dyDescent="0.15">
      <c r="B53" t="s">
        <v>178</v>
      </c>
      <c r="C53" s="12">
        <v>68</v>
      </c>
      <c r="D53" s="8">
        <v>4.42</v>
      </c>
      <c r="E53" s="12">
        <v>54</v>
      </c>
      <c r="F53" s="8">
        <v>4.67</v>
      </c>
      <c r="G53" s="12">
        <v>14</v>
      </c>
      <c r="H53" s="8">
        <v>3.72</v>
      </c>
      <c r="I53" s="12">
        <v>0</v>
      </c>
    </row>
    <row r="54" spans="2:9" ht="15" customHeight="1" x14ac:dyDescent="0.15">
      <c r="B54" t="s">
        <v>153</v>
      </c>
      <c r="C54" s="12">
        <v>59</v>
      </c>
      <c r="D54" s="8">
        <v>3.83</v>
      </c>
      <c r="E54" s="12">
        <v>53</v>
      </c>
      <c r="F54" s="8">
        <v>4.58</v>
      </c>
      <c r="G54" s="12">
        <v>5</v>
      </c>
      <c r="H54" s="8">
        <v>1.33</v>
      </c>
      <c r="I54" s="12">
        <v>1</v>
      </c>
    </row>
    <row r="55" spans="2:9" ht="15" customHeight="1" x14ac:dyDescent="0.15">
      <c r="B55" t="s">
        <v>161</v>
      </c>
      <c r="C55" s="12">
        <v>57</v>
      </c>
      <c r="D55" s="8">
        <v>3.7</v>
      </c>
      <c r="E55" s="12">
        <v>52</v>
      </c>
      <c r="F55" s="8">
        <v>4.49</v>
      </c>
      <c r="G55" s="12">
        <v>5</v>
      </c>
      <c r="H55" s="8">
        <v>1.33</v>
      </c>
      <c r="I55" s="12">
        <v>0</v>
      </c>
    </row>
    <row r="56" spans="2:9" ht="15" customHeight="1" x14ac:dyDescent="0.15">
      <c r="B56" t="s">
        <v>177</v>
      </c>
      <c r="C56" s="12">
        <v>49</v>
      </c>
      <c r="D56" s="8">
        <v>3.18</v>
      </c>
      <c r="E56" s="12">
        <v>39</v>
      </c>
      <c r="F56" s="8">
        <v>3.37</v>
      </c>
      <c r="G56" s="12">
        <v>10</v>
      </c>
      <c r="H56" s="8">
        <v>2.66</v>
      </c>
      <c r="I56" s="12">
        <v>0</v>
      </c>
    </row>
    <row r="57" spans="2:9" ht="15" customHeight="1" x14ac:dyDescent="0.15">
      <c r="B57" t="s">
        <v>155</v>
      </c>
      <c r="C57" s="12">
        <v>45</v>
      </c>
      <c r="D57" s="8">
        <v>2.92</v>
      </c>
      <c r="E57" s="12">
        <v>44</v>
      </c>
      <c r="F57" s="8">
        <v>3.8</v>
      </c>
      <c r="G57" s="12">
        <v>1</v>
      </c>
      <c r="H57" s="8">
        <v>0.27</v>
      </c>
      <c r="I57" s="12">
        <v>0</v>
      </c>
    </row>
    <row r="58" spans="2:9" ht="15" customHeight="1" x14ac:dyDescent="0.15">
      <c r="B58" t="s">
        <v>160</v>
      </c>
      <c r="C58" s="12">
        <v>38</v>
      </c>
      <c r="D58" s="8">
        <v>2.4700000000000002</v>
      </c>
      <c r="E58" s="12">
        <v>38</v>
      </c>
      <c r="F58" s="8">
        <v>3.28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145</v>
      </c>
      <c r="C59" s="12">
        <v>36</v>
      </c>
      <c r="D59" s="8">
        <v>2.34</v>
      </c>
      <c r="E59" s="12">
        <v>20</v>
      </c>
      <c r="F59" s="8">
        <v>1.73</v>
      </c>
      <c r="G59" s="12">
        <v>16</v>
      </c>
      <c r="H59" s="8">
        <v>4.26</v>
      </c>
      <c r="I59" s="12">
        <v>0</v>
      </c>
    </row>
    <row r="60" spans="2:9" ht="15" customHeight="1" x14ac:dyDescent="0.15">
      <c r="B60" t="s">
        <v>163</v>
      </c>
      <c r="C60" s="12">
        <v>36</v>
      </c>
      <c r="D60" s="8">
        <v>2.34</v>
      </c>
      <c r="E60" s="12">
        <v>36</v>
      </c>
      <c r="F60" s="8">
        <v>3.11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164</v>
      </c>
      <c r="C61" s="12">
        <v>36</v>
      </c>
      <c r="D61" s="8">
        <v>2.34</v>
      </c>
      <c r="E61" s="12">
        <v>31</v>
      </c>
      <c r="F61" s="8">
        <v>2.68</v>
      </c>
      <c r="G61" s="12">
        <v>5</v>
      </c>
      <c r="H61" s="8">
        <v>1.33</v>
      </c>
      <c r="I61" s="12">
        <v>0</v>
      </c>
    </row>
    <row r="62" spans="2:9" ht="15" customHeight="1" x14ac:dyDescent="0.15">
      <c r="B62" t="s">
        <v>162</v>
      </c>
      <c r="C62" s="12">
        <v>35</v>
      </c>
      <c r="D62" s="8">
        <v>2.27</v>
      </c>
      <c r="E62" s="12">
        <v>28</v>
      </c>
      <c r="F62" s="8">
        <v>2.42</v>
      </c>
      <c r="G62" s="12">
        <v>6</v>
      </c>
      <c r="H62" s="8">
        <v>1.6</v>
      </c>
      <c r="I62" s="12">
        <v>1</v>
      </c>
    </row>
    <row r="63" spans="2:9" ht="15" customHeight="1" x14ac:dyDescent="0.15">
      <c r="B63" t="s">
        <v>157</v>
      </c>
      <c r="C63" s="12">
        <v>34</v>
      </c>
      <c r="D63" s="8">
        <v>2.21</v>
      </c>
      <c r="E63" s="12">
        <v>33</v>
      </c>
      <c r="F63" s="8">
        <v>2.85</v>
      </c>
      <c r="G63" s="12">
        <v>1</v>
      </c>
      <c r="H63" s="8">
        <v>0.27</v>
      </c>
      <c r="I63" s="12">
        <v>0</v>
      </c>
    </row>
    <row r="64" spans="2:9" ht="15" customHeight="1" x14ac:dyDescent="0.15">
      <c r="B64" t="s">
        <v>150</v>
      </c>
      <c r="C64" s="12">
        <v>33</v>
      </c>
      <c r="D64" s="8">
        <v>2.14</v>
      </c>
      <c r="E64" s="12">
        <v>27</v>
      </c>
      <c r="F64" s="8">
        <v>2.33</v>
      </c>
      <c r="G64" s="12">
        <v>6</v>
      </c>
      <c r="H64" s="8">
        <v>1.6</v>
      </c>
      <c r="I64" s="12">
        <v>0</v>
      </c>
    </row>
    <row r="65" spans="2:9" ht="15" customHeight="1" x14ac:dyDescent="0.15">
      <c r="B65" t="s">
        <v>154</v>
      </c>
      <c r="C65" s="12">
        <v>30</v>
      </c>
      <c r="D65" s="8">
        <v>1.95</v>
      </c>
      <c r="E65" s="12">
        <v>19</v>
      </c>
      <c r="F65" s="8">
        <v>1.64</v>
      </c>
      <c r="G65" s="12">
        <v>11</v>
      </c>
      <c r="H65" s="8">
        <v>2.93</v>
      </c>
      <c r="I65" s="12">
        <v>0</v>
      </c>
    </row>
    <row r="66" spans="2:9" ht="15" customHeight="1" x14ac:dyDescent="0.15">
      <c r="B66" t="s">
        <v>158</v>
      </c>
      <c r="C66" s="12">
        <v>30</v>
      </c>
      <c r="D66" s="8">
        <v>1.95</v>
      </c>
      <c r="E66" s="12">
        <v>30</v>
      </c>
      <c r="F66" s="8">
        <v>2.59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151</v>
      </c>
      <c r="C67" s="12">
        <v>29</v>
      </c>
      <c r="D67" s="8">
        <v>1.88</v>
      </c>
      <c r="E67" s="12">
        <v>24</v>
      </c>
      <c r="F67" s="8">
        <v>2.0699999999999998</v>
      </c>
      <c r="G67" s="12">
        <v>5</v>
      </c>
      <c r="H67" s="8">
        <v>1.33</v>
      </c>
      <c r="I67" s="12">
        <v>0</v>
      </c>
    </row>
    <row r="68" spans="2:9" ht="15" customHeight="1" x14ac:dyDescent="0.15">
      <c r="B68" t="s">
        <v>149</v>
      </c>
      <c r="C68" s="12">
        <v>27</v>
      </c>
      <c r="D68" s="8">
        <v>1.75</v>
      </c>
      <c r="E68" s="12">
        <v>24</v>
      </c>
      <c r="F68" s="8">
        <v>2.0699999999999998</v>
      </c>
      <c r="G68" s="12">
        <v>3</v>
      </c>
      <c r="H68" s="8">
        <v>0.8</v>
      </c>
      <c r="I68" s="12">
        <v>0</v>
      </c>
    </row>
    <row r="69" spans="2:9" ht="15" customHeight="1" x14ac:dyDescent="0.15">
      <c r="B69" t="s">
        <v>170</v>
      </c>
      <c r="C69" s="12">
        <v>23</v>
      </c>
      <c r="D69" s="8">
        <v>1.49</v>
      </c>
      <c r="E69" s="12">
        <v>16</v>
      </c>
      <c r="F69" s="8">
        <v>1.38</v>
      </c>
      <c r="G69" s="12">
        <v>7</v>
      </c>
      <c r="H69" s="8">
        <v>1.86</v>
      </c>
      <c r="I69" s="12">
        <v>0</v>
      </c>
    </row>
    <row r="70" spans="2:9" ht="15" customHeight="1" x14ac:dyDescent="0.15">
      <c r="B70" t="s">
        <v>147</v>
      </c>
      <c r="C70" s="12">
        <v>22</v>
      </c>
      <c r="D70" s="8">
        <v>1.43</v>
      </c>
      <c r="E70" s="12">
        <v>17</v>
      </c>
      <c r="F70" s="8">
        <v>1.47</v>
      </c>
      <c r="G70" s="12">
        <v>5</v>
      </c>
      <c r="H70" s="8">
        <v>1.33</v>
      </c>
      <c r="I70" s="12">
        <v>0</v>
      </c>
    </row>
    <row r="71" spans="2:9" ht="15" customHeight="1" x14ac:dyDescent="0.15">
      <c r="B71" t="s">
        <v>146</v>
      </c>
      <c r="C71" s="12">
        <v>21</v>
      </c>
      <c r="D71" s="8">
        <v>1.36</v>
      </c>
      <c r="E71" s="12">
        <v>11</v>
      </c>
      <c r="F71" s="8">
        <v>0.95</v>
      </c>
      <c r="G71" s="12">
        <v>10</v>
      </c>
      <c r="H71" s="8">
        <v>2.66</v>
      </c>
      <c r="I71" s="12">
        <v>0</v>
      </c>
    </row>
    <row r="72" spans="2:9" ht="15" customHeight="1" x14ac:dyDescent="0.15">
      <c r="B72" t="s">
        <v>148</v>
      </c>
      <c r="C72" s="12">
        <v>21</v>
      </c>
      <c r="D72" s="8">
        <v>1.36</v>
      </c>
      <c r="E72" s="12">
        <v>17</v>
      </c>
      <c r="F72" s="8">
        <v>1.47</v>
      </c>
      <c r="G72" s="12">
        <v>4</v>
      </c>
      <c r="H72" s="8">
        <v>1.06</v>
      </c>
      <c r="I72" s="12">
        <v>0</v>
      </c>
    </row>
    <row r="73" spans="2:9" ht="15" customHeight="1" x14ac:dyDescent="0.15">
      <c r="B73" t="s">
        <v>156</v>
      </c>
      <c r="C73" s="12">
        <v>21</v>
      </c>
      <c r="D73" s="8">
        <v>1.36</v>
      </c>
      <c r="E73" s="12">
        <v>21</v>
      </c>
      <c r="F73" s="8">
        <v>1.82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169</v>
      </c>
      <c r="C74" s="12">
        <v>21</v>
      </c>
      <c r="D74" s="8">
        <v>1.36</v>
      </c>
      <c r="E74" s="12">
        <v>20</v>
      </c>
      <c r="F74" s="8">
        <v>1.73</v>
      </c>
      <c r="G74" s="12">
        <v>1</v>
      </c>
      <c r="H74" s="8">
        <v>0.27</v>
      </c>
      <c r="I74" s="12">
        <v>0</v>
      </c>
    </row>
    <row r="76" spans="2:9" ht="15" customHeight="1" x14ac:dyDescent="0.15">
      <c r="B76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646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144</v>
      </c>
      <c r="D6" s="8">
        <v>16.78</v>
      </c>
      <c r="E6" s="12">
        <v>88</v>
      </c>
      <c r="F6" s="8">
        <v>13.04</v>
      </c>
      <c r="G6" s="12">
        <v>56</v>
      </c>
      <c r="H6" s="8">
        <v>30.94</v>
      </c>
      <c r="I6" s="12">
        <v>0</v>
      </c>
    </row>
    <row r="7" spans="2:9" ht="15" customHeight="1" x14ac:dyDescent="0.15">
      <c r="B7" t="s">
        <v>42</v>
      </c>
      <c r="C7" s="12">
        <v>102</v>
      </c>
      <c r="D7" s="8">
        <v>11.89</v>
      </c>
      <c r="E7" s="12">
        <v>70</v>
      </c>
      <c r="F7" s="8">
        <v>10.37</v>
      </c>
      <c r="G7" s="12">
        <v>32</v>
      </c>
      <c r="H7" s="8">
        <v>17.68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7</v>
      </c>
      <c r="D10" s="8">
        <v>0.82</v>
      </c>
      <c r="E10" s="12">
        <v>1</v>
      </c>
      <c r="F10" s="8">
        <v>0.15</v>
      </c>
      <c r="G10" s="12">
        <v>6</v>
      </c>
      <c r="H10" s="8">
        <v>3.31</v>
      </c>
      <c r="I10" s="12">
        <v>0</v>
      </c>
    </row>
    <row r="11" spans="2:9" ht="15" customHeight="1" x14ac:dyDescent="0.15">
      <c r="B11" t="s">
        <v>46</v>
      </c>
      <c r="C11" s="12">
        <v>255</v>
      </c>
      <c r="D11" s="8">
        <v>29.72</v>
      </c>
      <c r="E11" s="12">
        <v>211</v>
      </c>
      <c r="F11" s="8">
        <v>31.26</v>
      </c>
      <c r="G11" s="12">
        <v>44</v>
      </c>
      <c r="H11" s="8">
        <v>24.31</v>
      </c>
      <c r="I11" s="12">
        <v>0</v>
      </c>
    </row>
    <row r="12" spans="2:9" ht="15" customHeight="1" x14ac:dyDescent="0.15">
      <c r="B12" t="s">
        <v>47</v>
      </c>
      <c r="C12" s="12">
        <v>5</v>
      </c>
      <c r="D12" s="8">
        <v>0.57999999999999996</v>
      </c>
      <c r="E12" s="12">
        <v>4</v>
      </c>
      <c r="F12" s="8">
        <v>0.59</v>
      </c>
      <c r="G12" s="12">
        <v>1</v>
      </c>
      <c r="H12" s="8">
        <v>0.55000000000000004</v>
      </c>
      <c r="I12" s="12">
        <v>0</v>
      </c>
    </row>
    <row r="13" spans="2:9" ht="15" customHeight="1" x14ac:dyDescent="0.15">
      <c r="B13" t="s">
        <v>48</v>
      </c>
      <c r="C13" s="12">
        <v>77</v>
      </c>
      <c r="D13" s="8">
        <v>8.9700000000000006</v>
      </c>
      <c r="E13" s="12">
        <v>61</v>
      </c>
      <c r="F13" s="8">
        <v>9.0399999999999991</v>
      </c>
      <c r="G13" s="12">
        <v>16</v>
      </c>
      <c r="H13" s="8">
        <v>8.84</v>
      </c>
      <c r="I13" s="12">
        <v>0</v>
      </c>
    </row>
    <row r="14" spans="2:9" ht="15" customHeight="1" x14ac:dyDescent="0.15">
      <c r="B14" t="s">
        <v>49</v>
      </c>
      <c r="C14" s="12">
        <v>18</v>
      </c>
      <c r="D14" s="8">
        <v>2.1</v>
      </c>
      <c r="E14" s="12">
        <v>15</v>
      </c>
      <c r="F14" s="8">
        <v>2.2200000000000002</v>
      </c>
      <c r="G14" s="12">
        <v>3</v>
      </c>
      <c r="H14" s="8">
        <v>1.66</v>
      </c>
      <c r="I14" s="12">
        <v>0</v>
      </c>
    </row>
    <row r="15" spans="2:9" ht="15" customHeight="1" x14ac:dyDescent="0.15">
      <c r="B15" t="s">
        <v>50</v>
      </c>
      <c r="C15" s="12">
        <v>95</v>
      </c>
      <c r="D15" s="8">
        <v>11.07</v>
      </c>
      <c r="E15" s="12">
        <v>90</v>
      </c>
      <c r="F15" s="8">
        <v>13.33</v>
      </c>
      <c r="G15" s="12">
        <v>5</v>
      </c>
      <c r="H15" s="8">
        <v>2.76</v>
      </c>
      <c r="I15" s="12">
        <v>0</v>
      </c>
    </row>
    <row r="16" spans="2:9" ht="15" customHeight="1" x14ac:dyDescent="0.15">
      <c r="B16" t="s">
        <v>51</v>
      </c>
      <c r="C16" s="12">
        <v>91</v>
      </c>
      <c r="D16" s="8">
        <v>10.61</v>
      </c>
      <c r="E16" s="12">
        <v>85</v>
      </c>
      <c r="F16" s="8">
        <v>12.59</v>
      </c>
      <c r="G16" s="12">
        <v>5</v>
      </c>
      <c r="H16" s="8">
        <v>2.76</v>
      </c>
      <c r="I16" s="12">
        <v>1</v>
      </c>
    </row>
    <row r="17" spans="2:9" ht="15" customHeight="1" x14ac:dyDescent="0.15">
      <c r="B17" t="s">
        <v>52</v>
      </c>
      <c r="C17" s="12">
        <v>13</v>
      </c>
      <c r="D17" s="8">
        <v>1.52</v>
      </c>
      <c r="E17" s="12">
        <v>11</v>
      </c>
      <c r="F17" s="8">
        <v>1.63</v>
      </c>
      <c r="G17" s="12">
        <v>1</v>
      </c>
      <c r="H17" s="8">
        <v>0.55000000000000004</v>
      </c>
      <c r="I17" s="12">
        <v>1</v>
      </c>
    </row>
    <row r="18" spans="2:9" ht="15" customHeight="1" x14ac:dyDescent="0.15">
      <c r="B18" t="s">
        <v>53</v>
      </c>
      <c r="C18" s="12">
        <v>21</v>
      </c>
      <c r="D18" s="8">
        <v>2.4500000000000002</v>
      </c>
      <c r="E18" s="12">
        <v>17</v>
      </c>
      <c r="F18" s="8">
        <v>2.52</v>
      </c>
      <c r="G18" s="12">
        <v>4</v>
      </c>
      <c r="H18" s="8">
        <v>2.21</v>
      </c>
      <c r="I18" s="12">
        <v>0</v>
      </c>
    </row>
    <row r="19" spans="2:9" ht="15" customHeight="1" x14ac:dyDescent="0.15">
      <c r="B19" t="s">
        <v>54</v>
      </c>
      <c r="C19" s="12">
        <v>30</v>
      </c>
      <c r="D19" s="8">
        <v>3.5</v>
      </c>
      <c r="E19" s="12">
        <v>22</v>
      </c>
      <c r="F19" s="8">
        <v>3.26</v>
      </c>
      <c r="G19" s="12">
        <v>8</v>
      </c>
      <c r="H19" s="8">
        <v>4.42</v>
      </c>
      <c r="I19" s="12">
        <v>0</v>
      </c>
    </row>
    <row r="20" spans="2:9" ht="15" customHeight="1" x14ac:dyDescent="0.15">
      <c r="B20" s="9" t="s">
        <v>601</v>
      </c>
      <c r="C20" s="12">
        <f>SUM(LTBL_29207[総数／事業所数])</f>
        <v>858</v>
      </c>
      <c r="E20" s="12">
        <f>SUBTOTAL(109,LTBL_29207[個人／事業所数])</f>
        <v>675</v>
      </c>
      <c r="G20" s="12">
        <f>SUBTOTAL(109,LTBL_29207[法人／事業所数])</f>
        <v>181</v>
      </c>
      <c r="I20" s="12">
        <f>SUBTOTAL(109,LTBL_29207[法人以外の団体／事業所数])</f>
        <v>2</v>
      </c>
    </row>
    <row r="21" spans="2:9" ht="15" customHeight="1" x14ac:dyDescent="0.15">
      <c r="E21" s="11">
        <f>LTBL_29207[[#Totals],[個人／事業所数]]/LTBL_29207[[#Totals],[総数／事業所数]]</f>
        <v>0.78671328671328666</v>
      </c>
      <c r="G21" s="11">
        <f>LTBL_29207[[#Totals],[法人／事業所数]]/LTBL_29207[[#Totals],[総数／事業所数]]</f>
        <v>0.21095571095571095</v>
      </c>
      <c r="I21" s="11">
        <f>LTBL_29207[[#Totals],[法人以外の団体／事業所数]]/LTBL_29207[[#Totals],[総数／事業所数]]</f>
        <v>2.331002331002331E-3</v>
      </c>
    </row>
    <row r="23" spans="2:9" ht="33" customHeight="1" x14ac:dyDescent="0.15">
      <c r="B23" t="s">
        <v>600</v>
      </c>
      <c r="C23" s="10" t="s">
        <v>56</v>
      </c>
      <c r="D23" s="10" t="s">
        <v>647</v>
      </c>
      <c r="E23" s="10" t="s">
        <v>58</v>
      </c>
      <c r="F23" s="10" t="s">
        <v>648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6</v>
      </c>
      <c r="D24" t="s">
        <v>602</v>
      </c>
      <c r="E24">
        <v>0</v>
      </c>
      <c r="F24" t="s">
        <v>604</v>
      </c>
      <c r="G24">
        <v>6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1</v>
      </c>
      <c r="D25" t="s">
        <v>602</v>
      </c>
      <c r="E25">
        <v>0</v>
      </c>
      <c r="F25" t="s">
        <v>604</v>
      </c>
      <c r="G25">
        <v>1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78</v>
      </c>
      <c r="C29" s="12">
        <v>83</v>
      </c>
      <c r="D29" s="8">
        <v>9.67</v>
      </c>
      <c r="E29" s="12">
        <v>78</v>
      </c>
      <c r="F29" s="8">
        <v>11.56</v>
      </c>
      <c r="G29" s="12">
        <v>4</v>
      </c>
      <c r="H29" s="8">
        <v>2.21</v>
      </c>
      <c r="I29" s="12">
        <v>1</v>
      </c>
    </row>
    <row r="30" spans="2:9" ht="15" customHeight="1" x14ac:dyDescent="0.15">
      <c r="B30" t="s">
        <v>77</v>
      </c>
      <c r="C30" s="12">
        <v>82</v>
      </c>
      <c r="D30" s="8">
        <v>9.56</v>
      </c>
      <c r="E30" s="12">
        <v>78</v>
      </c>
      <c r="F30" s="8">
        <v>11.56</v>
      </c>
      <c r="G30" s="12">
        <v>4</v>
      </c>
      <c r="H30" s="8">
        <v>2.21</v>
      </c>
      <c r="I30" s="12">
        <v>0</v>
      </c>
    </row>
    <row r="31" spans="2:9" ht="15" customHeight="1" x14ac:dyDescent="0.15">
      <c r="B31" t="s">
        <v>72</v>
      </c>
      <c r="C31" s="12">
        <v>80</v>
      </c>
      <c r="D31" s="8">
        <v>9.32</v>
      </c>
      <c r="E31" s="12">
        <v>69</v>
      </c>
      <c r="F31" s="8">
        <v>10.220000000000001</v>
      </c>
      <c r="G31" s="12">
        <v>11</v>
      </c>
      <c r="H31" s="8">
        <v>6.08</v>
      </c>
      <c r="I31" s="12">
        <v>0</v>
      </c>
    </row>
    <row r="32" spans="2:9" ht="15" customHeight="1" x14ac:dyDescent="0.15">
      <c r="B32" t="s">
        <v>63</v>
      </c>
      <c r="C32" s="12">
        <v>78</v>
      </c>
      <c r="D32" s="8">
        <v>9.09</v>
      </c>
      <c r="E32" s="12">
        <v>45</v>
      </c>
      <c r="F32" s="8">
        <v>6.67</v>
      </c>
      <c r="G32" s="12">
        <v>33</v>
      </c>
      <c r="H32" s="8">
        <v>18.23</v>
      </c>
      <c r="I32" s="12">
        <v>0</v>
      </c>
    </row>
    <row r="33" spans="2:9" ht="15" customHeight="1" x14ac:dyDescent="0.15">
      <c r="B33" t="s">
        <v>70</v>
      </c>
      <c r="C33" s="12">
        <v>76</v>
      </c>
      <c r="D33" s="8">
        <v>8.86</v>
      </c>
      <c r="E33" s="12">
        <v>72</v>
      </c>
      <c r="F33" s="8">
        <v>10.67</v>
      </c>
      <c r="G33" s="12">
        <v>4</v>
      </c>
      <c r="H33" s="8">
        <v>2.21</v>
      </c>
      <c r="I33" s="12">
        <v>0</v>
      </c>
    </row>
    <row r="34" spans="2:9" ht="15" customHeight="1" x14ac:dyDescent="0.15">
      <c r="B34" t="s">
        <v>74</v>
      </c>
      <c r="C34" s="12">
        <v>70</v>
      </c>
      <c r="D34" s="8">
        <v>8.16</v>
      </c>
      <c r="E34" s="12">
        <v>59</v>
      </c>
      <c r="F34" s="8">
        <v>8.74</v>
      </c>
      <c r="G34" s="12">
        <v>11</v>
      </c>
      <c r="H34" s="8">
        <v>6.08</v>
      </c>
      <c r="I34" s="12">
        <v>0</v>
      </c>
    </row>
    <row r="35" spans="2:9" ht="15" customHeight="1" x14ac:dyDescent="0.15">
      <c r="B35" t="s">
        <v>64</v>
      </c>
      <c r="C35" s="12">
        <v>37</v>
      </c>
      <c r="D35" s="8">
        <v>4.3099999999999996</v>
      </c>
      <c r="E35" s="12">
        <v>26</v>
      </c>
      <c r="F35" s="8">
        <v>3.85</v>
      </c>
      <c r="G35" s="12">
        <v>11</v>
      </c>
      <c r="H35" s="8">
        <v>6.08</v>
      </c>
      <c r="I35" s="12">
        <v>0</v>
      </c>
    </row>
    <row r="36" spans="2:9" ht="15" customHeight="1" x14ac:dyDescent="0.15">
      <c r="B36" t="s">
        <v>67</v>
      </c>
      <c r="C36" s="12">
        <v>33</v>
      </c>
      <c r="D36" s="8">
        <v>3.85</v>
      </c>
      <c r="E36" s="12">
        <v>22</v>
      </c>
      <c r="F36" s="8">
        <v>3.26</v>
      </c>
      <c r="G36" s="12">
        <v>11</v>
      </c>
      <c r="H36" s="8">
        <v>6.08</v>
      </c>
      <c r="I36" s="12">
        <v>0</v>
      </c>
    </row>
    <row r="37" spans="2:9" ht="15" customHeight="1" x14ac:dyDescent="0.15">
      <c r="B37" t="s">
        <v>71</v>
      </c>
      <c r="C37" s="12">
        <v>32</v>
      </c>
      <c r="D37" s="8">
        <v>3.73</v>
      </c>
      <c r="E37" s="12">
        <v>25</v>
      </c>
      <c r="F37" s="8">
        <v>3.7</v>
      </c>
      <c r="G37" s="12">
        <v>7</v>
      </c>
      <c r="H37" s="8">
        <v>3.87</v>
      </c>
      <c r="I37" s="12">
        <v>0</v>
      </c>
    </row>
    <row r="38" spans="2:9" ht="15" customHeight="1" x14ac:dyDescent="0.15">
      <c r="B38" t="s">
        <v>69</v>
      </c>
      <c r="C38" s="12">
        <v>31</v>
      </c>
      <c r="D38" s="8">
        <v>3.61</v>
      </c>
      <c r="E38" s="12">
        <v>24</v>
      </c>
      <c r="F38" s="8">
        <v>3.56</v>
      </c>
      <c r="G38" s="12">
        <v>7</v>
      </c>
      <c r="H38" s="8">
        <v>3.87</v>
      </c>
      <c r="I38" s="12">
        <v>0</v>
      </c>
    </row>
    <row r="39" spans="2:9" ht="15" customHeight="1" x14ac:dyDescent="0.15">
      <c r="B39" t="s">
        <v>65</v>
      </c>
      <c r="C39" s="12">
        <v>29</v>
      </c>
      <c r="D39" s="8">
        <v>3.38</v>
      </c>
      <c r="E39" s="12">
        <v>17</v>
      </c>
      <c r="F39" s="8">
        <v>2.52</v>
      </c>
      <c r="G39" s="12">
        <v>12</v>
      </c>
      <c r="H39" s="8">
        <v>6.63</v>
      </c>
      <c r="I39" s="12">
        <v>0</v>
      </c>
    </row>
    <row r="40" spans="2:9" ht="15" customHeight="1" x14ac:dyDescent="0.15">
      <c r="B40" t="s">
        <v>82</v>
      </c>
      <c r="C40" s="12">
        <v>18</v>
      </c>
      <c r="D40" s="8">
        <v>2.1</v>
      </c>
      <c r="E40" s="12">
        <v>17</v>
      </c>
      <c r="F40" s="8">
        <v>2.52</v>
      </c>
      <c r="G40" s="12">
        <v>1</v>
      </c>
      <c r="H40" s="8">
        <v>0.55000000000000004</v>
      </c>
      <c r="I40" s="12">
        <v>0</v>
      </c>
    </row>
    <row r="41" spans="2:9" ht="15" customHeight="1" x14ac:dyDescent="0.15">
      <c r="B41" t="s">
        <v>81</v>
      </c>
      <c r="C41" s="12">
        <v>17</v>
      </c>
      <c r="D41" s="8">
        <v>1.98</v>
      </c>
      <c r="E41" s="12">
        <v>17</v>
      </c>
      <c r="F41" s="8">
        <v>2.52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66</v>
      </c>
      <c r="C42" s="12">
        <v>16</v>
      </c>
      <c r="D42" s="8">
        <v>1.86</v>
      </c>
      <c r="E42" s="12">
        <v>14</v>
      </c>
      <c r="F42" s="8">
        <v>2.0699999999999998</v>
      </c>
      <c r="G42" s="12">
        <v>2</v>
      </c>
      <c r="H42" s="8">
        <v>1.1000000000000001</v>
      </c>
      <c r="I42" s="12">
        <v>0</v>
      </c>
    </row>
    <row r="43" spans="2:9" ht="15" customHeight="1" x14ac:dyDescent="0.15">
      <c r="B43" t="s">
        <v>88</v>
      </c>
      <c r="C43" s="12">
        <v>15</v>
      </c>
      <c r="D43" s="8">
        <v>1.75</v>
      </c>
      <c r="E43" s="12">
        <v>10</v>
      </c>
      <c r="F43" s="8">
        <v>1.48</v>
      </c>
      <c r="G43" s="12">
        <v>5</v>
      </c>
      <c r="H43" s="8">
        <v>2.76</v>
      </c>
      <c r="I43" s="12">
        <v>0</v>
      </c>
    </row>
    <row r="44" spans="2:9" ht="15" customHeight="1" x14ac:dyDescent="0.15">
      <c r="B44" t="s">
        <v>80</v>
      </c>
      <c r="C44" s="12">
        <v>13</v>
      </c>
      <c r="D44" s="8">
        <v>1.52</v>
      </c>
      <c r="E44" s="12">
        <v>11</v>
      </c>
      <c r="F44" s="8">
        <v>1.63</v>
      </c>
      <c r="G44" s="12">
        <v>1</v>
      </c>
      <c r="H44" s="8">
        <v>0.55000000000000004</v>
      </c>
      <c r="I44" s="12">
        <v>1</v>
      </c>
    </row>
    <row r="45" spans="2:9" ht="15" customHeight="1" x14ac:dyDescent="0.15">
      <c r="B45" t="s">
        <v>68</v>
      </c>
      <c r="C45" s="12">
        <v>11</v>
      </c>
      <c r="D45" s="8">
        <v>1.28</v>
      </c>
      <c r="E45" s="12">
        <v>5</v>
      </c>
      <c r="F45" s="8">
        <v>0.74</v>
      </c>
      <c r="G45" s="12">
        <v>6</v>
      </c>
      <c r="H45" s="8">
        <v>3.31</v>
      </c>
      <c r="I45" s="12">
        <v>0</v>
      </c>
    </row>
    <row r="46" spans="2:9" ht="15" customHeight="1" x14ac:dyDescent="0.15">
      <c r="B46" t="s">
        <v>76</v>
      </c>
      <c r="C46" s="12">
        <v>11</v>
      </c>
      <c r="D46" s="8">
        <v>1.28</v>
      </c>
      <c r="E46" s="12">
        <v>8</v>
      </c>
      <c r="F46" s="8">
        <v>1.19</v>
      </c>
      <c r="G46" s="12">
        <v>3</v>
      </c>
      <c r="H46" s="8">
        <v>1.66</v>
      </c>
      <c r="I46" s="12">
        <v>0</v>
      </c>
    </row>
    <row r="47" spans="2:9" ht="15" customHeight="1" x14ac:dyDescent="0.15">
      <c r="B47" t="s">
        <v>94</v>
      </c>
      <c r="C47" s="12">
        <v>10</v>
      </c>
      <c r="D47" s="8">
        <v>1.17</v>
      </c>
      <c r="E47" s="12">
        <v>9</v>
      </c>
      <c r="F47" s="8">
        <v>1.33</v>
      </c>
      <c r="G47" s="12">
        <v>1</v>
      </c>
      <c r="H47" s="8">
        <v>0.55000000000000004</v>
      </c>
      <c r="I47" s="12">
        <v>0</v>
      </c>
    </row>
    <row r="48" spans="2:9" ht="15" customHeight="1" x14ac:dyDescent="0.15">
      <c r="B48" t="s">
        <v>91</v>
      </c>
      <c r="C48" s="12">
        <v>9</v>
      </c>
      <c r="D48" s="8">
        <v>1.05</v>
      </c>
      <c r="E48" s="12">
        <v>7</v>
      </c>
      <c r="F48" s="8">
        <v>1.04</v>
      </c>
      <c r="G48" s="12">
        <v>2</v>
      </c>
      <c r="H48" s="8">
        <v>1.1000000000000001</v>
      </c>
      <c r="I48" s="12">
        <v>0</v>
      </c>
    </row>
    <row r="49" spans="2:9" ht="15" customHeight="1" x14ac:dyDescent="0.15">
      <c r="B49" t="s">
        <v>92</v>
      </c>
      <c r="C49" s="12">
        <v>9</v>
      </c>
      <c r="D49" s="8">
        <v>1.05</v>
      </c>
      <c r="E49" s="12">
        <v>7</v>
      </c>
      <c r="F49" s="8">
        <v>1.04</v>
      </c>
      <c r="G49" s="12">
        <v>2</v>
      </c>
      <c r="H49" s="8">
        <v>1.1000000000000001</v>
      </c>
      <c r="I49" s="12">
        <v>0</v>
      </c>
    </row>
    <row r="52" spans="2:9" ht="33" customHeight="1" x14ac:dyDescent="0.15">
      <c r="B52" t="s">
        <v>634</v>
      </c>
      <c r="C52" s="10" t="s">
        <v>56</v>
      </c>
      <c r="D52" s="10" t="s">
        <v>57</v>
      </c>
      <c r="E52" s="10" t="s">
        <v>58</v>
      </c>
      <c r="F52" s="10" t="s">
        <v>59</v>
      </c>
      <c r="G52" s="10" t="s">
        <v>60</v>
      </c>
      <c r="H52" s="10" t="s">
        <v>61</v>
      </c>
      <c r="I52" s="10" t="s">
        <v>62</v>
      </c>
    </row>
    <row r="53" spans="2:9" ht="15" customHeight="1" x14ac:dyDescent="0.15">
      <c r="B53" t="s">
        <v>154</v>
      </c>
      <c r="C53" s="12">
        <v>53</v>
      </c>
      <c r="D53" s="8">
        <v>6.18</v>
      </c>
      <c r="E53" s="12">
        <v>46</v>
      </c>
      <c r="F53" s="8">
        <v>6.81</v>
      </c>
      <c r="G53" s="12">
        <v>7</v>
      </c>
      <c r="H53" s="8">
        <v>3.87</v>
      </c>
      <c r="I53" s="12">
        <v>0</v>
      </c>
    </row>
    <row r="54" spans="2:9" ht="15" customHeight="1" x14ac:dyDescent="0.15">
      <c r="B54" t="s">
        <v>161</v>
      </c>
      <c r="C54" s="12">
        <v>46</v>
      </c>
      <c r="D54" s="8">
        <v>5.36</v>
      </c>
      <c r="E54" s="12">
        <v>43</v>
      </c>
      <c r="F54" s="8">
        <v>6.37</v>
      </c>
      <c r="G54" s="12">
        <v>3</v>
      </c>
      <c r="H54" s="8">
        <v>1.66</v>
      </c>
      <c r="I54" s="12">
        <v>0</v>
      </c>
    </row>
    <row r="55" spans="2:9" ht="15" customHeight="1" x14ac:dyDescent="0.15">
      <c r="B55" t="s">
        <v>145</v>
      </c>
      <c r="C55" s="12">
        <v>45</v>
      </c>
      <c r="D55" s="8">
        <v>5.24</v>
      </c>
      <c r="E55" s="12">
        <v>29</v>
      </c>
      <c r="F55" s="8">
        <v>4.3</v>
      </c>
      <c r="G55" s="12">
        <v>16</v>
      </c>
      <c r="H55" s="8">
        <v>8.84</v>
      </c>
      <c r="I55" s="12">
        <v>0</v>
      </c>
    </row>
    <row r="56" spans="2:9" ht="15" customHeight="1" x14ac:dyDescent="0.15">
      <c r="B56" t="s">
        <v>150</v>
      </c>
      <c r="C56" s="12">
        <v>31</v>
      </c>
      <c r="D56" s="8">
        <v>3.61</v>
      </c>
      <c r="E56" s="12">
        <v>29</v>
      </c>
      <c r="F56" s="8">
        <v>4.3</v>
      </c>
      <c r="G56" s="12">
        <v>2</v>
      </c>
      <c r="H56" s="8">
        <v>1.1000000000000001</v>
      </c>
      <c r="I56" s="12">
        <v>0</v>
      </c>
    </row>
    <row r="57" spans="2:9" ht="15" customHeight="1" x14ac:dyDescent="0.15">
      <c r="B57" t="s">
        <v>178</v>
      </c>
      <c r="C57" s="12">
        <v>24</v>
      </c>
      <c r="D57" s="8">
        <v>2.8</v>
      </c>
      <c r="E57" s="12">
        <v>14</v>
      </c>
      <c r="F57" s="8">
        <v>2.0699999999999998</v>
      </c>
      <c r="G57" s="12">
        <v>10</v>
      </c>
      <c r="H57" s="8">
        <v>5.52</v>
      </c>
      <c r="I57" s="12">
        <v>0</v>
      </c>
    </row>
    <row r="58" spans="2:9" ht="15" customHeight="1" x14ac:dyDescent="0.15">
      <c r="B58" t="s">
        <v>160</v>
      </c>
      <c r="C58" s="12">
        <v>24</v>
      </c>
      <c r="D58" s="8">
        <v>2.8</v>
      </c>
      <c r="E58" s="12">
        <v>24</v>
      </c>
      <c r="F58" s="8">
        <v>3.56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153</v>
      </c>
      <c r="C59" s="12">
        <v>22</v>
      </c>
      <c r="D59" s="8">
        <v>2.56</v>
      </c>
      <c r="E59" s="12">
        <v>19</v>
      </c>
      <c r="F59" s="8">
        <v>2.81</v>
      </c>
      <c r="G59" s="12">
        <v>3</v>
      </c>
      <c r="H59" s="8">
        <v>1.66</v>
      </c>
      <c r="I59" s="12">
        <v>0</v>
      </c>
    </row>
    <row r="60" spans="2:9" ht="15" customHeight="1" x14ac:dyDescent="0.15">
      <c r="B60" t="s">
        <v>148</v>
      </c>
      <c r="C60" s="12">
        <v>19</v>
      </c>
      <c r="D60" s="8">
        <v>2.21</v>
      </c>
      <c r="E60" s="12">
        <v>18</v>
      </c>
      <c r="F60" s="8">
        <v>2.67</v>
      </c>
      <c r="G60" s="12">
        <v>1</v>
      </c>
      <c r="H60" s="8">
        <v>0.55000000000000004</v>
      </c>
      <c r="I60" s="12">
        <v>0</v>
      </c>
    </row>
    <row r="61" spans="2:9" ht="15" customHeight="1" x14ac:dyDescent="0.15">
      <c r="B61" t="s">
        <v>158</v>
      </c>
      <c r="C61" s="12">
        <v>18</v>
      </c>
      <c r="D61" s="8">
        <v>2.1</v>
      </c>
      <c r="E61" s="12">
        <v>16</v>
      </c>
      <c r="F61" s="8">
        <v>2.37</v>
      </c>
      <c r="G61" s="12">
        <v>2</v>
      </c>
      <c r="H61" s="8">
        <v>1.1000000000000001</v>
      </c>
      <c r="I61" s="12">
        <v>0</v>
      </c>
    </row>
    <row r="62" spans="2:9" ht="15" customHeight="1" x14ac:dyDescent="0.15">
      <c r="B62" t="s">
        <v>164</v>
      </c>
      <c r="C62" s="12">
        <v>18</v>
      </c>
      <c r="D62" s="8">
        <v>2.1</v>
      </c>
      <c r="E62" s="12">
        <v>17</v>
      </c>
      <c r="F62" s="8">
        <v>2.52</v>
      </c>
      <c r="G62" s="12">
        <v>1</v>
      </c>
      <c r="H62" s="8">
        <v>0.55000000000000004</v>
      </c>
      <c r="I62" s="12">
        <v>0</v>
      </c>
    </row>
    <row r="63" spans="2:9" ht="15" customHeight="1" x14ac:dyDescent="0.15">
      <c r="B63" t="s">
        <v>152</v>
      </c>
      <c r="C63" s="12">
        <v>17</v>
      </c>
      <c r="D63" s="8">
        <v>1.98</v>
      </c>
      <c r="E63" s="12">
        <v>16</v>
      </c>
      <c r="F63" s="8">
        <v>2.37</v>
      </c>
      <c r="G63" s="12">
        <v>1</v>
      </c>
      <c r="H63" s="8">
        <v>0.55000000000000004</v>
      </c>
      <c r="I63" s="12">
        <v>0</v>
      </c>
    </row>
    <row r="64" spans="2:9" ht="15" customHeight="1" x14ac:dyDescent="0.15">
      <c r="B64" t="s">
        <v>156</v>
      </c>
      <c r="C64" s="12">
        <v>17</v>
      </c>
      <c r="D64" s="8">
        <v>1.98</v>
      </c>
      <c r="E64" s="12">
        <v>16</v>
      </c>
      <c r="F64" s="8">
        <v>2.37</v>
      </c>
      <c r="G64" s="12">
        <v>1</v>
      </c>
      <c r="H64" s="8">
        <v>0.55000000000000004</v>
      </c>
      <c r="I64" s="12">
        <v>0</v>
      </c>
    </row>
    <row r="65" spans="2:9" ht="15" customHeight="1" x14ac:dyDescent="0.15">
      <c r="B65" t="s">
        <v>146</v>
      </c>
      <c r="C65" s="12">
        <v>16</v>
      </c>
      <c r="D65" s="8">
        <v>1.86</v>
      </c>
      <c r="E65" s="12">
        <v>11</v>
      </c>
      <c r="F65" s="8">
        <v>1.63</v>
      </c>
      <c r="G65" s="12">
        <v>5</v>
      </c>
      <c r="H65" s="8">
        <v>2.76</v>
      </c>
      <c r="I65" s="12">
        <v>0</v>
      </c>
    </row>
    <row r="66" spans="2:9" ht="15" customHeight="1" x14ac:dyDescent="0.15">
      <c r="B66" t="s">
        <v>172</v>
      </c>
      <c r="C66" s="12">
        <v>15</v>
      </c>
      <c r="D66" s="8">
        <v>1.75</v>
      </c>
      <c r="E66" s="12">
        <v>11</v>
      </c>
      <c r="F66" s="8">
        <v>1.63</v>
      </c>
      <c r="G66" s="12">
        <v>4</v>
      </c>
      <c r="H66" s="8">
        <v>2.21</v>
      </c>
      <c r="I66" s="12">
        <v>0</v>
      </c>
    </row>
    <row r="67" spans="2:9" ht="15" customHeight="1" x14ac:dyDescent="0.15">
      <c r="B67" t="s">
        <v>170</v>
      </c>
      <c r="C67" s="12">
        <v>14</v>
      </c>
      <c r="D67" s="8">
        <v>1.63</v>
      </c>
      <c r="E67" s="12">
        <v>9</v>
      </c>
      <c r="F67" s="8">
        <v>1.33</v>
      </c>
      <c r="G67" s="12">
        <v>5</v>
      </c>
      <c r="H67" s="8">
        <v>2.76</v>
      </c>
      <c r="I67" s="12">
        <v>0</v>
      </c>
    </row>
    <row r="68" spans="2:9" ht="15" customHeight="1" x14ac:dyDescent="0.15">
      <c r="B68" t="s">
        <v>151</v>
      </c>
      <c r="C68" s="12">
        <v>14</v>
      </c>
      <c r="D68" s="8">
        <v>1.63</v>
      </c>
      <c r="E68" s="12">
        <v>11</v>
      </c>
      <c r="F68" s="8">
        <v>1.63</v>
      </c>
      <c r="G68" s="12">
        <v>3</v>
      </c>
      <c r="H68" s="8">
        <v>1.66</v>
      </c>
      <c r="I68" s="12">
        <v>0</v>
      </c>
    </row>
    <row r="69" spans="2:9" ht="15" customHeight="1" x14ac:dyDescent="0.15">
      <c r="B69" t="s">
        <v>179</v>
      </c>
      <c r="C69" s="12">
        <v>13</v>
      </c>
      <c r="D69" s="8">
        <v>1.52</v>
      </c>
      <c r="E69" s="12">
        <v>8</v>
      </c>
      <c r="F69" s="8">
        <v>1.19</v>
      </c>
      <c r="G69" s="12">
        <v>5</v>
      </c>
      <c r="H69" s="8">
        <v>2.76</v>
      </c>
      <c r="I69" s="12">
        <v>0</v>
      </c>
    </row>
    <row r="70" spans="2:9" ht="15" customHeight="1" x14ac:dyDescent="0.15">
      <c r="B70" t="s">
        <v>149</v>
      </c>
      <c r="C70" s="12">
        <v>13</v>
      </c>
      <c r="D70" s="8">
        <v>1.52</v>
      </c>
      <c r="E70" s="12">
        <v>13</v>
      </c>
      <c r="F70" s="8">
        <v>1.93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180</v>
      </c>
      <c r="C71" s="12">
        <v>13</v>
      </c>
      <c r="D71" s="8">
        <v>1.52</v>
      </c>
      <c r="E71" s="12">
        <v>12</v>
      </c>
      <c r="F71" s="8">
        <v>1.78</v>
      </c>
      <c r="G71" s="12">
        <v>1</v>
      </c>
      <c r="H71" s="8">
        <v>0.55000000000000004</v>
      </c>
      <c r="I71" s="12">
        <v>0</v>
      </c>
    </row>
    <row r="72" spans="2:9" ht="15" customHeight="1" x14ac:dyDescent="0.15">
      <c r="B72" t="s">
        <v>155</v>
      </c>
      <c r="C72" s="12">
        <v>13</v>
      </c>
      <c r="D72" s="8">
        <v>1.52</v>
      </c>
      <c r="E72" s="12">
        <v>12</v>
      </c>
      <c r="F72" s="8">
        <v>1.78</v>
      </c>
      <c r="G72" s="12">
        <v>1</v>
      </c>
      <c r="H72" s="8">
        <v>0.55000000000000004</v>
      </c>
      <c r="I72" s="12">
        <v>0</v>
      </c>
    </row>
    <row r="73" spans="2:9" ht="15" customHeight="1" x14ac:dyDescent="0.15">
      <c r="B73" t="s">
        <v>181</v>
      </c>
      <c r="C73" s="12">
        <v>13</v>
      </c>
      <c r="D73" s="8">
        <v>1.52</v>
      </c>
      <c r="E73" s="12">
        <v>13</v>
      </c>
      <c r="F73" s="8">
        <v>1.93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163</v>
      </c>
      <c r="C74" s="12">
        <v>13</v>
      </c>
      <c r="D74" s="8">
        <v>1.52</v>
      </c>
      <c r="E74" s="12">
        <v>13</v>
      </c>
      <c r="F74" s="8">
        <v>1.93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649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74</v>
      </c>
      <c r="D6" s="8">
        <v>12.48</v>
      </c>
      <c r="E6" s="12">
        <v>40</v>
      </c>
      <c r="F6" s="8">
        <v>9.09</v>
      </c>
      <c r="G6" s="12">
        <v>34</v>
      </c>
      <c r="H6" s="8">
        <v>22.67</v>
      </c>
      <c r="I6" s="12">
        <v>0</v>
      </c>
    </row>
    <row r="7" spans="2:9" ht="15" customHeight="1" x14ac:dyDescent="0.15">
      <c r="B7" t="s">
        <v>42</v>
      </c>
      <c r="C7" s="12">
        <v>128</v>
      </c>
      <c r="D7" s="8">
        <v>21.59</v>
      </c>
      <c r="E7" s="12">
        <v>85</v>
      </c>
      <c r="F7" s="8">
        <v>19.32</v>
      </c>
      <c r="G7" s="12">
        <v>43</v>
      </c>
      <c r="H7" s="8">
        <v>28.67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1</v>
      </c>
      <c r="D9" s="8">
        <v>0.17</v>
      </c>
      <c r="E9" s="12">
        <v>0</v>
      </c>
      <c r="F9" s="8">
        <v>0</v>
      </c>
      <c r="G9" s="12">
        <v>1</v>
      </c>
      <c r="H9" s="8">
        <v>0.67</v>
      </c>
      <c r="I9" s="12">
        <v>0</v>
      </c>
    </row>
    <row r="10" spans="2:9" ht="15" customHeight="1" x14ac:dyDescent="0.15">
      <c r="B10" t="s">
        <v>45</v>
      </c>
      <c r="C10" s="12">
        <v>8</v>
      </c>
      <c r="D10" s="8">
        <v>1.35</v>
      </c>
      <c r="E10" s="12">
        <v>5</v>
      </c>
      <c r="F10" s="8">
        <v>1.1399999999999999</v>
      </c>
      <c r="G10" s="12">
        <v>3</v>
      </c>
      <c r="H10" s="8">
        <v>2</v>
      </c>
      <c r="I10" s="12">
        <v>0</v>
      </c>
    </row>
    <row r="11" spans="2:9" ht="15" customHeight="1" x14ac:dyDescent="0.15">
      <c r="B11" t="s">
        <v>46</v>
      </c>
      <c r="C11" s="12">
        <v>196</v>
      </c>
      <c r="D11" s="8">
        <v>33.049999999999997</v>
      </c>
      <c r="E11" s="12">
        <v>155</v>
      </c>
      <c r="F11" s="8">
        <v>35.229999999999997</v>
      </c>
      <c r="G11" s="12">
        <v>41</v>
      </c>
      <c r="H11" s="8">
        <v>27.33</v>
      </c>
      <c r="I11" s="12">
        <v>0</v>
      </c>
    </row>
    <row r="12" spans="2:9" ht="15" customHeight="1" x14ac:dyDescent="0.15">
      <c r="B12" t="s">
        <v>47</v>
      </c>
      <c r="C12" s="12">
        <v>6</v>
      </c>
      <c r="D12" s="8">
        <v>1.01</v>
      </c>
      <c r="E12" s="12">
        <v>4</v>
      </c>
      <c r="F12" s="8">
        <v>0.91</v>
      </c>
      <c r="G12" s="12">
        <v>2</v>
      </c>
      <c r="H12" s="8">
        <v>1.33</v>
      </c>
      <c r="I12" s="12">
        <v>0</v>
      </c>
    </row>
    <row r="13" spans="2:9" ht="15" customHeight="1" x14ac:dyDescent="0.15">
      <c r="B13" t="s">
        <v>48</v>
      </c>
      <c r="C13" s="12">
        <v>27</v>
      </c>
      <c r="D13" s="8">
        <v>4.55</v>
      </c>
      <c r="E13" s="12">
        <v>21</v>
      </c>
      <c r="F13" s="8">
        <v>4.7699999999999996</v>
      </c>
      <c r="G13" s="12">
        <v>6</v>
      </c>
      <c r="H13" s="8">
        <v>4</v>
      </c>
      <c r="I13" s="12">
        <v>0</v>
      </c>
    </row>
    <row r="14" spans="2:9" ht="15" customHeight="1" x14ac:dyDescent="0.15">
      <c r="B14" t="s">
        <v>49</v>
      </c>
      <c r="C14" s="12">
        <v>15</v>
      </c>
      <c r="D14" s="8">
        <v>2.5299999999999998</v>
      </c>
      <c r="E14" s="12">
        <v>12</v>
      </c>
      <c r="F14" s="8">
        <v>2.73</v>
      </c>
      <c r="G14" s="12">
        <v>3</v>
      </c>
      <c r="H14" s="8">
        <v>2</v>
      </c>
      <c r="I14" s="12">
        <v>0</v>
      </c>
    </row>
    <row r="15" spans="2:9" ht="15" customHeight="1" x14ac:dyDescent="0.15">
      <c r="B15" t="s">
        <v>50</v>
      </c>
      <c r="C15" s="12">
        <v>38</v>
      </c>
      <c r="D15" s="8">
        <v>6.41</v>
      </c>
      <c r="E15" s="12">
        <v>38</v>
      </c>
      <c r="F15" s="8">
        <v>8.64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51</v>
      </c>
      <c r="C16" s="12">
        <v>53</v>
      </c>
      <c r="D16" s="8">
        <v>8.94</v>
      </c>
      <c r="E16" s="12">
        <v>48</v>
      </c>
      <c r="F16" s="8">
        <v>10.91</v>
      </c>
      <c r="G16" s="12">
        <v>5</v>
      </c>
      <c r="H16" s="8">
        <v>3.33</v>
      </c>
      <c r="I16" s="12">
        <v>0</v>
      </c>
    </row>
    <row r="17" spans="2:9" ht="15" customHeight="1" x14ac:dyDescent="0.15">
      <c r="B17" t="s">
        <v>52</v>
      </c>
      <c r="C17" s="12">
        <v>12</v>
      </c>
      <c r="D17" s="8">
        <v>2.02</v>
      </c>
      <c r="E17" s="12">
        <v>8</v>
      </c>
      <c r="F17" s="8">
        <v>1.82</v>
      </c>
      <c r="G17" s="12">
        <v>3</v>
      </c>
      <c r="H17" s="8">
        <v>2</v>
      </c>
      <c r="I17" s="12">
        <v>1</v>
      </c>
    </row>
    <row r="18" spans="2:9" ht="15" customHeight="1" x14ac:dyDescent="0.15">
      <c r="B18" t="s">
        <v>53</v>
      </c>
      <c r="C18" s="12">
        <v>16</v>
      </c>
      <c r="D18" s="8">
        <v>2.7</v>
      </c>
      <c r="E18" s="12">
        <v>12</v>
      </c>
      <c r="F18" s="8">
        <v>2.73</v>
      </c>
      <c r="G18" s="12">
        <v>4</v>
      </c>
      <c r="H18" s="8">
        <v>2.67</v>
      </c>
      <c r="I18" s="12">
        <v>0</v>
      </c>
    </row>
    <row r="19" spans="2:9" ht="15" customHeight="1" x14ac:dyDescent="0.15">
      <c r="B19" t="s">
        <v>54</v>
      </c>
      <c r="C19" s="12">
        <v>19</v>
      </c>
      <c r="D19" s="8">
        <v>3.2</v>
      </c>
      <c r="E19" s="12">
        <v>12</v>
      </c>
      <c r="F19" s="8">
        <v>2.73</v>
      </c>
      <c r="G19" s="12">
        <v>5</v>
      </c>
      <c r="H19" s="8">
        <v>3.33</v>
      </c>
      <c r="I19" s="12">
        <v>2</v>
      </c>
    </row>
    <row r="20" spans="2:9" ht="15" customHeight="1" x14ac:dyDescent="0.15">
      <c r="B20" s="9" t="s">
        <v>601</v>
      </c>
      <c r="C20" s="12">
        <f>SUM(LTBL_29208[総数／事業所数])</f>
        <v>593</v>
      </c>
      <c r="E20" s="12">
        <f>SUBTOTAL(109,LTBL_29208[個人／事業所数])</f>
        <v>440</v>
      </c>
      <c r="G20" s="12">
        <f>SUBTOTAL(109,LTBL_29208[法人／事業所数])</f>
        <v>150</v>
      </c>
      <c r="I20" s="12">
        <f>SUBTOTAL(109,LTBL_29208[法人以外の団体／事業所数])</f>
        <v>3</v>
      </c>
    </row>
    <row r="21" spans="2:9" ht="15" customHeight="1" x14ac:dyDescent="0.15">
      <c r="E21" s="11">
        <f>LTBL_29208[[#Totals],[個人／事業所数]]/LTBL_29208[[#Totals],[総数／事業所数]]</f>
        <v>0.74198988195615512</v>
      </c>
      <c r="G21" s="11">
        <f>LTBL_29208[[#Totals],[法人／事業所数]]/LTBL_29208[[#Totals],[総数／事業所数]]</f>
        <v>0.25295109612141653</v>
      </c>
      <c r="I21" s="11">
        <f>LTBL_29208[[#Totals],[法人以外の団体／事業所数]]/LTBL_29208[[#Totals],[総数／事業所数]]</f>
        <v>5.0590219224283303E-3</v>
      </c>
    </row>
    <row r="23" spans="2:9" ht="33" customHeight="1" x14ac:dyDescent="0.15">
      <c r="B23" t="s">
        <v>600</v>
      </c>
      <c r="C23" s="10" t="s">
        <v>56</v>
      </c>
      <c r="D23" s="10" t="s">
        <v>650</v>
      </c>
      <c r="E23" s="10" t="s">
        <v>58</v>
      </c>
      <c r="F23" s="10" t="s">
        <v>651</v>
      </c>
      <c r="G23" s="10" t="s">
        <v>60</v>
      </c>
      <c r="H23" s="10" t="s">
        <v>652</v>
      </c>
      <c r="I23" s="10" t="s">
        <v>62</v>
      </c>
    </row>
    <row r="24" spans="2:9" ht="15" customHeight="1" x14ac:dyDescent="0.15">
      <c r="B24" t="s">
        <v>603</v>
      </c>
      <c r="C24">
        <v>3</v>
      </c>
      <c r="D24" t="s">
        <v>602</v>
      </c>
      <c r="E24">
        <v>0</v>
      </c>
      <c r="F24" t="s">
        <v>604</v>
      </c>
      <c r="G24">
        <v>3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72</v>
      </c>
      <c r="C29" s="12">
        <v>67</v>
      </c>
      <c r="D29" s="8">
        <v>11.3</v>
      </c>
      <c r="E29" s="12">
        <v>58</v>
      </c>
      <c r="F29" s="8">
        <v>13.18</v>
      </c>
      <c r="G29" s="12">
        <v>9</v>
      </c>
      <c r="H29" s="8">
        <v>6</v>
      </c>
      <c r="I29" s="12">
        <v>0</v>
      </c>
    </row>
    <row r="30" spans="2:9" ht="15" customHeight="1" x14ac:dyDescent="0.15">
      <c r="B30" t="s">
        <v>70</v>
      </c>
      <c r="C30" s="12">
        <v>50</v>
      </c>
      <c r="D30" s="8">
        <v>8.43</v>
      </c>
      <c r="E30" s="12">
        <v>49</v>
      </c>
      <c r="F30" s="8">
        <v>11.14</v>
      </c>
      <c r="G30" s="12">
        <v>1</v>
      </c>
      <c r="H30" s="8">
        <v>0.67</v>
      </c>
      <c r="I30" s="12">
        <v>0</v>
      </c>
    </row>
    <row r="31" spans="2:9" ht="15" customHeight="1" x14ac:dyDescent="0.15">
      <c r="B31" t="s">
        <v>63</v>
      </c>
      <c r="C31" s="12">
        <v>46</v>
      </c>
      <c r="D31" s="8">
        <v>7.76</v>
      </c>
      <c r="E31" s="12">
        <v>23</v>
      </c>
      <c r="F31" s="8">
        <v>5.23</v>
      </c>
      <c r="G31" s="12">
        <v>23</v>
      </c>
      <c r="H31" s="8">
        <v>15.33</v>
      </c>
      <c r="I31" s="12">
        <v>0</v>
      </c>
    </row>
    <row r="32" spans="2:9" ht="15" customHeight="1" x14ac:dyDescent="0.15">
      <c r="B32" t="s">
        <v>78</v>
      </c>
      <c r="C32" s="12">
        <v>43</v>
      </c>
      <c r="D32" s="8">
        <v>7.25</v>
      </c>
      <c r="E32" s="12">
        <v>40</v>
      </c>
      <c r="F32" s="8">
        <v>9.09</v>
      </c>
      <c r="G32" s="12">
        <v>3</v>
      </c>
      <c r="H32" s="8">
        <v>2</v>
      </c>
      <c r="I32" s="12">
        <v>0</v>
      </c>
    </row>
    <row r="33" spans="2:9" ht="15" customHeight="1" x14ac:dyDescent="0.15">
      <c r="B33" t="s">
        <v>77</v>
      </c>
      <c r="C33" s="12">
        <v>37</v>
      </c>
      <c r="D33" s="8">
        <v>6.24</v>
      </c>
      <c r="E33" s="12">
        <v>37</v>
      </c>
      <c r="F33" s="8">
        <v>8.41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66</v>
      </c>
      <c r="C34" s="12">
        <v>31</v>
      </c>
      <c r="D34" s="8">
        <v>5.23</v>
      </c>
      <c r="E34" s="12">
        <v>23</v>
      </c>
      <c r="F34" s="8">
        <v>5.23</v>
      </c>
      <c r="G34" s="12">
        <v>8</v>
      </c>
      <c r="H34" s="8">
        <v>5.33</v>
      </c>
      <c r="I34" s="12">
        <v>0</v>
      </c>
    </row>
    <row r="35" spans="2:9" ht="15" customHeight="1" x14ac:dyDescent="0.15">
      <c r="B35" t="s">
        <v>74</v>
      </c>
      <c r="C35" s="12">
        <v>24</v>
      </c>
      <c r="D35" s="8">
        <v>4.05</v>
      </c>
      <c r="E35" s="12">
        <v>19</v>
      </c>
      <c r="F35" s="8">
        <v>4.32</v>
      </c>
      <c r="G35" s="12">
        <v>5</v>
      </c>
      <c r="H35" s="8">
        <v>3.33</v>
      </c>
      <c r="I35" s="12">
        <v>0</v>
      </c>
    </row>
    <row r="36" spans="2:9" ht="15" customHeight="1" x14ac:dyDescent="0.15">
      <c r="B36" t="s">
        <v>69</v>
      </c>
      <c r="C36" s="12">
        <v>22</v>
      </c>
      <c r="D36" s="8">
        <v>3.71</v>
      </c>
      <c r="E36" s="12">
        <v>20</v>
      </c>
      <c r="F36" s="8">
        <v>4.55</v>
      </c>
      <c r="G36" s="12">
        <v>2</v>
      </c>
      <c r="H36" s="8">
        <v>1.33</v>
      </c>
      <c r="I36" s="12">
        <v>0</v>
      </c>
    </row>
    <row r="37" spans="2:9" ht="15" customHeight="1" x14ac:dyDescent="0.15">
      <c r="B37" t="s">
        <v>96</v>
      </c>
      <c r="C37" s="12">
        <v>19</v>
      </c>
      <c r="D37" s="8">
        <v>3.2</v>
      </c>
      <c r="E37" s="12">
        <v>15</v>
      </c>
      <c r="F37" s="8">
        <v>3.41</v>
      </c>
      <c r="G37" s="12">
        <v>4</v>
      </c>
      <c r="H37" s="8">
        <v>2.67</v>
      </c>
      <c r="I37" s="12">
        <v>0</v>
      </c>
    </row>
    <row r="38" spans="2:9" ht="15" customHeight="1" x14ac:dyDescent="0.15">
      <c r="B38" t="s">
        <v>68</v>
      </c>
      <c r="C38" s="12">
        <v>17</v>
      </c>
      <c r="D38" s="8">
        <v>2.87</v>
      </c>
      <c r="E38" s="12">
        <v>8</v>
      </c>
      <c r="F38" s="8">
        <v>1.82</v>
      </c>
      <c r="G38" s="12">
        <v>9</v>
      </c>
      <c r="H38" s="8">
        <v>6</v>
      </c>
      <c r="I38" s="12">
        <v>0</v>
      </c>
    </row>
    <row r="39" spans="2:9" ht="15" customHeight="1" x14ac:dyDescent="0.15">
      <c r="B39" t="s">
        <v>65</v>
      </c>
      <c r="C39" s="12">
        <v>16</v>
      </c>
      <c r="D39" s="8">
        <v>2.7</v>
      </c>
      <c r="E39" s="12">
        <v>7</v>
      </c>
      <c r="F39" s="8">
        <v>1.59</v>
      </c>
      <c r="G39" s="12">
        <v>9</v>
      </c>
      <c r="H39" s="8">
        <v>6</v>
      </c>
      <c r="I39" s="12">
        <v>0</v>
      </c>
    </row>
    <row r="40" spans="2:9" ht="15" customHeight="1" x14ac:dyDescent="0.15">
      <c r="B40" t="s">
        <v>71</v>
      </c>
      <c r="C40" s="12">
        <v>16</v>
      </c>
      <c r="D40" s="8">
        <v>2.7</v>
      </c>
      <c r="E40" s="12">
        <v>10</v>
      </c>
      <c r="F40" s="8">
        <v>2.27</v>
      </c>
      <c r="G40" s="12">
        <v>6</v>
      </c>
      <c r="H40" s="8">
        <v>4</v>
      </c>
      <c r="I40" s="12">
        <v>0</v>
      </c>
    </row>
    <row r="41" spans="2:9" ht="15" customHeight="1" x14ac:dyDescent="0.15">
      <c r="B41" t="s">
        <v>64</v>
      </c>
      <c r="C41" s="12">
        <v>12</v>
      </c>
      <c r="D41" s="8">
        <v>2.02</v>
      </c>
      <c r="E41" s="12">
        <v>10</v>
      </c>
      <c r="F41" s="8">
        <v>2.27</v>
      </c>
      <c r="G41" s="12">
        <v>2</v>
      </c>
      <c r="H41" s="8">
        <v>1.33</v>
      </c>
      <c r="I41" s="12">
        <v>0</v>
      </c>
    </row>
    <row r="42" spans="2:9" ht="15" customHeight="1" x14ac:dyDescent="0.15">
      <c r="B42" t="s">
        <v>80</v>
      </c>
      <c r="C42" s="12">
        <v>12</v>
      </c>
      <c r="D42" s="8">
        <v>2.02</v>
      </c>
      <c r="E42" s="12">
        <v>8</v>
      </c>
      <c r="F42" s="8">
        <v>1.82</v>
      </c>
      <c r="G42" s="12">
        <v>3</v>
      </c>
      <c r="H42" s="8">
        <v>2</v>
      </c>
      <c r="I42" s="12">
        <v>1</v>
      </c>
    </row>
    <row r="43" spans="2:9" ht="15" customHeight="1" x14ac:dyDescent="0.15">
      <c r="B43" t="s">
        <v>81</v>
      </c>
      <c r="C43" s="12">
        <v>11</v>
      </c>
      <c r="D43" s="8">
        <v>1.85</v>
      </c>
      <c r="E43" s="12">
        <v>11</v>
      </c>
      <c r="F43" s="8">
        <v>2.5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92</v>
      </c>
      <c r="C44" s="12">
        <v>10</v>
      </c>
      <c r="D44" s="8">
        <v>1.69</v>
      </c>
      <c r="E44" s="12">
        <v>6</v>
      </c>
      <c r="F44" s="8">
        <v>1.36</v>
      </c>
      <c r="G44" s="12">
        <v>4</v>
      </c>
      <c r="H44" s="8">
        <v>2.67</v>
      </c>
      <c r="I44" s="12">
        <v>0</v>
      </c>
    </row>
    <row r="45" spans="2:9" ht="15" customHeight="1" x14ac:dyDescent="0.15">
      <c r="B45" t="s">
        <v>76</v>
      </c>
      <c r="C45" s="12">
        <v>9</v>
      </c>
      <c r="D45" s="8">
        <v>1.52</v>
      </c>
      <c r="E45" s="12">
        <v>7</v>
      </c>
      <c r="F45" s="8">
        <v>1.59</v>
      </c>
      <c r="G45" s="12">
        <v>2</v>
      </c>
      <c r="H45" s="8">
        <v>1.33</v>
      </c>
      <c r="I45" s="12">
        <v>0</v>
      </c>
    </row>
    <row r="46" spans="2:9" ht="15" customHeight="1" x14ac:dyDescent="0.15">
      <c r="B46" t="s">
        <v>95</v>
      </c>
      <c r="C46" s="12">
        <v>8</v>
      </c>
      <c r="D46" s="8">
        <v>1.35</v>
      </c>
      <c r="E46" s="12">
        <v>6</v>
      </c>
      <c r="F46" s="8">
        <v>1.36</v>
      </c>
      <c r="G46" s="12">
        <v>2</v>
      </c>
      <c r="H46" s="8">
        <v>1.33</v>
      </c>
      <c r="I46" s="12">
        <v>0</v>
      </c>
    </row>
    <row r="47" spans="2:9" ht="15" customHeight="1" x14ac:dyDescent="0.15">
      <c r="B47" t="s">
        <v>86</v>
      </c>
      <c r="C47" s="12">
        <v>8</v>
      </c>
      <c r="D47" s="8">
        <v>1.35</v>
      </c>
      <c r="E47" s="12">
        <v>2</v>
      </c>
      <c r="F47" s="8">
        <v>0.45</v>
      </c>
      <c r="G47" s="12">
        <v>6</v>
      </c>
      <c r="H47" s="8">
        <v>4</v>
      </c>
      <c r="I47" s="12">
        <v>0</v>
      </c>
    </row>
    <row r="48" spans="2:9" ht="15" customHeight="1" x14ac:dyDescent="0.15">
      <c r="B48" t="s">
        <v>79</v>
      </c>
      <c r="C48" s="12">
        <v>8</v>
      </c>
      <c r="D48" s="8">
        <v>1.35</v>
      </c>
      <c r="E48" s="12">
        <v>6</v>
      </c>
      <c r="F48" s="8">
        <v>1.36</v>
      </c>
      <c r="G48" s="12">
        <v>2</v>
      </c>
      <c r="H48" s="8">
        <v>1.33</v>
      </c>
      <c r="I48" s="12">
        <v>0</v>
      </c>
    </row>
    <row r="49" spans="2:9" ht="15" customHeight="1" x14ac:dyDescent="0.15">
      <c r="B49" t="s">
        <v>82</v>
      </c>
      <c r="C49" s="12">
        <v>8</v>
      </c>
      <c r="D49" s="8">
        <v>1.35</v>
      </c>
      <c r="E49" s="12">
        <v>8</v>
      </c>
      <c r="F49" s="8">
        <v>1.82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653</v>
      </c>
      <c r="C52" s="10" t="s">
        <v>56</v>
      </c>
      <c r="D52" s="10" t="s">
        <v>57</v>
      </c>
      <c r="E52" s="10" t="s">
        <v>58</v>
      </c>
      <c r="F52" s="10" t="s">
        <v>59</v>
      </c>
      <c r="G52" s="10" t="s">
        <v>60</v>
      </c>
      <c r="H52" s="10" t="s">
        <v>61</v>
      </c>
      <c r="I52" s="10" t="s">
        <v>62</v>
      </c>
    </row>
    <row r="53" spans="2:9" ht="15" customHeight="1" x14ac:dyDescent="0.15">
      <c r="B53" t="s">
        <v>153</v>
      </c>
      <c r="C53" s="12">
        <v>24</v>
      </c>
      <c r="D53" s="8">
        <v>4.05</v>
      </c>
      <c r="E53" s="12">
        <v>23</v>
      </c>
      <c r="F53" s="8">
        <v>5.23</v>
      </c>
      <c r="G53" s="12">
        <v>1</v>
      </c>
      <c r="H53" s="8">
        <v>0.67</v>
      </c>
      <c r="I53" s="12">
        <v>0</v>
      </c>
    </row>
    <row r="54" spans="2:9" ht="15" customHeight="1" x14ac:dyDescent="0.15">
      <c r="B54" t="s">
        <v>145</v>
      </c>
      <c r="C54" s="12">
        <v>21</v>
      </c>
      <c r="D54" s="8">
        <v>3.54</v>
      </c>
      <c r="E54" s="12">
        <v>9</v>
      </c>
      <c r="F54" s="8">
        <v>2.0499999999999998</v>
      </c>
      <c r="G54" s="12">
        <v>12</v>
      </c>
      <c r="H54" s="8">
        <v>8</v>
      </c>
      <c r="I54" s="12">
        <v>0</v>
      </c>
    </row>
    <row r="55" spans="2:9" ht="15" customHeight="1" x14ac:dyDescent="0.15">
      <c r="B55" t="s">
        <v>161</v>
      </c>
      <c r="C55" s="12">
        <v>20</v>
      </c>
      <c r="D55" s="8">
        <v>3.37</v>
      </c>
      <c r="E55" s="12">
        <v>18</v>
      </c>
      <c r="F55" s="8">
        <v>4.09</v>
      </c>
      <c r="G55" s="12">
        <v>2</v>
      </c>
      <c r="H55" s="8">
        <v>1.33</v>
      </c>
      <c r="I55" s="12">
        <v>0</v>
      </c>
    </row>
    <row r="56" spans="2:9" ht="15" customHeight="1" x14ac:dyDescent="0.15">
      <c r="B56" t="s">
        <v>150</v>
      </c>
      <c r="C56" s="12">
        <v>16</v>
      </c>
      <c r="D56" s="8">
        <v>2.7</v>
      </c>
      <c r="E56" s="12">
        <v>16</v>
      </c>
      <c r="F56" s="8">
        <v>3.64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158</v>
      </c>
      <c r="C57" s="12">
        <v>16</v>
      </c>
      <c r="D57" s="8">
        <v>2.7</v>
      </c>
      <c r="E57" s="12">
        <v>16</v>
      </c>
      <c r="F57" s="8">
        <v>3.64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160</v>
      </c>
      <c r="C58" s="12">
        <v>16</v>
      </c>
      <c r="D58" s="8">
        <v>2.7</v>
      </c>
      <c r="E58" s="12">
        <v>16</v>
      </c>
      <c r="F58" s="8">
        <v>3.64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182</v>
      </c>
      <c r="C59" s="12">
        <v>15</v>
      </c>
      <c r="D59" s="8">
        <v>2.5299999999999998</v>
      </c>
      <c r="E59" s="12">
        <v>14</v>
      </c>
      <c r="F59" s="8">
        <v>3.18</v>
      </c>
      <c r="G59" s="12">
        <v>1</v>
      </c>
      <c r="H59" s="8">
        <v>0.67</v>
      </c>
      <c r="I59" s="12">
        <v>0</v>
      </c>
    </row>
    <row r="60" spans="2:9" ht="15" customHeight="1" x14ac:dyDescent="0.15">
      <c r="B60" t="s">
        <v>180</v>
      </c>
      <c r="C60" s="12">
        <v>14</v>
      </c>
      <c r="D60" s="8">
        <v>2.36</v>
      </c>
      <c r="E60" s="12">
        <v>9</v>
      </c>
      <c r="F60" s="8">
        <v>2.0499999999999998</v>
      </c>
      <c r="G60" s="12">
        <v>5</v>
      </c>
      <c r="H60" s="8">
        <v>3.33</v>
      </c>
      <c r="I60" s="12">
        <v>0</v>
      </c>
    </row>
    <row r="61" spans="2:9" ht="15" customHeight="1" x14ac:dyDescent="0.15">
      <c r="B61" t="s">
        <v>146</v>
      </c>
      <c r="C61" s="12">
        <v>13</v>
      </c>
      <c r="D61" s="8">
        <v>2.19</v>
      </c>
      <c r="E61" s="12">
        <v>9</v>
      </c>
      <c r="F61" s="8">
        <v>2.0499999999999998</v>
      </c>
      <c r="G61" s="12">
        <v>4</v>
      </c>
      <c r="H61" s="8">
        <v>2.67</v>
      </c>
      <c r="I61" s="12">
        <v>0</v>
      </c>
    </row>
    <row r="62" spans="2:9" ht="15" customHeight="1" x14ac:dyDescent="0.15">
      <c r="B62" t="s">
        <v>154</v>
      </c>
      <c r="C62" s="12">
        <v>13</v>
      </c>
      <c r="D62" s="8">
        <v>2.19</v>
      </c>
      <c r="E62" s="12">
        <v>10</v>
      </c>
      <c r="F62" s="8">
        <v>2.27</v>
      </c>
      <c r="G62" s="12">
        <v>3</v>
      </c>
      <c r="H62" s="8">
        <v>2</v>
      </c>
      <c r="I62" s="12">
        <v>0</v>
      </c>
    </row>
    <row r="63" spans="2:9" ht="15" customHeight="1" x14ac:dyDescent="0.15">
      <c r="B63" t="s">
        <v>148</v>
      </c>
      <c r="C63" s="12">
        <v>11</v>
      </c>
      <c r="D63" s="8">
        <v>1.85</v>
      </c>
      <c r="E63" s="12">
        <v>11</v>
      </c>
      <c r="F63" s="8">
        <v>2.5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171</v>
      </c>
      <c r="C64" s="12">
        <v>10</v>
      </c>
      <c r="D64" s="8">
        <v>1.69</v>
      </c>
      <c r="E64" s="12">
        <v>9</v>
      </c>
      <c r="F64" s="8">
        <v>2.0499999999999998</v>
      </c>
      <c r="G64" s="12">
        <v>1</v>
      </c>
      <c r="H64" s="8">
        <v>0.67</v>
      </c>
      <c r="I64" s="12">
        <v>0</v>
      </c>
    </row>
    <row r="65" spans="2:9" ht="15" customHeight="1" x14ac:dyDescent="0.15">
      <c r="B65" t="s">
        <v>152</v>
      </c>
      <c r="C65" s="12">
        <v>10</v>
      </c>
      <c r="D65" s="8">
        <v>1.69</v>
      </c>
      <c r="E65" s="12">
        <v>9</v>
      </c>
      <c r="F65" s="8">
        <v>2.0499999999999998</v>
      </c>
      <c r="G65" s="12">
        <v>1</v>
      </c>
      <c r="H65" s="8">
        <v>0.67</v>
      </c>
      <c r="I65" s="12">
        <v>0</v>
      </c>
    </row>
    <row r="66" spans="2:9" ht="15" customHeight="1" x14ac:dyDescent="0.15">
      <c r="B66" t="s">
        <v>149</v>
      </c>
      <c r="C66" s="12">
        <v>9</v>
      </c>
      <c r="D66" s="8">
        <v>1.52</v>
      </c>
      <c r="E66" s="12">
        <v>9</v>
      </c>
      <c r="F66" s="8">
        <v>2.0499999999999998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155</v>
      </c>
      <c r="C67" s="12">
        <v>9</v>
      </c>
      <c r="D67" s="8">
        <v>1.52</v>
      </c>
      <c r="E67" s="12">
        <v>9</v>
      </c>
      <c r="F67" s="8">
        <v>2.0499999999999998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179</v>
      </c>
      <c r="C68" s="12">
        <v>8</v>
      </c>
      <c r="D68" s="8">
        <v>1.35</v>
      </c>
      <c r="E68" s="12">
        <v>4</v>
      </c>
      <c r="F68" s="8">
        <v>0.91</v>
      </c>
      <c r="G68" s="12">
        <v>4</v>
      </c>
      <c r="H68" s="8">
        <v>2.67</v>
      </c>
      <c r="I68" s="12">
        <v>0</v>
      </c>
    </row>
    <row r="69" spans="2:9" ht="15" customHeight="1" x14ac:dyDescent="0.15">
      <c r="B69" t="s">
        <v>172</v>
      </c>
      <c r="C69" s="12">
        <v>8</v>
      </c>
      <c r="D69" s="8">
        <v>1.35</v>
      </c>
      <c r="E69" s="12">
        <v>5</v>
      </c>
      <c r="F69" s="8">
        <v>1.1399999999999999</v>
      </c>
      <c r="G69" s="12">
        <v>3</v>
      </c>
      <c r="H69" s="8">
        <v>2</v>
      </c>
      <c r="I69" s="12">
        <v>0</v>
      </c>
    </row>
    <row r="70" spans="2:9" ht="15" customHeight="1" x14ac:dyDescent="0.15">
      <c r="B70" t="s">
        <v>184</v>
      </c>
      <c r="C70" s="12">
        <v>8</v>
      </c>
      <c r="D70" s="8">
        <v>1.35</v>
      </c>
      <c r="E70" s="12">
        <v>8</v>
      </c>
      <c r="F70" s="8">
        <v>1.82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164</v>
      </c>
      <c r="C71" s="12">
        <v>8</v>
      </c>
      <c r="D71" s="8">
        <v>1.35</v>
      </c>
      <c r="E71" s="12">
        <v>8</v>
      </c>
      <c r="F71" s="8">
        <v>1.82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175</v>
      </c>
      <c r="C72" s="12">
        <v>7</v>
      </c>
      <c r="D72" s="8">
        <v>1.18</v>
      </c>
      <c r="E72" s="12">
        <v>4</v>
      </c>
      <c r="F72" s="8">
        <v>0.91</v>
      </c>
      <c r="G72" s="12">
        <v>3</v>
      </c>
      <c r="H72" s="8">
        <v>2</v>
      </c>
      <c r="I72" s="12">
        <v>0</v>
      </c>
    </row>
    <row r="73" spans="2:9" ht="15" customHeight="1" x14ac:dyDescent="0.15">
      <c r="B73" t="s">
        <v>183</v>
      </c>
      <c r="C73" s="12">
        <v>7</v>
      </c>
      <c r="D73" s="8">
        <v>1.18</v>
      </c>
      <c r="E73" s="12">
        <v>3</v>
      </c>
      <c r="F73" s="8">
        <v>0.68</v>
      </c>
      <c r="G73" s="12">
        <v>4</v>
      </c>
      <c r="H73" s="8">
        <v>2.67</v>
      </c>
      <c r="I73" s="12">
        <v>0</v>
      </c>
    </row>
    <row r="74" spans="2:9" ht="15" customHeight="1" x14ac:dyDescent="0.15">
      <c r="B74" t="s">
        <v>147</v>
      </c>
      <c r="C74" s="12">
        <v>7</v>
      </c>
      <c r="D74" s="8">
        <v>1.18</v>
      </c>
      <c r="E74" s="12">
        <v>6</v>
      </c>
      <c r="F74" s="8">
        <v>1.36</v>
      </c>
      <c r="G74" s="12">
        <v>1</v>
      </c>
      <c r="H74" s="8">
        <v>0.67</v>
      </c>
      <c r="I74" s="12">
        <v>0</v>
      </c>
    </row>
    <row r="75" spans="2:9" ht="15" customHeight="1" x14ac:dyDescent="0.15">
      <c r="B75" t="s">
        <v>151</v>
      </c>
      <c r="C75" s="12">
        <v>7</v>
      </c>
      <c r="D75" s="8">
        <v>1.18</v>
      </c>
      <c r="E75" s="12">
        <v>4</v>
      </c>
      <c r="F75" s="8">
        <v>0.91</v>
      </c>
      <c r="G75" s="12">
        <v>3</v>
      </c>
      <c r="H75" s="8">
        <v>2</v>
      </c>
      <c r="I75" s="12">
        <v>0</v>
      </c>
    </row>
    <row r="77" spans="2:9" ht="15" customHeight="1" x14ac:dyDescent="0.15">
      <c r="B77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654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134</v>
      </c>
      <c r="D6" s="8">
        <v>8.5399999999999991</v>
      </c>
      <c r="E6" s="12">
        <v>47</v>
      </c>
      <c r="F6" s="8">
        <v>5.48</v>
      </c>
      <c r="G6" s="12">
        <v>87</v>
      </c>
      <c r="H6" s="8">
        <v>12.24</v>
      </c>
      <c r="I6" s="12">
        <v>0</v>
      </c>
    </row>
    <row r="7" spans="2:9" ht="15" customHeight="1" x14ac:dyDescent="0.15">
      <c r="B7" t="s">
        <v>42</v>
      </c>
      <c r="C7" s="12">
        <v>133</v>
      </c>
      <c r="D7" s="8">
        <v>8.4700000000000006</v>
      </c>
      <c r="E7" s="12">
        <v>54</v>
      </c>
      <c r="F7" s="8">
        <v>6.3</v>
      </c>
      <c r="G7" s="12">
        <v>79</v>
      </c>
      <c r="H7" s="8">
        <v>11.11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21</v>
      </c>
      <c r="D9" s="8">
        <v>1.34</v>
      </c>
      <c r="E9" s="12">
        <v>1</v>
      </c>
      <c r="F9" s="8">
        <v>0.12</v>
      </c>
      <c r="G9" s="12">
        <v>20</v>
      </c>
      <c r="H9" s="8">
        <v>2.81</v>
      </c>
      <c r="I9" s="12">
        <v>0</v>
      </c>
    </row>
    <row r="10" spans="2:9" ht="15" customHeight="1" x14ac:dyDescent="0.15">
      <c r="B10" t="s">
        <v>45</v>
      </c>
      <c r="C10" s="12">
        <v>8</v>
      </c>
      <c r="D10" s="8">
        <v>0.51</v>
      </c>
      <c r="E10" s="12">
        <v>1</v>
      </c>
      <c r="F10" s="8">
        <v>0.12</v>
      </c>
      <c r="G10" s="12">
        <v>7</v>
      </c>
      <c r="H10" s="8">
        <v>0.98</v>
      </c>
      <c r="I10" s="12">
        <v>0</v>
      </c>
    </row>
    <row r="11" spans="2:9" ht="15" customHeight="1" x14ac:dyDescent="0.15">
      <c r="B11" t="s">
        <v>46</v>
      </c>
      <c r="C11" s="12">
        <v>362</v>
      </c>
      <c r="D11" s="8">
        <v>23.06</v>
      </c>
      <c r="E11" s="12">
        <v>182</v>
      </c>
      <c r="F11" s="8">
        <v>21.24</v>
      </c>
      <c r="G11" s="12">
        <v>180</v>
      </c>
      <c r="H11" s="8">
        <v>25.32</v>
      </c>
      <c r="I11" s="12">
        <v>0</v>
      </c>
    </row>
    <row r="12" spans="2:9" ht="15" customHeight="1" x14ac:dyDescent="0.15">
      <c r="B12" t="s">
        <v>47</v>
      </c>
      <c r="C12" s="12">
        <v>9</v>
      </c>
      <c r="D12" s="8">
        <v>0.56999999999999995</v>
      </c>
      <c r="E12" s="12">
        <v>1</v>
      </c>
      <c r="F12" s="8">
        <v>0.12</v>
      </c>
      <c r="G12" s="12">
        <v>8</v>
      </c>
      <c r="H12" s="8">
        <v>1.1299999999999999</v>
      </c>
      <c r="I12" s="12">
        <v>0</v>
      </c>
    </row>
    <row r="13" spans="2:9" ht="15" customHeight="1" x14ac:dyDescent="0.15">
      <c r="B13" t="s">
        <v>48</v>
      </c>
      <c r="C13" s="12">
        <v>186</v>
      </c>
      <c r="D13" s="8">
        <v>11.85</v>
      </c>
      <c r="E13" s="12">
        <v>51</v>
      </c>
      <c r="F13" s="8">
        <v>5.95</v>
      </c>
      <c r="G13" s="12">
        <v>135</v>
      </c>
      <c r="H13" s="8">
        <v>18.989999999999998</v>
      </c>
      <c r="I13" s="12">
        <v>0</v>
      </c>
    </row>
    <row r="14" spans="2:9" ht="15" customHeight="1" x14ac:dyDescent="0.15">
      <c r="B14" t="s">
        <v>49</v>
      </c>
      <c r="C14" s="12">
        <v>75</v>
      </c>
      <c r="D14" s="8">
        <v>4.78</v>
      </c>
      <c r="E14" s="12">
        <v>40</v>
      </c>
      <c r="F14" s="8">
        <v>4.67</v>
      </c>
      <c r="G14" s="12">
        <v>35</v>
      </c>
      <c r="H14" s="8">
        <v>4.92</v>
      </c>
      <c r="I14" s="12">
        <v>0</v>
      </c>
    </row>
    <row r="15" spans="2:9" ht="15" customHeight="1" x14ac:dyDescent="0.15">
      <c r="B15" t="s">
        <v>50</v>
      </c>
      <c r="C15" s="12">
        <v>164</v>
      </c>
      <c r="D15" s="8">
        <v>10.45</v>
      </c>
      <c r="E15" s="12">
        <v>148</v>
      </c>
      <c r="F15" s="8">
        <v>17.27</v>
      </c>
      <c r="G15" s="12">
        <v>16</v>
      </c>
      <c r="H15" s="8">
        <v>2.25</v>
      </c>
      <c r="I15" s="12">
        <v>0</v>
      </c>
    </row>
    <row r="16" spans="2:9" ht="15" customHeight="1" x14ac:dyDescent="0.15">
      <c r="B16" t="s">
        <v>51</v>
      </c>
      <c r="C16" s="12">
        <v>219</v>
      </c>
      <c r="D16" s="8">
        <v>13.95</v>
      </c>
      <c r="E16" s="12">
        <v>147</v>
      </c>
      <c r="F16" s="8">
        <v>17.149999999999999</v>
      </c>
      <c r="G16" s="12">
        <v>70</v>
      </c>
      <c r="H16" s="8">
        <v>9.85</v>
      </c>
      <c r="I16" s="12">
        <v>2</v>
      </c>
    </row>
    <row r="17" spans="2:9" ht="15" customHeight="1" x14ac:dyDescent="0.15">
      <c r="B17" t="s">
        <v>52</v>
      </c>
      <c r="C17" s="12">
        <v>108</v>
      </c>
      <c r="D17" s="8">
        <v>6.88</v>
      </c>
      <c r="E17" s="12">
        <v>77</v>
      </c>
      <c r="F17" s="8">
        <v>8.98</v>
      </c>
      <c r="G17" s="12">
        <v>31</v>
      </c>
      <c r="H17" s="8">
        <v>4.3600000000000003</v>
      </c>
      <c r="I17" s="12">
        <v>0</v>
      </c>
    </row>
    <row r="18" spans="2:9" ht="15" customHeight="1" x14ac:dyDescent="0.15">
      <c r="B18" t="s">
        <v>53</v>
      </c>
      <c r="C18" s="12">
        <v>111</v>
      </c>
      <c r="D18" s="8">
        <v>7.07</v>
      </c>
      <c r="E18" s="12">
        <v>89</v>
      </c>
      <c r="F18" s="8">
        <v>10.39</v>
      </c>
      <c r="G18" s="12">
        <v>22</v>
      </c>
      <c r="H18" s="8">
        <v>3.09</v>
      </c>
      <c r="I18" s="12">
        <v>0</v>
      </c>
    </row>
    <row r="19" spans="2:9" ht="15" customHeight="1" x14ac:dyDescent="0.15">
      <c r="B19" t="s">
        <v>54</v>
      </c>
      <c r="C19" s="12">
        <v>40</v>
      </c>
      <c r="D19" s="8">
        <v>2.5499999999999998</v>
      </c>
      <c r="E19" s="12">
        <v>19</v>
      </c>
      <c r="F19" s="8">
        <v>2.2200000000000002</v>
      </c>
      <c r="G19" s="12">
        <v>21</v>
      </c>
      <c r="H19" s="8">
        <v>2.95</v>
      </c>
      <c r="I19" s="12">
        <v>0</v>
      </c>
    </row>
    <row r="20" spans="2:9" ht="15" customHeight="1" x14ac:dyDescent="0.15">
      <c r="B20" s="9" t="s">
        <v>601</v>
      </c>
      <c r="C20" s="12">
        <f>SUM(LTBL_29209[総数／事業所数])</f>
        <v>1570</v>
      </c>
      <c r="E20" s="12">
        <f>SUBTOTAL(109,LTBL_29209[個人／事業所数])</f>
        <v>857</v>
      </c>
      <c r="G20" s="12">
        <f>SUBTOTAL(109,LTBL_29209[法人／事業所数])</f>
        <v>711</v>
      </c>
      <c r="I20" s="12">
        <f>SUBTOTAL(109,LTBL_29209[法人以外の団体／事業所数])</f>
        <v>2</v>
      </c>
    </row>
    <row r="21" spans="2:9" ht="15" customHeight="1" x14ac:dyDescent="0.15">
      <c r="E21" s="11">
        <f>LTBL_29209[[#Totals],[個人／事業所数]]/LTBL_29209[[#Totals],[総数／事業所数]]</f>
        <v>0.54585987261146496</v>
      </c>
      <c r="G21" s="11">
        <f>LTBL_29209[[#Totals],[法人／事業所数]]/LTBL_29209[[#Totals],[総数／事業所数]]</f>
        <v>0.45286624203821657</v>
      </c>
      <c r="I21" s="11">
        <f>LTBL_29209[[#Totals],[法人以外の団体／事業所数]]/LTBL_29209[[#Totals],[総数／事業所数]]</f>
        <v>1.2738853503184713E-3</v>
      </c>
    </row>
    <row r="23" spans="2:9" ht="33" customHeight="1" x14ac:dyDescent="0.15">
      <c r="B23" t="s">
        <v>600</v>
      </c>
      <c r="C23" s="10" t="s">
        <v>56</v>
      </c>
      <c r="D23" s="10" t="s">
        <v>655</v>
      </c>
      <c r="E23" s="10" t="s">
        <v>58</v>
      </c>
      <c r="F23" s="10" t="s">
        <v>633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3</v>
      </c>
      <c r="D24" t="s">
        <v>602</v>
      </c>
      <c r="E24">
        <v>0</v>
      </c>
      <c r="F24" t="s">
        <v>604</v>
      </c>
      <c r="G24">
        <v>3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656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78</v>
      </c>
      <c r="C29" s="12">
        <v>186</v>
      </c>
      <c r="D29" s="8">
        <v>11.85</v>
      </c>
      <c r="E29" s="12">
        <v>134</v>
      </c>
      <c r="F29" s="8">
        <v>15.64</v>
      </c>
      <c r="G29" s="12">
        <v>52</v>
      </c>
      <c r="H29" s="8">
        <v>7.31</v>
      </c>
      <c r="I29" s="12">
        <v>0</v>
      </c>
    </row>
    <row r="30" spans="2:9" ht="15" customHeight="1" x14ac:dyDescent="0.15">
      <c r="B30" t="s">
        <v>74</v>
      </c>
      <c r="C30" s="12">
        <v>153</v>
      </c>
      <c r="D30" s="8">
        <v>9.75</v>
      </c>
      <c r="E30" s="12">
        <v>43</v>
      </c>
      <c r="F30" s="8">
        <v>5.0199999999999996</v>
      </c>
      <c r="G30" s="12">
        <v>110</v>
      </c>
      <c r="H30" s="8">
        <v>15.47</v>
      </c>
      <c r="I30" s="12">
        <v>0</v>
      </c>
    </row>
    <row r="31" spans="2:9" ht="15" customHeight="1" x14ac:dyDescent="0.15">
      <c r="B31" t="s">
        <v>77</v>
      </c>
      <c r="C31" s="12">
        <v>152</v>
      </c>
      <c r="D31" s="8">
        <v>9.68</v>
      </c>
      <c r="E31" s="12">
        <v>140</v>
      </c>
      <c r="F31" s="8">
        <v>16.34</v>
      </c>
      <c r="G31" s="12">
        <v>12</v>
      </c>
      <c r="H31" s="8">
        <v>1.69</v>
      </c>
      <c r="I31" s="12">
        <v>0</v>
      </c>
    </row>
    <row r="32" spans="2:9" ht="15" customHeight="1" x14ac:dyDescent="0.15">
      <c r="B32" t="s">
        <v>72</v>
      </c>
      <c r="C32" s="12">
        <v>111</v>
      </c>
      <c r="D32" s="8">
        <v>7.07</v>
      </c>
      <c r="E32" s="12">
        <v>61</v>
      </c>
      <c r="F32" s="8">
        <v>7.12</v>
      </c>
      <c r="G32" s="12">
        <v>50</v>
      </c>
      <c r="H32" s="8">
        <v>7.03</v>
      </c>
      <c r="I32" s="12">
        <v>0</v>
      </c>
    </row>
    <row r="33" spans="2:9" ht="15" customHeight="1" x14ac:dyDescent="0.15">
      <c r="B33" t="s">
        <v>80</v>
      </c>
      <c r="C33" s="12">
        <v>108</v>
      </c>
      <c r="D33" s="8">
        <v>6.88</v>
      </c>
      <c r="E33" s="12">
        <v>77</v>
      </c>
      <c r="F33" s="8">
        <v>8.98</v>
      </c>
      <c r="G33" s="12">
        <v>31</v>
      </c>
      <c r="H33" s="8">
        <v>4.3600000000000003</v>
      </c>
      <c r="I33" s="12">
        <v>0</v>
      </c>
    </row>
    <row r="34" spans="2:9" ht="15" customHeight="1" x14ac:dyDescent="0.15">
      <c r="B34" t="s">
        <v>81</v>
      </c>
      <c r="C34" s="12">
        <v>93</v>
      </c>
      <c r="D34" s="8">
        <v>5.92</v>
      </c>
      <c r="E34" s="12">
        <v>89</v>
      </c>
      <c r="F34" s="8">
        <v>10.39</v>
      </c>
      <c r="G34" s="12">
        <v>4</v>
      </c>
      <c r="H34" s="8">
        <v>0.56000000000000005</v>
      </c>
      <c r="I34" s="12">
        <v>0</v>
      </c>
    </row>
    <row r="35" spans="2:9" ht="15" customHeight="1" x14ac:dyDescent="0.15">
      <c r="B35" t="s">
        <v>63</v>
      </c>
      <c r="C35" s="12">
        <v>78</v>
      </c>
      <c r="D35" s="8">
        <v>4.97</v>
      </c>
      <c r="E35" s="12">
        <v>23</v>
      </c>
      <c r="F35" s="8">
        <v>2.68</v>
      </c>
      <c r="G35" s="12">
        <v>55</v>
      </c>
      <c r="H35" s="8">
        <v>7.74</v>
      </c>
      <c r="I35" s="12">
        <v>0</v>
      </c>
    </row>
    <row r="36" spans="2:9" ht="15" customHeight="1" x14ac:dyDescent="0.15">
      <c r="B36" t="s">
        <v>70</v>
      </c>
      <c r="C36" s="12">
        <v>73</v>
      </c>
      <c r="D36" s="8">
        <v>4.6500000000000004</v>
      </c>
      <c r="E36" s="12">
        <v>52</v>
      </c>
      <c r="F36" s="8">
        <v>6.07</v>
      </c>
      <c r="G36" s="12">
        <v>21</v>
      </c>
      <c r="H36" s="8">
        <v>2.95</v>
      </c>
      <c r="I36" s="12">
        <v>0</v>
      </c>
    </row>
    <row r="37" spans="2:9" ht="15" customHeight="1" x14ac:dyDescent="0.15">
      <c r="B37" t="s">
        <v>71</v>
      </c>
      <c r="C37" s="12">
        <v>49</v>
      </c>
      <c r="D37" s="8">
        <v>3.12</v>
      </c>
      <c r="E37" s="12">
        <v>28</v>
      </c>
      <c r="F37" s="8">
        <v>3.27</v>
      </c>
      <c r="G37" s="12">
        <v>21</v>
      </c>
      <c r="H37" s="8">
        <v>2.95</v>
      </c>
      <c r="I37" s="12">
        <v>0</v>
      </c>
    </row>
    <row r="38" spans="2:9" ht="15" customHeight="1" x14ac:dyDescent="0.15">
      <c r="B38" t="s">
        <v>76</v>
      </c>
      <c r="C38" s="12">
        <v>38</v>
      </c>
      <c r="D38" s="8">
        <v>2.42</v>
      </c>
      <c r="E38" s="12">
        <v>15</v>
      </c>
      <c r="F38" s="8">
        <v>1.75</v>
      </c>
      <c r="G38" s="12">
        <v>23</v>
      </c>
      <c r="H38" s="8">
        <v>3.23</v>
      </c>
      <c r="I38" s="12">
        <v>0</v>
      </c>
    </row>
    <row r="39" spans="2:9" ht="15" customHeight="1" x14ac:dyDescent="0.15">
      <c r="B39" t="s">
        <v>69</v>
      </c>
      <c r="C39" s="12">
        <v>36</v>
      </c>
      <c r="D39" s="8">
        <v>2.29</v>
      </c>
      <c r="E39" s="12">
        <v>21</v>
      </c>
      <c r="F39" s="8">
        <v>2.4500000000000002</v>
      </c>
      <c r="G39" s="12">
        <v>15</v>
      </c>
      <c r="H39" s="8">
        <v>2.11</v>
      </c>
      <c r="I39" s="12">
        <v>0</v>
      </c>
    </row>
    <row r="40" spans="2:9" ht="15" customHeight="1" x14ac:dyDescent="0.15">
      <c r="B40" t="s">
        <v>75</v>
      </c>
      <c r="C40" s="12">
        <v>36</v>
      </c>
      <c r="D40" s="8">
        <v>2.29</v>
      </c>
      <c r="E40" s="12">
        <v>25</v>
      </c>
      <c r="F40" s="8">
        <v>2.92</v>
      </c>
      <c r="G40" s="12">
        <v>11</v>
      </c>
      <c r="H40" s="8">
        <v>1.55</v>
      </c>
      <c r="I40" s="12">
        <v>0</v>
      </c>
    </row>
    <row r="41" spans="2:9" ht="15" customHeight="1" x14ac:dyDescent="0.15">
      <c r="B41" t="s">
        <v>65</v>
      </c>
      <c r="C41" s="12">
        <v>29</v>
      </c>
      <c r="D41" s="8">
        <v>1.85</v>
      </c>
      <c r="E41" s="12">
        <v>11</v>
      </c>
      <c r="F41" s="8">
        <v>1.28</v>
      </c>
      <c r="G41" s="12">
        <v>18</v>
      </c>
      <c r="H41" s="8">
        <v>2.5299999999999998</v>
      </c>
      <c r="I41" s="12">
        <v>0</v>
      </c>
    </row>
    <row r="42" spans="2:9" ht="15" customHeight="1" x14ac:dyDescent="0.15">
      <c r="B42" t="s">
        <v>67</v>
      </c>
      <c r="C42" s="12">
        <v>29</v>
      </c>
      <c r="D42" s="8">
        <v>1.85</v>
      </c>
      <c r="E42" s="12">
        <v>25</v>
      </c>
      <c r="F42" s="8">
        <v>2.92</v>
      </c>
      <c r="G42" s="12">
        <v>4</v>
      </c>
      <c r="H42" s="8">
        <v>0.56000000000000005</v>
      </c>
      <c r="I42" s="12">
        <v>0</v>
      </c>
    </row>
    <row r="43" spans="2:9" ht="15" customHeight="1" x14ac:dyDescent="0.15">
      <c r="B43" t="s">
        <v>64</v>
      </c>
      <c r="C43" s="12">
        <v>27</v>
      </c>
      <c r="D43" s="8">
        <v>1.72</v>
      </c>
      <c r="E43" s="12">
        <v>13</v>
      </c>
      <c r="F43" s="8">
        <v>1.52</v>
      </c>
      <c r="G43" s="12">
        <v>14</v>
      </c>
      <c r="H43" s="8">
        <v>1.97</v>
      </c>
      <c r="I43" s="12">
        <v>0</v>
      </c>
    </row>
    <row r="44" spans="2:9" ht="15" customHeight="1" x14ac:dyDescent="0.15">
      <c r="B44" t="s">
        <v>73</v>
      </c>
      <c r="C44" s="12">
        <v>27</v>
      </c>
      <c r="D44" s="8">
        <v>1.72</v>
      </c>
      <c r="E44" s="12">
        <v>7</v>
      </c>
      <c r="F44" s="8">
        <v>0.82</v>
      </c>
      <c r="G44" s="12">
        <v>20</v>
      </c>
      <c r="H44" s="8">
        <v>2.81</v>
      </c>
      <c r="I44" s="12">
        <v>0</v>
      </c>
    </row>
    <row r="45" spans="2:9" ht="15" customHeight="1" x14ac:dyDescent="0.15">
      <c r="B45" t="s">
        <v>91</v>
      </c>
      <c r="C45" s="12">
        <v>25</v>
      </c>
      <c r="D45" s="8">
        <v>1.59</v>
      </c>
      <c r="E45" s="12">
        <v>7</v>
      </c>
      <c r="F45" s="8">
        <v>0.82</v>
      </c>
      <c r="G45" s="12">
        <v>18</v>
      </c>
      <c r="H45" s="8">
        <v>2.5299999999999998</v>
      </c>
      <c r="I45" s="12">
        <v>0</v>
      </c>
    </row>
    <row r="46" spans="2:9" ht="15" customHeight="1" x14ac:dyDescent="0.15">
      <c r="B46" t="s">
        <v>79</v>
      </c>
      <c r="C46" s="12">
        <v>23</v>
      </c>
      <c r="D46" s="8">
        <v>1.46</v>
      </c>
      <c r="E46" s="12">
        <v>8</v>
      </c>
      <c r="F46" s="8">
        <v>0.93</v>
      </c>
      <c r="G46" s="12">
        <v>14</v>
      </c>
      <c r="H46" s="8">
        <v>1.97</v>
      </c>
      <c r="I46" s="12">
        <v>1</v>
      </c>
    </row>
    <row r="47" spans="2:9" ht="15" customHeight="1" x14ac:dyDescent="0.15">
      <c r="B47" t="s">
        <v>89</v>
      </c>
      <c r="C47" s="12">
        <v>22</v>
      </c>
      <c r="D47" s="8">
        <v>1.4</v>
      </c>
      <c r="E47" s="12">
        <v>6</v>
      </c>
      <c r="F47" s="8">
        <v>0.7</v>
      </c>
      <c r="G47" s="12">
        <v>16</v>
      </c>
      <c r="H47" s="8">
        <v>2.25</v>
      </c>
      <c r="I47" s="12">
        <v>0</v>
      </c>
    </row>
    <row r="48" spans="2:9" ht="15" customHeight="1" x14ac:dyDescent="0.15">
      <c r="B48" t="s">
        <v>68</v>
      </c>
      <c r="C48" s="12">
        <v>18</v>
      </c>
      <c r="D48" s="8">
        <v>1.1499999999999999</v>
      </c>
      <c r="E48" s="12">
        <v>5</v>
      </c>
      <c r="F48" s="8">
        <v>0.57999999999999996</v>
      </c>
      <c r="G48" s="12">
        <v>13</v>
      </c>
      <c r="H48" s="8">
        <v>1.83</v>
      </c>
      <c r="I48" s="12">
        <v>0</v>
      </c>
    </row>
    <row r="49" spans="2:9" ht="15" customHeight="1" x14ac:dyDescent="0.15">
      <c r="B49" t="s">
        <v>84</v>
      </c>
      <c r="C49" s="12">
        <v>18</v>
      </c>
      <c r="D49" s="8">
        <v>1.1499999999999999</v>
      </c>
      <c r="E49" s="12">
        <v>0</v>
      </c>
      <c r="F49" s="8">
        <v>0</v>
      </c>
      <c r="G49" s="12">
        <v>18</v>
      </c>
      <c r="H49" s="8">
        <v>2.5299999999999998</v>
      </c>
      <c r="I49" s="12">
        <v>0</v>
      </c>
    </row>
    <row r="52" spans="2:9" ht="33" customHeight="1" x14ac:dyDescent="0.15">
      <c r="B52" t="s">
        <v>653</v>
      </c>
      <c r="C52" s="10" t="s">
        <v>56</v>
      </c>
      <c r="D52" s="10" t="s">
        <v>57</v>
      </c>
      <c r="E52" s="10" t="s">
        <v>58</v>
      </c>
      <c r="F52" s="10" t="s">
        <v>59</v>
      </c>
      <c r="G52" s="10" t="s">
        <v>60</v>
      </c>
      <c r="H52" s="10" t="s">
        <v>61</v>
      </c>
      <c r="I52" s="10" t="s">
        <v>62</v>
      </c>
    </row>
    <row r="53" spans="2:9" ht="15" customHeight="1" x14ac:dyDescent="0.15">
      <c r="B53" t="s">
        <v>161</v>
      </c>
      <c r="C53" s="12">
        <v>95</v>
      </c>
      <c r="D53" s="8">
        <v>6.05</v>
      </c>
      <c r="E53" s="12">
        <v>79</v>
      </c>
      <c r="F53" s="8">
        <v>9.2200000000000006</v>
      </c>
      <c r="G53" s="12">
        <v>16</v>
      </c>
      <c r="H53" s="8">
        <v>2.25</v>
      </c>
      <c r="I53" s="12">
        <v>0</v>
      </c>
    </row>
    <row r="54" spans="2:9" ht="15" customHeight="1" x14ac:dyDescent="0.15">
      <c r="B54" t="s">
        <v>162</v>
      </c>
      <c r="C54" s="12">
        <v>68</v>
      </c>
      <c r="D54" s="8">
        <v>4.33</v>
      </c>
      <c r="E54" s="12">
        <v>49</v>
      </c>
      <c r="F54" s="8">
        <v>5.72</v>
      </c>
      <c r="G54" s="12">
        <v>19</v>
      </c>
      <c r="H54" s="8">
        <v>2.67</v>
      </c>
      <c r="I54" s="12">
        <v>0</v>
      </c>
    </row>
    <row r="55" spans="2:9" ht="15" customHeight="1" x14ac:dyDescent="0.15">
      <c r="B55" t="s">
        <v>163</v>
      </c>
      <c r="C55" s="12">
        <v>68</v>
      </c>
      <c r="D55" s="8">
        <v>4.33</v>
      </c>
      <c r="E55" s="12">
        <v>65</v>
      </c>
      <c r="F55" s="8">
        <v>7.58</v>
      </c>
      <c r="G55" s="12">
        <v>3</v>
      </c>
      <c r="H55" s="8">
        <v>0.42</v>
      </c>
      <c r="I55" s="12">
        <v>0</v>
      </c>
    </row>
    <row r="56" spans="2:9" ht="15" customHeight="1" x14ac:dyDescent="0.15">
      <c r="B56" t="s">
        <v>154</v>
      </c>
      <c r="C56" s="12">
        <v>58</v>
      </c>
      <c r="D56" s="8">
        <v>3.69</v>
      </c>
      <c r="E56" s="12">
        <v>28</v>
      </c>
      <c r="F56" s="8">
        <v>3.27</v>
      </c>
      <c r="G56" s="12">
        <v>30</v>
      </c>
      <c r="H56" s="8">
        <v>4.22</v>
      </c>
      <c r="I56" s="12">
        <v>0</v>
      </c>
    </row>
    <row r="57" spans="2:9" ht="15" customHeight="1" x14ac:dyDescent="0.15">
      <c r="B57" t="s">
        <v>167</v>
      </c>
      <c r="C57" s="12">
        <v>48</v>
      </c>
      <c r="D57" s="8">
        <v>3.06</v>
      </c>
      <c r="E57" s="12">
        <v>1</v>
      </c>
      <c r="F57" s="8">
        <v>0.12</v>
      </c>
      <c r="G57" s="12">
        <v>47</v>
      </c>
      <c r="H57" s="8">
        <v>6.61</v>
      </c>
      <c r="I57" s="12">
        <v>0</v>
      </c>
    </row>
    <row r="58" spans="2:9" ht="15" customHeight="1" x14ac:dyDescent="0.15">
      <c r="B58" t="s">
        <v>158</v>
      </c>
      <c r="C58" s="12">
        <v>48</v>
      </c>
      <c r="D58" s="8">
        <v>3.06</v>
      </c>
      <c r="E58" s="12">
        <v>45</v>
      </c>
      <c r="F58" s="8">
        <v>5.25</v>
      </c>
      <c r="G58" s="12">
        <v>3</v>
      </c>
      <c r="H58" s="8">
        <v>0.42</v>
      </c>
      <c r="I58" s="12">
        <v>0</v>
      </c>
    </row>
    <row r="59" spans="2:9" ht="15" customHeight="1" x14ac:dyDescent="0.15">
      <c r="B59" t="s">
        <v>160</v>
      </c>
      <c r="C59" s="12">
        <v>42</v>
      </c>
      <c r="D59" s="8">
        <v>2.68</v>
      </c>
      <c r="E59" s="12">
        <v>33</v>
      </c>
      <c r="F59" s="8">
        <v>3.85</v>
      </c>
      <c r="G59" s="12">
        <v>9</v>
      </c>
      <c r="H59" s="8">
        <v>1.27</v>
      </c>
      <c r="I59" s="12">
        <v>0</v>
      </c>
    </row>
    <row r="60" spans="2:9" ht="15" customHeight="1" x14ac:dyDescent="0.15">
      <c r="B60" t="s">
        <v>169</v>
      </c>
      <c r="C60" s="12">
        <v>37</v>
      </c>
      <c r="D60" s="8">
        <v>2.36</v>
      </c>
      <c r="E60" s="12">
        <v>28</v>
      </c>
      <c r="F60" s="8">
        <v>3.27</v>
      </c>
      <c r="G60" s="12">
        <v>9</v>
      </c>
      <c r="H60" s="8">
        <v>1.27</v>
      </c>
      <c r="I60" s="12">
        <v>0</v>
      </c>
    </row>
    <row r="61" spans="2:9" ht="15" customHeight="1" x14ac:dyDescent="0.15">
      <c r="B61" t="s">
        <v>166</v>
      </c>
      <c r="C61" s="12">
        <v>32</v>
      </c>
      <c r="D61" s="8">
        <v>2.04</v>
      </c>
      <c r="E61" s="12">
        <v>3</v>
      </c>
      <c r="F61" s="8">
        <v>0.35</v>
      </c>
      <c r="G61" s="12">
        <v>29</v>
      </c>
      <c r="H61" s="8">
        <v>4.08</v>
      </c>
      <c r="I61" s="12">
        <v>0</v>
      </c>
    </row>
    <row r="62" spans="2:9" ht="15" customHeight="1" x14ac:dyDescent="0.15">
      <c r="B62" t="s">
        <v>145</v>
      </c>
      <c r="C62" s="12">
        <v>31</v>
      </c>
      <c r="D62" s="8">
        <v>1.97</v>
      </c>
      <c r="E62" s="12">
        <v>6</v>
      </c>
      <c r="F62" s="8">
        <v>0.7</v>
      </c>
      <c r="G62" s="12">
        <v>25</v>
      </c>
      <c r="H62" s="8">
        <v>3.52</v>
      </c>
      <c r="I62" s="12">
        <v>0</v>
      </c>
    </row>
    <row r="63" spans="2:9" ht="15" customHeight="1" x14ac:dyDescent="0.15">
      <c r="B63" t="s">
        <v>149</v>
      </c>
      <c r="C63" s="12">
        <v>30</v>
      </c>
      <c r="D63" s="8">
        <v>1.91</v>
      </c>
      <c r="E63" s="12">
        <v>23</v>
      </c>
      <c r="F63" s="8">
        <v>2.68</v>
      </c>
      <c r="G63" s="12">
        <v>7</v>
      </c>
      <c r="H63" s="8">
        <v>0.98</v>
      </c>
      <c r="I63" s="12">
        <v>0</v>
      </c>
    </row>
    <row r="64" spans="2:9" ht="15" customHeight="1" x14ac:dyDescent="0.15">
      <c r="B64" t="s">
        <v>153</v>
      </c>
      <c r="C64" s="12">
        <v>30</v>
      </c>
      <c r="D64" s="8">
        <v>1.91</v>
      </c>
      <c r="E64" s="12">
        <v>17</v>
      </c>
      <c r="F64" s="8">
        <v>1.98</v>
      </c>
      <c r="G64" s="12">
        <v>13</v>
      </c>
      <c r="H64" s="8">
        <v>1.83</v>
      </c>
      <c r="I64" s="12">
        <v>0</v>
      </c>
    </row>
    <row r="65" spans="2:9" ht="15" customHeight="1" x14ac:dyDescent="0.15">
      <c r="B65" t="s">
        <v>185</v>
      </c>
      <c r="C65" s="12">
        <v>28</v>
      </c>
      <c r="D65" s="8">
        <v>1.78</v>
      </c>
      <c r="E65" s="12">
        <v>25</v>
      </c>
      <c r="F65" s="8">
        <v>2.92</v>
      </c>
      <c r="G65" s="12">
        <v>3</v>
      </c>
      <c r="H65" s="8">
        <v>0.42</v>
      </c>
      <c r="I65" s="12">
        <v>0</v>
      </c>
    </row>
    <row r="66" spans="2:9" ht="15" customHeight="1" x14ac:dyDescent="0.15">
      <c r="B66" t="s">
        <v>152</v>
      </c>
      <c r="C66" s="12">
        <v>27</v>
      </c>
      <c r="D66" s="8">
        <v>1.72</v>
      </c>
      <c r="E66" s="12">
        <v>12</v>
      </c>
      <c r="F66" s="8">
        <v>1.4</v>
      </c>
      <c r="G66" s="12">
        <v>15</v>
      </c>
      <c r="H66" s="8">
        <v>2.11</v>
      </c>
      <c r="I66" s="12">
        <v>0</v>
      </c>
    </row>
    <row r="67" spans="2:9" ht="15" customHeight="1" x14ac:dyDescent="0.15">
      <c r="B67" t="s">
        <v>159</v>
      </c>
      <c r="C67" s="12">
        <v>25</v>
      </c>
      <c r="D67" s="8">
        <v>1.59</v>
      </c>
      <c r="E67" s="12">
        <v>6</v>
      </c>
      <c r="F67" s="8">
        <v>0.7</v>
      </c>
      <c r="G67" s="12">
        <v>19</v>
      </c>
      <c r="H67" s="8">
        <v>2.67</v>
      </c>
      <c r="I67" s="12">
        <v>0</v>
      </c>
    </row>
    <row r="68" spans="2:9" ht="15" customHeight="1" x14ac:dyDescent="0.15">
      <c r="B68" t="s">
        <v>172</v>
      </c>
      <c r="C68" s="12">
        <v>24</v>
      </c>
      <c r="D68" s="8">
        <v>1.53</v>
      </c>
      <c r="E68" s="12">
        <v>12</v>
      </c>
      <c r="F68" s="8">
        <v>1.4</v>
      </c>
      <c r="G68" s="12">
        <v>12</v>
      </c>
      <c r="H68" s="8">
        <v>1.69</v>
      </c>
      <c r="I68" s="12">
        <v>0</v>
      </c>
    </row>
    <row r="69" spans="2:9" ht="15" customHeight="1" x14ac:dyDescent="0.15">
      <c r="B69" t="s">
        <v>156</v>
      </c>
      <c r="C69" s="12">
        <v>24</v>
      </c>
      <c r="D69" s="8">
        <v>1.53</v>
      </c>
      <c r="E69" s="12">
        <v>21</v>
      </c>
      <c r="F69" s="8">
        <v>2.4500000000000002</v>
      </c>
      <c r="G69" s="12">
        <v>3</v>
      </c>
      <c r="H69" s="8">
        <v>0.42</v>
      </c>
      <c r="I69" s="12">
        <v>0</v>
      </c>
    </row>
    <row r="70" spans="2:9" ht="15" customHeight="1" x14ac:dyDescent="0.15">
      <c r="B70" t="s">
        <v>181</v>
      </c>
      <c r="C70" s="12">
        <v>23</v>
      </c>
      <c r="D70" s="8">
        <v>1.46</v>
      </c>
      <c r="E70" s="12">
        <v>22</v>
      </c>
      <c r="F70" s="8">
        <v>2.57</v>
      </c>
      <c r="G70" s="12">
        <v>1</v>
      </c>
      <c r="H70" s="8">
        <v>0.14000000000000001</v>
      </c>
      <c r="I70" s="12">
        <v>0</v>
      </c>
    </row>
    <row r="71" spans="2:9" ht="15" customHeight="1" x14ac:dyDescent="0.15">
      <c r="B71" t="s">
        <v>186</v>
      </c>
      <c r="C71" s="12">
        <v>23</v>
      </c>
      <c r="D71" s="8">
        <v>1.46</v>
      </c>
      <c r="E71" s="12">
        <v>15</v>
      </c>
      <c r="F71" s="8">
        <v>1.75</v>
      </c>
      <c r="G71" s="12">
        <v>8</v>
      </c>
      <c r="H71" s="8">
        <v>1.1299999999999999</v>
      </c>
      <c r="I71" s="12">
        <v>0</v>
      </c>
    </row>
    <row r="72" spans="2:9" ht="15" customHeight="1" x14ac:dyDescent="0.15">
      <c r="B72" t="s">
        <v>173</v>
      </c>
      <c r="C72" s="12">
        <v>23</v>
      </c>
      <c r="D72" s="8">
        <v>1.46</v>
      </c>
      <c r="E72" s="12">
        <v>23</v>
      </c>
      <c r="F72" s="8">
        <v>2.68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657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139</v>
      </c>
      <c r="D6" s="8">
        <v>13.04</v>
      </c>
      <c r="E6" s="12">
        <v>55</v>
      </c>
      <c r="F6" s="8">
        <v>8.36</v>
      </c>
      <c r="G6" s="12">
        <v>84</v>
      </c>
      <c r="H6" s="8">
        <v>20.64</v>
      </c>
      <c r="I6" s="12">
        <v>0</v>
      </c>
    </row>
    <row r="7" spans="2:9" ht="15" customHeight="1" x14ac:dyDescent="0.15">
      <c r="B7" t="s">
        <v>42</v>
      </c>
      <c r="C7" s="12">
        <v>127</v>
      </c>
      <c r="D7" s="8">
        <v>11.91</v>
      </c>
      <c r="E7" s="12">
        <v>74</v>
      </c>
      <c r="F7" s="8">
        <v>11.25</v>
      </c>
      <c r="G7" s="12">
        <v>53</v>
      </c>
      <c r="H7" s="8">
        <v>13.02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11</v>
      </c>
      <c r="D9" s="8">
        <v>1.03</v>
      </c>
      <c r="E9" s="12">
        <v>0</v>
      </c>
      <c r="F9" s="8">
        <v>0</v>
      </c>
      <c r="G9" s="12">
        <v>11</v>
      </c>
      <c r="H9" s="8">
        <v>2.7</v>
      </c>
      <c r="I9" s="12">
        <v>0</v>
      </c>
    </row>
    <row r="10" spans="2:9" ht="15" customHeight="1" x14ac:dyDescent="0.15">
      <c r="B10" t="s">
        <v>45</v>
      </c>
      <c r="C10" s="12">
        <v>5</v>
      </c>
      <c r="D10" s="8">
        <v>0.47</v>
      </c>
      <c r="E10" s="12">
        <v>2</v>
      </c>
      <c r="F10" s="8">
        <v>0.3</v>
      </c>
      <c r="G10" s="12">
        <v>3</v>
      </c>
      <c r="H10" s="8">
        <v>0.74</v>
      </c>
      <c r="I10" s="12">
        <v>0</v>
      </c>
    </row>
    <row r="11" spans="2:9" ht="15" customHeight="1" x14ac:dyDescent="0.15">
      <c r="B11" t="s">
        <v>46</v>
      </c>
      <c r="C11" s="12">
        <v>232</v>
      </c>
      <c r="D11" s="8">
        <v>21.76</v>
      </c>
      <c r="E11" s="12">
        <v>139</v>
      </c>
      <c r="F11" s="8">
        <v>21.12</v>
      </c>
      <c r="G11" s="12">
        <v>92</v>
      </c>
      <c r="H11" s="8">
        <v>22.6</v>
      </c>
      <c r="I11" s="12">
        <v>1</v>
      </c>
    </row>
    <row r="12" spans="2:9" ht="15" customHeight="1" x14ac:dyDescent="0.15">
      <c r="B12" t="s">
        <v>47</v>
      </c>
      <c r="C12" s="12">
        <v>4</v>
      </c>
      <c r="D12" s="8">
        <v>0.38</v>
      </c>
      <c r="E12" s="12">
        <v>1</v>
      </c>
      <c r="F12" s="8">
        <v>0.15</v>
      </c>
      <c r="G12" s="12">
        <v>3</v>
      </c>
      <c r="H12" s="8">
        <v>0.74</v>
      </c>
      <c r="I12" s="12">
        <v>0</v>
      </c>
    </row>
    <row r="13" spans="2:9" ht="15" customHeight="1" x14ac:dyDescent="0.15">
      <c r="B13" t="s">
        <v>48</v>
      </c>
      <c r="C13" s="12">
        <v>87</v>
      </c>
      <c r="D13" s="8">
        <v>8.16</v>
      </c>
      <c r="E13" s="12">
        <v>26</v>
      </c>
      <c r="F13" s="8">
        <v>3.95</v>
      </c>
      <c r="G13" s="12">
        <v>61</v>
      </c>
      <c r="H13" s="8">
        <v>14.99</v>
      </c>
      <c r="I13" s="12">
        <v>0</v>
      </c>
    </row>
    <row r="14" spans="2:9" ht="15" customHeight="1" x14ac:dyDescent="0.15">
      <c r="B14" t="s">
        <v>49</v>
      </c>
      <c r="C14" s="12">
        <v>50</v>
      </c>
      <c r="D14" s="8">
        <v>4.6900000000000004</v>
      </c>
      <c r="E14" s="12">
        <v>26</v>
      </c>
      <c r="F14" s="8">
        <v>3.95</v>
      </c>
      <c r="G14" s="12">
        <v>24</v>
      </c>
      <c r="H14" s="8">
        <v>5.9</v>
      </c>
      <c r="I14" s="12">
        <v>0</v>
      </c>
    </row>
    <row r="15" spans="2:9" ht="15" customHeight="1" x14ac:dyDescent="0.15">
      <c r="B15" t="s">
        <v>50</v>
      </c>
      <c r="C15" s="12">
        <v>80</v>
      </c>
      <c r="D15" s="8">
        <v>7.5</v>
      </c>
      <c r="E15" s="12">
        <v>64</v>
      </c>
      <c r="F15" s="8">
        <v>9.73</v>
      </c>
      <c r="G15" s="12">
        <v>16</v>
      </c>
      <c r="H15" s="8">
        <v>3.93</v>
      </c>
      <c r="I15" s="12">
        <v>0</v>
      </c>
    </row>
    <row r="16" spans="2:9" ht="15" customHeight="1" x14ac:dyDescent="0.15">
      <c r="B16" t="s">
        <v>51</v>
      </c>
      <c r="C16" s="12">
        <v>159</v>
      </c>
      <c r="D16" s="8">
        <v>14.92</v>
      </c>
      <c r="E16" s="12">
        <v>133</v>
      </c>
      <c r="F16" s="8">
        <v>20.21</v>
      </c>
      <c r="G16" s="12">
        <v>26</v>
      </c>
      <c r="H16" s="8">
        <v>6.39</v>
      </c>
      <c r="I16" s="12">
        <v>0</v>
      </c>
    </row>
    <row r="17" spans="2:9" ht="15" customHeight="1" x14ac:dyDescent="0.15">
      <c r="B17" t="s">
        <v>52</v>
      </c>
      <c r="C17" s="12">
        <v>75</v>
      </c>
      <c r="D17" s="8">
        <v>7.04</v>
      </c>
      <c r="E17" s="12">
        <v>61</v>
      </c>
      <c r="F17" s="8">
        <v>9.27</v>
      </c>
      <c r="G17" s="12">
        <v>14</v>
      </c>
      <c r="H17" s="8">
        <v>3.44</v>
      </c>
      <c r="I17" s="12">
        <v>0</v>
      </c>
    </row>
    <row r="18" spans="2:9" ht="15" customHeight="1" x14ac:dyDescent="0.15">
      <c r="B18" t="s">
        <v>53</v>
      </c>
      <c r="C18" s="12">
        <v>67</v>
      </c>
      <c r="D18" s="8">
        <v>6.29</v>
      </c>
      <c r="E18" s="12">
        <v>56</v>
      </c>
      <c r="F18" s="8">
        <v>8.51</v>
      </c>
      <c r="G18" s="12">
        <v>11</v>
      </c>
      <c r="H18" s="8">
        <v>2.7</v>
      </c>
      <c r="I18" s="12">
        <v>0</v>
      </c>
    </row>
    <row r="19" spans="2:9" ht="15" customHeight="1" x14ac:dyDescent="0.15">
      <c r="B19" t="s">
        <v>54</v>
      </c>
      <c r="C19" s="12">
        <v>30</v>
      </c>
      <c r="D19" s="8">
        <v>2.81</v>
      </c>
      <c r="E19" s="12">
        <v>21</v>
      </c>
      <c r="F19" s="8">
        <v>3.19</v>
      </c>
      <c r="G19" s="12">
        <v>9</v>
      </c>
      <c r="H19" s="8">
        <v>2.21</v>
      </c>
      <c r="I19" s="12">
        <v>0</v>
      </c>
    </row>
    <row r="20" spans="2:9" ht="15" customHeight="1" x14ac:dyDescent="0.15">
      <c r="B20" s="9" t="s">
        <v>601</v>
      </c>
      <c r="C20" s="12">
        <f>SUM(LTBL_29210[総数／事業所数])</f>
        <v>1066</v>
      </c>
      <c r="E20" s="12">
        <f>SUBTOTAL(109,LTBL_29210[個人／事業所数])</f>
        <v>658</v>
      </c>
      <c r="G20" s="12">
        <f>SUBTOTAL(109,LTBL_29210[法人／事業所数])</f>
        <v>407</v>
      </c>
      <c r="I20" s="12">
        <f>SUBTOTAL(109,LTBL_29210[法人以外の団体／事業所数])</f>
        <v>1</v>
      </c>
    </row>
    <row r="21" spans="2:9" ht="15" customHeight="1" x14ac:dyDescent="0.15">
      <c r="E21" s="11">
        <f>LTBL_29210[[#Totals],[個人／事業所数]]/LTBL_29210[[#Totals],[総数／事業所数]]</f>
        <v>0.61726078799249529</v>
      </c>
      <c r="G21" s="11">
        <f>LTBL_29210[[#Totals],[法人／事業所数]]/LTBL_29210[[#Totals],[総数／事業所数]]</f>
        <v>0.38180112570356473</v>
      </c>
      <c r="I21" s="11">
        <f>LTBL_29210[[#Totals],[法人以外の団体／事業所数]]/LTBL_29210[[#Totals],[総数／事業所数]]</f>
        <v>9.3808630393996248E-4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658</v>
      </c>
      <c r="G23" s="10" t="s">
        <v>60</v>
      </c>
      <c r="H23" s="10" t="s">
        <v>659</v>
      </c>
      <c r="I23" s="10" t="s">
        <v>62</v>
      </c>
    </row>
    <row r="24" spans="2:9" ht="15" customHeight="1" x14ac:dyDescent="0.15">
      <c r="B24" t="s">
        <v>603</v>
      </c>
      <c r="C24">
        <v>2</v>
      </c>
      <c r="D24" t="s">
        <v>602</v>
      </c>
      <c r="E24">
        <v>0</v>
      </c>
      <c r="F24" t="s">
        <v>604</v>
      </c>
      <c r="G24">
        <v>2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660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78</v>
      </c>
      <c r="C29" s="12">
        <v>136</v>
      </c>
      <c r="D29" s="8">
        <v>12.76</v>
      </c>
      <c r="E29" s="12">
        <v>115</v>
      </c>
      <c r="F29" s="8">
        <v>17.48</v>
      </c>
      <c r="G29" s="12">
        <v>21</v>
      </c>
      <c r="H29" s="8">
        <v>5.16</v>
      </c>
      <c r="I29" s="12">
        <v>0</v>
      </c>
    </row>
    <row r="30" spans="2:9" ht="15" customHeight="1" x14ac:dyDescent="0.15">
      <c r="B30" t="s">
        <v>63</v>
      </c>
      <c r="C30" s="12">
        <v>82</v>
      </c>
      <c r="D30" s="8">
        <v>7.69</v>
      </c>
      <c r="E30" s="12">
        <v>27</v>
      </c>
      <c r="F30" s="8">
        <v>4.0999999999999996</v>
      </c>
      <c r="G30" s="12">
        <v>55</v>
      </c>
      <c r="H30" s="8">
        <v>13.51</v>
      </c>
      <c r="I30" s="12">
        <v>0</v>
      </c>
    </row>
    <row r="31" spans="2:9" ht="15" customHeight="1" x14ac:dyDescent="0.15">
      <c r="B31" t="s">
        <v>80</v>
      </c>
      <c r="C31" s="12">
        <v>75</v>
      </c>
      <c r="D31" s="8">
        <v>7.04</v>
      </c>
      <c r="E31" s="12">
        <v>61</v>
      </c>
      <c r="F31" s="8">
        <v>9.27</v>
      </c>
      <c r="G31" s="12">
        <v>14</v>
      </c>
      <c r="H31" s="8">
        <v>3.44</v>
      </c>
      <c r="I31" s="12">
        <v>0</v>
      </c>
    </row>
    <row r="32" spans="2:9" ht="15" customHeight="1" x14ac:dyDescent="0.15">
      <c r="B32" t="s">
        <v>72</v>
      </c>
      <c r="C32" s="12">
        <v>73</v>
      </c>
      <c r="D32" s="8">
        <v>6.85</v>
      </c>
      <c r="E32" s="12">
        <v>49</v>
      </c>
      <c r="F32" s="8">
        <v>7.45</v>
      </c>
      <c r="G32" s="12">
        <v>24</v>
      </c>
      <c r="H32" s="8">
        <v>5.9</v>
      </c>
      <c r="I32" s="12">
        <v>0</v>
      </c>
    </row>
    <row r="33" spans="2:9" ht="15" customHeight="1" x14ac:dyDescent="0.15">
      <c r="B33" t="s">
        <v>77</v>
      </c>
      <c r="C33" s="12">
        <v>73</v>
      </c>
      <c r="D33" s="8">
        <v>6.85</v>
      </c>
      <c r="E33" s="12">
        <v>64</v>
      </c>
      <c r="F33" s="8">
        <v>9.73</v>
      </c>
      <c r="G33" s="12">
        <v>9</v>
      </c>
      <c r="H33" s="8">
        <v>2.21</v>
      </c>
      <c r="I33" s="12">
        <v>0</v>
      </c>
    </row>
    <row r="34" spans="2:9" ht="15" customHeight="1" x14ac:dyDescent="0.15">
      <c r="B34" t="s">
        <v>74</v>
      </c>
      <c r="C34" s="12">
        <v>64</v>
      </c>
      <c r="D34" s="8">
        <v>6</v>
      </c>
      <c r="E34" s="12">
        <v>21</v>
      </c>
      <c r="F34" s="8">
        <v>3.19</v>
      </c>
      <c r="G34" s="12">
        <v>43</v>
      </c>
      <c r="H34" s="8">
        <v>10.57</v>
      </c>
      <c r="I34" s="12">
        <v>0</v>
      </c>
    </row>
    <row r="35" spans="2:9" ht="15" customHeight="1" x14ac:dyDescent="0.15">
      <c r="B35" t="s">
        <v>81</v>
      </c>
      <c r="C35" s="12">
        <v>59</v>
      </c>
      <c r="D35" s="8">
        <v>5.53</v>
      </c>
      <c r="E35" s="12">
        <v>56</v>
      </c>
      <c r="F35" s="8">
        <v>8.51</v>
      </c>
      <c r="G35" s="12">
        <v>3</v>
      </c>
      <c r="H35" s="8">
        <v>0.74</v>
      </c>
      <c r="I35" s="12">
        <v>0</v>
      </c>
    </row>
    <row r="36" spans="2:9" ht="15" customHeight="1" x14ac:dyDescent="0.15">
      <c r="B36" t="s">
        <v>70</v>
      </c>
      <c r="C36" s="12">
        <v>39</v>
      </c>
      <c r="D36" s="8">
        <v>3.66</v>
      </c>
      <c r="E36" s="12">
        <v>32</v>
      </c>
      <c r="F36" s="8">
        <v>4.8600000000000003</v>
      </c>
      <c r="G36" s="12">
        <v>6</v>
      </c>
      <c r="H36" s="8">
        <v>1.47</v>
      </c>
      <c r="I36" s="12">
        <v>1</v>
      </c>
    </row>
    <row r="37" spans="2:9" ht="15" customHeight="1" x14ac:dyDescent="0.15">
      <c r="B37" t="s">
        <v>71</v>
      </c>
      <c r="C37" s="12">
        <v>34</v>
      </c>
      <c r="D37" s="8">
        <v>3.19</v>
      </c>
      <c r="E37" s="12">
        <v>18</v>
      </c>
      <c r="F37" s="8">
        <v>2.74</v>
      </c>
      <c r="G37" s="12">
        <v>16</v>
      </c>
      <c r="H37" s="8">
        <v>3.93</v>
      </c>
      <c r="I37" s="12">
        <v>0</v>
      </c>
    </row>
    <row r="38" spans="2:9" ht="15" customHeight="1" x14ac:dyDescent="0.15">
      <c r="B38" t="s">
        <v>64</v>
      </c>
      <c r="C38" s="12">
        <v>32</v>
      </c>
      <c r="D38" s="8">
        <v>3</v>
      </c>
      <c r="E38" s="12">
        <v>18</v>
      </c>
      <c r="F38" s="8">
        <v>2.74</v>
      </c>
      <c r="G38" s="12">
        <v>14</v>
      </c>
      <c r="H38" s="8">
        <v>3.44</v>
      </c>
      <c r="I38" s="12">
        <v>0</v>
      </c>
    </row>
    <row r="39" spans="2:9" ht="15" customHeight="1" x14ac:dyDescent="0.15">
      <c r="B39" t="s">
        <v>66</v>
      </c>
      <c r="C39" s="12">
        <v>32</v>
      </c>
      <c r="D39" s="8">
        <v>3</v>
      </c>
      <c r="E39" s="12">
        <v>22</v>
      </c>
      <c r="F39" s="8">
        <v>3.34</v>
      </c>
      <c r="G39" s="12">
        <v>10</v>
      </c>
      <c r="H39" s="8">
        <v>2.46</v>
      </c>
      <c r="I39" s="12">
        <v>0</v>
      </c>
    </row>
    <row r="40" spans="2:9" ht="15" customHeight="1" x14ac:dyDescent="0.15">
      <c r="B40" t="s">
        <v>69</v>
      </c>
      <c r="C40" s="12">
        <v>28</v>
      </c>
      <c r="D40" s="8">
        <v>2.63</v>
      </c>
      <c r="E40" s="12">
        <v>23</v>
      </c>
      <c r="F40" s="8">
        <v>3.5</v>
      </c>
      <c r="G40" s="12">
        <v>5</v>
      </c>
      <c r="H40" s="8">
        <v>1.23</v>
      </c>
      <c r="I40" s="12">
        <v>0</v>
      </c>
    </row>
    <row r="41" spans="2:9" ht="15" customHeight="1" x14ac:dyDescent="0.15">
      <c r="B41" t="s">
        <v>65</v>
      </c>
      <c r="C41" s="12">
        <v>25</v>
      </c>
      <c r="D41" s="8">
        <v>2.35</v>
      </c>
      <c r="E41" s="12">
        <v>10</v>
      </c>
      <c r="F41" s="8">
        <v>1.52</v>
      </c>
      <c r="G41" s="12">
        <v>15</v>
      </c>
      <c r="H41" s="8">
        <v>3.69</v>
      </c>
      <c r="I41" s="12">
        <v>0</v>
      </c>
    </row>
    <row r="42" spans="2:9" ht="15" customHeight="1" x14ac:dyDescent="0.15">
      <c r="B42" t="s">
        <v>76</v>
      </c>
      <c r="C42" s="12">
        <v>24</v>
      </c>
      <c r="D42" s="8">
        <v>2.25</v>
      </c>
      <c r="E42" s="12">
        <v>12</v>
      </c>
      <c r="F42" s="8">
        <v>1.82</v>
      </c>
      <c r="G42" s="12">
        <v>12</v>
      </c>
      <c r="H42" s="8">
        <v>2.95</v>
      </c>
      <c r="I42" s="12">
        <v>0</v>
      </c>
    </row>
    <row r="43" spans="2:9" ht="15" customHeight="1" x14ac:dyDescent="0.15">
      <c r="B43" t="s">
        <v>73</v>
      </c>
      <c r="C43" s="12">
        <v>23</v>
      </c>
      <c r="D43" s="8">
        <v>2.16</v>
      </c>
      <c r="E43" s="12">
        <v>5</v>
      </c>
      <c r="F43" s="8">
        <v>0.76</v>
      </c>
      <c r="G43" s="12">
        <v>18</v>
      </c>
      <c r="H43" s="8">
        <v>4.42</v>
      </c>
      <c r="I43" s="12">
        <v>0</v>
      </c>
    </row>
    <row r="44" spans="2:9" ht="15" customHeight="1" x14ac:dyDescent="0.15">
      <c r="B44" t="s">
        <v>75</v>
      </c>
      <c r="C44" s="12">
        <v>22</v>
      </c>
      <c r="D44" s="8">
        <v>2.06</v>
      </c>
      <c r="E44" s="12">
        <v>14</v>
      </c>
      <c r="F44" s="8">
        <v>2.13</v>
      </c>
      <c r="G44" s="12">
        <v>8</v>
      </c>
      <c r="H44" s="8">
        <v>1.97</v>
      </c>
      <c r="I44" s="12">
        <v>0</v>
      </c>
    </row>
    <row r="45" spans="2:9" ht="15" customHeight="1" x14ac:dyDescent="0.15">
      <c r="B45" t="s">
        <v>86</v>
      </c>
      <c r="C45" s="12">
        <v>14</v>
      </c>
      <c r="D45" s="8">
        <v>1.31</v>
      </c>
      <c r="E45" s="12">
        <v>11</v>
      </c>
      <c r="F45" s="8">
        <v>1.67</v>
      </c>
      <c r="G45" s="12">
        <v>3</v>
      </c>
      <c r="H45" s="8">
        <v>0.74</v>
      </c>
      <c r="I45" s="12">
        <v>0</v>
      </c>
    </row>
    <row r="46" spans="2:9" ht="15" customHeight="1" x14ac:dyDescent="0.15">
      <c r="B46" t="s">
        <v>91</v>
      </c>
      <c r="C46" s="12">
        <v>14</v>
      </c>
      <c r="D46" s="8">
        <v>1.31</v>
      </c>
      <c r="E46" s="12">
        <v>6</v>
      </c>
      <c r="F46" s="8">
        <v>0.91</v>
      </c>
      <c r="G46" s="12">
        <v>8</v>
      </c>
      <c r="H46" s="8">
        <v>1.97</v>
      </c>
      <c r="I46" s="12">
        <v>0</v>
      </c>
    </row>
    <row r="47" spans="2:9" ht="15" customHeight="1" x14ac:dyDescent="0.15">
      <c r="B47" t="s">
        <v>79</v>
      </c>
      <c r="C47" s="12">
        <v>14</v>
      </c>
      <c r="D47" s="8">
        <v>1.31</v>
      </c>
      <c r="E47" s="12">
        <v>10</v>
      </c>
      <c r="F47" s="8">
        <v>1.52</v>
      </c>
      <c r="G47" s="12">
        <v>4</v>
      </c>
      <c r="H47" s="8">
        <v>0.98</v>
      </c>
      <c r="I47" s="12">
        <v>0</v>
      </c>
    </row>
    <row r="48" spans="2:9" ht="15" customHeight="1" x14ac:dyDescent="0.15">
      <c r="B48" t="s">
        <v>68</v>
      </c>
      <c r="C48" s="12">
        <v>12</v>
      </c>
      <c r="D48" s="8">
        <v>1.1299999999999999</v>
      </c>
      <c r="E48" s="12">
        <v>4</v>
      </c>
      <c r="F48" s="8">
        <v>0.61</v>
      </c>
      <c r="G48" s="12">
        <v>8</v>
      </c>
      <c r="H48" s="8">
        <v>1.97</v>
      </c>
      <c r="I48" s="12">
        <v>0</v>
      </c>
    </row>
    <row r="49" spans="2:9" ht="15" customHeight="1" x14ac:dyDescent="0.15">
      <c r="B49" t="s">
        <v>82</v>
      </c>
      <c r="C49" s="12">
        <v>12</v>
      </c>
      <c r="D49" s="8">
        <v>1.1299999999999999</v>
      </c>
      <c r="E49" s="12">
        <v>12</v>
      </c>
      <c r="F49" s="8">
        <v>1.82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653</v>
      </c>
      <c r="C52" s="10" t="s">
        <v>56</v>
      </c>
      <c r="D52" s="10" t="s">
        <v>57</v>
      </c>
      <c r="E52" s="10" t="s">
        <v>58</v>
      </c>
      <c r="F52" s="10" t="s">
        <v>59</v>
      </c>
      <c r="G52" s="10" t="s">
        <v>60</v>
      </c>
      <c r="H52" s="10" t="s">
        <v>61</v>
      </c>
      <c r="I52" s="10" t="s">
        <v>62</v>
      </c>
    </row>
    <row r="53" spans="2:9" ht="15" customHeight="1" x14ac:dyDescent="0.15">
      <c r="B53" t="s">
        <v>161</v>
      </c>
      <c r="C53" s="12">
        <v>75</v>
      </c>
      <c r="D53" s="8">
        <v>7.04</v>
      </c>
      <c r="E53" s="12">
        <v>69</v>
      </c>
      <c r="F53" s="8">
        <v>10.49</v>
      </c>
      <c r="G53" s="12">
        <v>6</v>
      </c>
      <c r="H53" s="8">
        <v>1.47</v>
      </c>
      <c r="I53" s="12">
        <v>0</v>
      </c>
    </row>
    <row r="54" spans="2:9" ht="15" customHeight="1" x14ac:dyDescent="0.15">
      <c r="B54" t="s">
        <v>163</v>
      </c>
      <c r="C54" s="12">
        <v>49</v>
      </c>
      <c r="D54" s="8">
        <v>4.5999999999999996</v>
      </c>
      <c r="E54" s="12">
        <v>47</v>
      </c>
      <c r="F54" s="8">
        <v>7.14</v>
      </c>
      <c r="G54" s="12">
        <v>2</v>
      </c>
      <c r="H54" s="8">
        <v>0.49</v>
      </c>
      <c r="I54" s="12">
        <v>0</v>
      </c>
    </row>
    <row r="55" spans="2:9" ht="15" customHeight="1" x14ac:dyDescent="0.15">
      <c r="B55" t="s">
        <v>162</v>
      </c>
      <c r="C55" s="12">
        <v>45</v>
      </c>
      <c r="D55" s="8">
        <v>4.22</v>
      </c>
      <c r="E55" s="12">
        <v>38</v>
      </c>
      <c r="F55" s="8">
        <v>5.78</v>
      </c>
      <c r="G55" s="12">
        <v>7</v>
      </c>
      <c r="H55" s="8">
        <v>1.72</v>
      </c>
      <c r="I55" s="12">
        <v>0</v>
      </c>
    </row>
    <row r="56" spans="2:9" ht="15" customHeight="1" x14ac:dyDescent="0.15">
      <c r="B56" t="s">
        <v>169</v>
      </c>
      <c r="C56" s="12">
        <v>30</v>
      </c>
      <c r="D56" s="8">
        <v>2.81</v>
      </c>
      <c r="E56" s="12">
        <v>23</v>
      </c>
      <c r="F56" s="8">
        <v>3.5</v>
      </c>
      <c r="G56" s="12">
        <v>7</v>
      </c>
      <c r="H56" s="8">
        <v>1.72</v>
      </c>
      <c r="I56" s="12">
        <v>0</v>
      </c>
    </row>
    <row r="57" spans="2:9" ht="15" customHeight="1" x14ac:dyDescent="0.15">
      <c r="B57" t="s">
        <v>146</v>
      </c>
      <c r="C57" s="12">
        <v>29</v>
      </c>
      <c r="D57" s="8">
        <v>2.72</v>
      </c>
      <c r="E57" s="12">
        <v>11</v>
      </c>
      <c r="F57" s="8">
        <v>1.67</v>
      </c>
      <c r="G57" s="12">
        <v>18</v>
      </c>
      <c r="H57" s="8">
        <v>4.42</v>
      </c>
      <c r="I57" s="12">
        <v>0</v>
      </c>
    </row>
    <row r="58" spans="2:9" ht="15" customHeight="1" x14ac:dyDescent="0.15">
      <c r="B58" t="s">
        <v>154</v>
      </c>
      <c r="C58" s="12">
        <v>29</v>
      </c>
      <c r="D58" s="8">
        <v>2.72</v>
      </c>
      <c r="E58" s="12">
        <v>19</v>
      </c>
      <c r="F58" s="8">
        <v>2.89</v>
      </c>
      <c r="G58" s="12">
        <v>10</v>
      </c>
      <c r="H58" s="8">
        <v>2.46</v>
      </c>
      <c r="I58" s="12">
        <v>0</v>
      </c>
    </row>
    <row r="59" spans="2:9" ht="15" customHeight="1" x14ac:dyDescent="0.15">
      <c r="B59" t="s">
        <v>145</v>
      </c>
      <c r="C59" s="12">
        <v>27</v>
      </c>
      <c r="D59" s="8">
        <v>2.5299999999999998</v>
      </c>
      <c r="E59" s="12">
        <v>7</v>
      </c>
      <c r="F59" s="8">
        <v>1.06</v>
      </c>
      <c r="G59" s="12">
        <v>20</v>
      </c>
      <c r="H59" s="8">
        <v>4.91</v>
      </c>
      <c r="I59" s="12">
        <v>0</v>
      </c>
    </row>
    <row r="60" spans="2:9" ht="15" customHeight="1" x14ac:dyDescent="0.15">
      <c r="B60" t="s">
        <v>160</v>
      </c>
      <c r="C60" s="12">
        <v>26</v>
      </c>
      <c r="D60" s="8">
        <v>2.44</v>
      </c>
      <c r="E60" s="12">
        <v>23</v>
      </c>
      <c r="F60" s="8">
        <v>3.5</v>
      </c>
      <c r="G60" s="12">
        <v>3</v>
      </c>
      <c r="H60" s="8">
        <v>0.74</v>
      </c>
      <c r="I60" s="12">
        <v>0</v>
      </c>
    </row>
    <row r="61" spans="2:9" ht="15" customHeight="1" x14ac:dyDescent="0.15">
      <c r="B61" t="s">
        <v>153</v>
      </c>
      <c r="C61" s="12">
        <v>24</v>
      </c>
      <c r="D61" s="8">
        <v>2.25</v>
      </c>
      <c r="E61" s="12">
        <v>18</v>
      </c>
      <c r="F61" s="8">
        <v>2.74</v>
      </c>
      <c r="G61" s="12">
        <v>6</v>
      </c>
      <c r="H61" s="8">
        <v>1.47</v>
      </c>
      <c r="I61" s="12">
        <v>0</v>
      </c>
    </row>
    <row r="62" spans="2:9" ht="15" customHeight="1" x14ac:dyDescent="0.15">
      <c r="B62" t="s">
        <v>159</v>
      </c>
      <c r="C62" s="12">
        <v>23</v>
      </c>
      <c r="D62" s="8">
        <v>2.16</v>
      </c>
      <c r="E62" s="12">
        <v>14</v>
      </c>
      <c r="F62" s="8">
        <v>2.13</v>
      </c>
      <c r="G62" s="12">
        <v>9</v>
      </c>
      <c r="H62" s="8">
        <v>2.21</v>
      </c>
      <c r="I62" s="12">
        <v>0</v>
      </c>
    </row>
    <row r="63" spans="2:9" ht="15" customHeight="1" x14ac:dyDescent="0.15">
      <c r="B63" t="s">
        <v>171</v>
      </c>
      <c r="C63" s="12">
        <v>22</v>
      </c>
      <c r="D63" s="8">
        <v>2.06</v>
      </c>
      <c r="E63" s="12">
        <v>15</v>
      </c>
      <c r="F63" s="8">
        <v>2.2799999999999998</v>
      </c>
      <c r="G63" s="12">
        <v>7</v>
      </c>
      <c r="H63" s="8">
        <v>1.72</v>
      </c>
      <c r="I63" s="12">
        <v>0</v>
      </c>
    </row>
    <row r="64" spans="2:9" ht="15" customHeight="1" x14ac:dyDescent="0.15">
      <c r="B64" t="s">
        <v>158</v>
      </c>
      <c r="C64" s="12">
        <v>22</v>
      </c>
      <c r="D64" s="8">
        <v>2.06</v>
      </c>
      <c r="E64" s="12">
        <v>20</v>
      </c>
      <c r="F64" s="8">
        <v>3.04</v>
      </c>
      <c r="G64" s="12">
        <v>2</v>
      </c>
      <c r="H64" s="8">
        <v>0.49</v>
      </c>
      <c r="I64" s="12">
        <v>0</v>
      </c>
    </row>
    <row r="65" spans="2:9" ht="15" customHeight="1" x14ac:dyDescent="0.15">
      <c r="B65" t="s">
        <v>156</v>
      </c>
      <c r="C65" s="12">
        <v>20</v>
      </c>
      <c r="D65" s="8">
        <v>1.88</v>
      </c>
      <c r="E65" s="12">
        <v>17</v>
      </c>
      <c r="F65" s="8">
        <v>2.58</v>
      </c>
      <c r="G65" s="12">
        <v>3</v>
      </c>
      <c r="H65" s="8">
        <v>0.74</v>
      </c>
      <c r="I65" s="12">
        <v>0</v>
      </c>
    </row>
    <row r="66" spans="2:9" ht="15" customHeight="1" x14ac:dyDescent="0.15">
      <c r="B66" t="s">
        <v>151</v>
      </c>
      <c r="C66" s="12">
        <v>19</v>
      </c>
      <c r="D66" s="8">
        <v>1.78</v>
      </c>
      <c r="E66" s="12">
        <v>10</v>
      </c>
      <c r="F66" s="8">
        <v>1.52</v>
      </c>
      <c r="G66" s="12">
        <v>9</v>
      </c>
      <c r="H66" s="8">
        <v>2.21</v>
      </c>
      <c r="I66" s="12">
        <v>0</v>
      </c>
    </row>
    <row r="67" spans="2:9" ht="15" customHeight="1" x14ac:dyDescent="0.15">
      <c r="B67" t="s">
        <v>166</v>
      </c>
      <c r="C67" s="12">
        <v>18</v>
      </c>
      <c r="D67" s="8">
        <v>1.69</v>
      </c>
      <c r="E67" s="12">
        <v>0</v>
      </c>
      <c r="F67" s="8">
        <v>0</v>
      </c>
      <c r="G67" s="12">
        <v>18</v>
      </c>
      <c r="H67" s="8">
        <v>4.42</v>
      </c>
      <c r="I67" s="12">
        <v>0</v>
      </c>
    </row>
    <row r="68" spans="2:9" ht="15" customHeight="1" x14ac:dyDescent="0.15">
      <c r="B68" t="s">
        <v>165</v>
      </c>
      <c r="C68" s="12">
        <v>17</v>
      </c>
      <c r="D68" s="8">
        <v>1.59</v>
      </c>
      <c r="E68" s="12">
        <v>3</v>
      </c>
      <c r="F68" s="8">
        <v>0.46</v>
      </c>
      <c r="G68" s="12">
        <v>14</v>
      </c>
      <c r="H68" s="8">
        <v>3.44</v>
      </c>
      <c r="I68" s="12">
        <v>0</v>
      </c>
    </row>
    <row r="69" spans="2:9" ht="15" customHeight="1" x14ac:dyDescent="0.15">
      <c r="B69" t="s">
        <v>179</v>
      </c>
      <c r="C69" s="12">
        <v>16</v>
      </c>
      <c r="D69" s="8">
        <v>1.5</v>
      </c>
      <c r="E69" s="12">
        <v>6</v>
      </c>
      <c r="F69" s="8">
        <v>0.91</v>
      </c>
      <c r="G69" s="12">
        <v>10</v>
      </c>
      <c r="H69" s="8">
        <v>2.46</v>
      </c>
      <c r="I69" s="12">
        <v>0</v>
      </c>
    </row>
    <row r="70" spans="2:9" ht="15" customHeight="1" x14ac:dyDescent="0.15">
      <c r="B70" t="s">
        <v>152</v>
      </c>
      <c r="C70" s="12">
        <v>14</v>
      </c>
      <c r="D70" s="8">
        <v>1.31</v>
      </c>
      <c r="E70" s="12">
        <v>8</v>
      </c>
      <c r="F70" s="8">
        <v>1.22</v>
      </c>
      <c r="G70" s="12">
        <v>6</v>
      </c>
      <c r="H70" s="8">
        <v>1.47</v>
      </c>
      <c r="I70" s="12">
        <v>0</v>
      </c>
    </row>
    <row r="71" spans="2:9" ht="15" customHeight="1" x14ac:dyDescent="0.15">
      <c r="B71" t="s">
        <v>147</v>
      </c>
      <c r="C71" s="12">
        <v>13</v>
      </c>
      <c r="D71" s="8">
        <v>1.22</v>
      </c>
      <c r="E71" s="12">
        <v>9</v>
      </c>
      <c r="F71" s="8">
        <v>1.37</v>
      </c>
      <c r="G71" s="12">
        <v>4</v>
      </c>
      <c r="H71" s="8">
        <v>0.98</v>
      </c>
      <c r="I71" s="12">
        <v>0</v>
      </c>
    </row>
    <row r="72" spans="2:9" ht="15" customHeight="1" x14ac:dyDescent="0.15">
      <c r="B72" t="s">
        <v>172</v>
      </c>
      <c r="C72" s="12">
        <v>13</v>
      </c>
      <c r="D72" s="8">
        <v>1.22</v>
      </c>
      <c r="E72" s="12">
        <v>7</v>
      </c>
      <c r="F72" s="8">
        <v>1.06</v>
      </c>
      <c r="G72" s="12">
        <v>6</v>
      </c>
      <c r="H72" s="8">
        <v>1.47</v>
      </c>
      <c r="I72" s="12">
        <v>0</v>
      </c>
    </row>
    <row r="73" spans="2:9" ht="15" customHeight="1" x14ac:dyDescent="0.15">
      <c r="B73" t="s">
        <v>168</v>
      </c>
      <c r="C73" s="12">
        <v>13</v>
      </c>
      <c r="D73" s="8">
        <v>1.22</v>
      </c>
      <c r="E73" s="12">
        <v>6</v>
      </c>
      <c r="F73" s="8">
        <v>0.91</v>
      </c>
      <c r="G73" s="12">
        <v>7</v>
      </c>
      <c r="H73" s="8">
        <v>1.72</v>
      </c>
      <c r="I73" s="12">
        <v>0</v>
      </c>
    </row>
    <row r="75" spans="2:9" ht="15" customHeight="1" x14ac:dyDescent="0.15">
      <c r="B75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661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96</v>
      </c>
      <c r="D6" s="8">
        <v>14.01</v>
      </c>
      <c r="E6" s="12">
        <v>53</v>
      </c>
      <c r="F6" s="8">
        <v>11.37</v>
      </c>
      <c r="G6" s="12">
        <v>43</v>
      </c>
      <c r="H6" s="8">
        <v>19.63</v>
      </c>
      <c r="I6" s="12">
        <v>0</v>
      </c>
    </row>
    <row r="7" spans="2:9" ht="15" customHeight="1" x14ac:dyDescent="0.15">
      <c r="B7" t="s">
        <v>42</v>
      </c>
      <c r="C7" s="12">
        <v>155</v>
      </c>
      <c r="D7" s="8">
        <v>22.63</v>
      </c>
      <c r="E7" s="12">
        <v>92</v>
      </c>
      <c r="F7" s="8">
        <v>19.739999999999998</v>
      </c>
      <c r="G7" s="12">
        <v>63</v>
      </c>
      <c r="H7" s="8">
        <v>28.77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3</v>
      </c>
      <c r="D9" s="8">
        <v>0.44</v>
      </c>
      <c r="E9" s="12">
        <v>0</v>
      </c>
      <c r="F9" s="8">
        <v>0</v>
      </c>
      <c r="G9" s="12">
        <v>3</v>
      </c>
      <c r="H9" s="8">
        <v>1.37</v>
      </c>
      <c r="I9" s="12">
        <v>0</v>
      </c>
    </row>
    <row r="10" spans="2:9" ht="15" customHeight="1" x14ac:dyDescent="0.15">
      <c r="B10" t="s">
        <v>45</v>
      </c>
      <c r="C10" s="12">
        <v>6</v>
      </c>
      <c r="D10" s="8">
        <v>0.88</v>
      </c>
      <c r="E10" s="12">
        <v>0</v>
      </c>
      <c r="F10" s="8">
        <v>0</v>
      </c>
      <c r="G10" s="12">
        <v>6</v>
      </c>
      <c r="H10" s="8">
        <v>2.74</v>
      </c>
      <c r="I10" s="12">
        <v>0</v>
      </c>
    </row>
    <row r="11" spans="2:9" ht="15" customHeight="1" x14ac:dyDescent="0.15">
      <c r="B11" t="s">
        <v>46</v>
      </c>
      <c r="C11" s="12">
        <v>161</v>
      </c>
      <c r="D11" s="8">
        <v>23.5</v>
      </c>
      <c r="E11" s="12">
        <v>112</v>
      </c>
      <c r="F11" s="8">
        <v>24.03</v>
      </c>
      <c r="G11" s="12">
        <v>49</v>
      </c>
      <c r="H11" s="8">
        <v>22.37</v>
      </c>
      <c r="I11" s="12">
        <v>0</v>
      </c>
    </row>
    <row r="12" spans="2:9" ht="15" customHeight="1" x14ac:dyDescent="0.15">
      <c r="B12" t="s">
        <v>47</v>
      </c>
      <c r="C12" s="12">
        <v>3</v>
      </c>
      <c r="D12" s="8">
        <v>0.44</v>
      </c>
      <c r="E12" s="12">
        <v>0</v>
      </c>
      <c r="F12" s="8">
        <v>0</v>
      </c>
      <c r="G12" s="12">
        <v>3</v>
      </c>
      <c r="H12" s="8">
        <v>1.37</v>
      </c>
      <c r="I12" s="12">
        <v>0</v>
      </c>
    </row>
    <row r="13" spans="2:9" ht="15" customHeight="1" x14ac:dyDescent="0.15">
      <c r="B13" t="s">
        <v>48</v>
      </c>
      <c r="C13" s="12">
        <v>72</v>
      </c>
      <c r="D13" s="8">
        <v>10.51</v>
      </c>
      <c r="E13" s="12">
        <v>55</v>
      </c>
      <c r="F13" s="8">
        <v>11.8</v>
      </c>
      <c r="G13" s="12">
        <v>17</v>
      </c>
      <c r="H13" s="8">
        <v>7.76</v>
      </c>
      <c r="I13" s="12">
        <v>0</v>
      </c>
    </row>
    <row r="14" spans="2:9" ht="15" customHeight="1" x14ac:dyDescent="0.15">
      <c r="B14" t="s">
        <v>49</v>
      </c>
      <c r="C14" s="12">
        <v>15</v>
      </c>
      <c r="D14" s="8">
        <v>2.19</v>
      </c>
      <c r="E14" s="12">
        <v>6</v>
      </c>
      <c r="F14" s="8">
        <v>1.29</v>
      </c>
      <c r="G14" s="12">
        <v>9</v>
      </c>
      <c r="H14" s="8">
        <v>4.1100000000000003</v>
      </c>
      <c r="I14" s="12">
        <v>0</v>
      </c>
    </row>
    <row r="15" spans="2:9" ht="15" customHeight="1" x14ac:dyDescent="0.15">
      <c r="B15" t="s">
        <v>50</v>
      </c>
      <c r="C15" s="12">
        <v>56</v>
      </c>
      <c r="D15" s="8">
        <v>8.18</v>
      </c>
      <c r="E15" s="12">
        <v>51</v>
      </c>
      <c r="F15" s="8">
        <v>10.94</v>
      </c>
      <c r="G15" s="12">
        <v>5</v>
      </c>
      <c r="H15" s="8">
        <v>2.2799999999999998</v>
      </c>
      <c r="I15" s="12">
        <v>0</v>
      </c>
    </row>
    <row r="16" spans="2:9" ht="15" customHeight="1" x14ac:dyDescent="0.15">
      <c r="B16" t="s">
        <v>51</v>
      </c>
      <c r="C16" s="12">
        <v>62</v>
      </c>
      <c r="D16" s="8">
        <v>9.0500000000000007</v>
      </c>
      <c r="E16" s="12">
        <v>57</v>
      </c>
      <c r="F16" s="8">
        <v>12.23</v>
      </c>
      <c r="G16" s="12">
        <v>5</v>
      </c>
      <c r="H16" s="8">
        <v>2.2799999999999998</v>
      </c>
      <c r="I16" s="12">
        <v>0</v>
      </c>
    </row>
    <row r="17" spans="2:9" ht="15" customHeight="1" x14ac:dyDescent="0.15">
      <c r="B17" t="s">
        <v>52</v>
      </c>
      <c r="C17" s="12">
        <v>7</v>
      </c>
      <c r="D17" s="8">
        <v>1.02</v>
      </c>
      <c r="E17" s="12">
        <v>5</v>
      </c>
      <c r="F17" s="8">
        <v>1.07</v>
      </c>
      <c r="G17" s="12">
        <v>2</v>
      </c>
      <c r="H17" s="8">
        <v>0.91</v>
      </c>
      <c r="I17" s="12">
        <v>0</v>
      </c>
    </row>
    <row r="18" spans="2:9" ht="15" customHeight="1" x14ac:dyDescent="0.15">
      <c r="B18" t="s">
        <v>53</v>
      </c>
      <c r="C18" s="12">
        <v>25</v>
      </c>
      <c r="D18" s="8">
        <v>3.65</v>
      </c>
      <c r="E18" s="12">
        <v>21</v>
      </c>
      <c r="F18" s="8">
        <v>4.51</v>
      </c>
      <c r="G18" s="12">
        <v>4</v>
      </c>
      <c r="H18" s="8">
        <v>1.83</v>
      </c>
      <c r="I18" s="12">
        <v>0</v>
      </c>
    </row>
    <row r="19" spans="2:9" ht="15" customHeight="1" x14ac:dyDescent="0.15">
      <c r="B19" t="s">
        <v>54</v>
      </c>
      <c r="C19" s="12">
        <v>24</v>
      </c>
      <c r="D19" s="8">
        <v>3.5</v>
      </c>
      <c r="E19" s="12">
        <v>14</v>
      </c>
      <c r="F19" s="8">
        <v>3</v>
      </c>
      <c r="G19" s="12">
        <v>10</v>
      </c>
      <c r="H19" s="8">
        <v>4.57</v>
      </c>
      <c r="I19" s="12">
        <v>0</v>
      </c>
    </row>
    <row r="20" spans="2:9" ht="15" customHeight="1" x14ac:dyDescent="0.15">
      <c r="B20" s="9" t="s">
        <v>601</v>
      </c>
      <c r="C20" s="12">
        <f>SUM(LTBL_29211[総数／事業所数])</f>
        <v>685</v>
      </c>
      <c r="E20" s="12">
        <f>SUBTOTAL(109,LTBL_29211[個人／事業所数])</f>
        <v>466</v>
      </c>
      <c r="G20" s="12">
        <f>SUBTOTAL(109,LTBL_29211[法人／事業所数])</f>
        <v>219</v>
      </c>
      <c r="I20" s="12">
        <f>SUBTOTAL(109,LTBL_29211[法人以外の団体／事業所数])</f>
        <v>0</v>
      </c>
    </row>
    <row r="21" spans="2:9" ht="15" customHeight="1" x14ac:dyDescent="0.15">
      <c r="E21" s="11">
        <f>LTBL_29211[[#Totals],[個人／事業所数]]/LTBL_29211[[#Totals],[総数／事業所数]]</f>
        <v>0.6802919708029197</v>
      </c>
      <c r="G21" s="11">
        <f>LTBL_29211[[#Totals],[法人／事業所数]]/LTBL_29211[[#Totals],[総数／事業所数]]</f>
        <v>0.3197080291970803</v>
      </c>
      <c r="I21" s="11">
        <f>LTBL_29211[[#Totals],[法人以外の団体／事業所数]]/LTBL_29211[[#Totals],[総数／事業所数]]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658</v>
      </c>
      <c r="G23" s="10" t="s">
        <v>60</v>
      </c>
      <c r="H23" s="10" t="s">
        <v>616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74</v>
      </c>
      <c r="C29" s="12">
        <v>63</v>
      </c>
      <c r="D29" s="8">
        <v>9.1999999999999993</v>
      </c>
      <c r="E29" s="12">
        <v>50</v>
      </c>
      <c r="F29" s="8">
        <v>10.73</v>
      </c>
      <c r="G29" s="12">
        <v>13</v>
      </c>
      <c r="H29" s="8">
        <v>5.94</v>
      </c>
      <c r="I29" s="12">
        <v>0</v>
      </c>
    </row>
    <row r="30" spans="2:9" ht="15" customHeight="1" x14ac:dyDescent="0.15">
      <c r="B30" t="s">
        <v>63</v>
      </c>
      <c r="C30" s="12">
        <v>56</v>
      </c>
      <c r="D30" s="8">
        <v>8.18</v>
      </c>
      <c r="E30" s="12">
        <v>25</v>
      </c>
      <c r="F30" s="8">
        <v>5.36</v>
      </c>
      <c r="G30" s="12">
        <v>31</v>
      </c>
      <c r="H30" s="8">
        <v>14.16</v>
      </c>
      <c r="I30" s="12">
        <v>0</v>
      </c>
    </row>
    <row r="31" spans="2:9" ht="15" customHeight="1" x14ac:dyDescent="0.15">
      <c r="B31" t="s">
        <v>78</v>
      </c>
      <c r="C31" s="12">
        <v>54</v>
      </c>
      <c r="D31" s="8">
        <v>7.88</v>
      </c>
      <c r="E31" s="12">
        <v>50</v>
      </c>
      <c r="F31" s="8">
        <v>10.73</v>
      </c>
      <c r="G31" s="12">
        <v>4</v>
      </c>
      <c r="H31" s="8">
        <v>1.83</v>
      </c>
      <c r="I31" s="12">
        <v>0</v>
      </c>
    </row>
    <row r="32" spans="2:9" ht="15" customHeight="1" x14ac:dyDescent="0.15">
      <c r="B32" t="s">
        <v>70</v>
      </c>
      <c r="C32" s="12">
        <v>53</v>
      </c>
      <c r="D32" s="8">
        <v>7.74</v>
      </c>
      <c r="E32" s="12">
        <v>45</v>
      </c>
      <c r="F32" s="8">
        <v>9.66</v>
      </c>
      <c r="G32" s="12">
        <v>8</v>
      </c>
      <c r="H32" s="8">
        <v>3.65</v>
      </c>
      <c r="I32" s="12">
        <v>0</v>
      </c>
    </row>
    <row r="33" spans="2:9" ht="15" customHeight="1" x14ac:dyDescent="0.15">
      <c r="B33" t="s">
        <v>77</v>
      </c>
      <c r="C33" s="12">
        <v>52</v>
      </c>
      <c r="D33" s="8">
        <v>7.59</v>
      </c>
      <c r="E33" s="12">
        <v>49</v>
      </c>
      <c r="F33" s="8">
        <v>10.52</v>
      </c>
      <c r="G33" s="12">
        <v>3</v>
      </c>
      <c r="H33" s="8">
        <v>1.37</v>
      </c>
      <c r="I33" s="12">
        <v>0</v>
      </c>
    </row>
    <row r="34" spans="2:9" ht="15" customHeight="1" x14ac:dyDescent="0.15">
      <c r="B34" t="s">
        <v>66</v>
      </c>
      <c r="C34" s="12">
        <v>48</v>
      </c>
      <c r="D34" s="8">
        <v>7.01</v>
      </c>
      <c r="E34" s="12">
        <v>39</v>
      </c>
      <c r="F34" s="8">
        <v>8.3699999999999992</v>
      </c>
      <c r="G34" s="12">
        <v>9</v>
      </c>
      <c r="H34" s="8">
        <v>4.1100000000000003</v>
      </c>
      <c r="I34" s="12">
        <v>0</v>
      </c>
    </row>
    <row r="35" spans="2:9" ht="15" customHeight="1" x14ac:dyDescent="0.15">
      <c r="B35" t="s">
        <v>72</v>
      </c>
      <c r="C35" s="12">
        <v>36</v>
      </c>
      <c r="D35" s="8">
        <v>5.26</v>
      </c>
      <c r="E35" s="12">
        <v>31</v>
      </c>
      <c r="F35" s="8">
        <v>6.65</v>
      </c>
      <c r="G35" s="12">
        <v>5</v>
      </c>
      <c r="H35" s="8">
        <v>2.2799999999999998</v>
      </c>
      <c r="I35" s="12">
        <v>0</v>
      </c>
    </row>
    <row r="36" spans="2:9" ht="15" customHeight="1" x14ac:dyDescent="0.15">
      <c r="B36" t="s">
        <v>81</v>
      </c>
      <c r="C36" s="12">
        <v>23</v>
      </c>
      <c r="D36" s="8">
        <v>3.36</v>
      </c>
      <c r="E36" s="12">
        <v>21</v>
      </c>
      <c r="F36" s="8">
        <v>4.51</v>
      </c>
      <c r="G36" s="12">
        <v>2</v>
      </c>
      <c r="H36" s="8">
        <v>0.91</v>
      </c>
      <c r="I36" s="12">
        <v>0</v>
      </c>
    </row>
    <row r="37" spans="2:9" ht="15" customHeight="1" x14ac:dyDescent="0.15">
      <c r="B37" t="s">
        <v>64</v>
      </c>
      <c r="C37" s="12">
        <v>21</v>
      </c>
      <c r="D37" s="8">
        <v>3.07</v>
      </c>
      <c r="E37" s="12">
        <v>14</v>
      </c>
      <c r="F37" s="8">
        <v>3</v>
      </c>
      <c r="G37" s="12">
        <v>7</v>
      </c>
      <c r="H37" s="8">
        <v>3.2</v>
      </c>
      <c r="I37" s="12">
        <v>0</v>
      </c>
    </row>
    <row r="38" spans="2:9" ht="15" customHeight="1" x14ac:dyDescent="0.15">
      <c r="B38" t="s">
        <v>65</v>
      </c>
      <c r="C38" s="12">
        <v>19</v>
      </c>
      <c r="D38" s="8">
        <v>2.77</v>
      </c>
      <c r="E38" s="12">
        <v>14</v>
      </c>
      <c r="F38" s="8">
        <v>3</v>
      </c>
      <c r="G38" s="12">
        <v>5</v>
      </c>
      <c r="H38" s="8">
        <v>2.2799999999999998</v>
      </c>
      <c r="I38" s="12">
        <v>0</v>
      </c>
    </row>
    <row r="39" spans="2:9" ht="15" customHeight="1" x14ac:dyDescent="0.15">
      <c r="B39" t="s">
        <v>91</v>
      </c>
      <c r="C39" s="12">
        <v>18</v>
      </c>
      <c r="D39" s="8">
        <v>2.63</v>
      </c>
      <c r="E39" s="12">
        <v>9</v>
      </c>
      <c r="F39" s="8">
        <v>1.93</v>
      </c>
      <c r="G39" s="12">
        <v>9</v>
      </c>
      <c r="H39" s="8">
        <v>4.1100000000000003</v>
      </c>
      <c r="I39" s="12">
        <v>0</v>
      </c>
    </row>
    <row r="40" spans="2:9" ht="15" customHeight="1" x14ac:dyDescent="0.15">
      <c r="B40" t="s">
        <v>87</v>
      </c>
      <c r="C40" s="12">
        <v>15</v>
      </c>
      <c r="D40" s="8">
        <v>2.19</v>
      </c>
      <c r="E40" s="12">
        <v>9</v>
      </c>
      <c r="F40" s="8">
        <v>1.93</v>
      </c>
      <c r="G40" s="12">
        <v>6</v>
      </c>
      <c r="H40" s="8">
        <v>2.74</v>
      </c>
      <c r="I40" s="12">
        <v>0</v>
      </c>
    </row>
    <row r="41" spans="2:9" ht="15" customHeight="1" x14ac:dyDescent="0.15">
      <c r="B41" t="s">
        <v>86</v>
      </c>
      <c r="C41" s="12">
        <v>14</v>
      </c>
      <c r="D41" s="8">
        <v>2.04</v>
      </c>
      <c r="E41" s="12">
        <v>9</v>
      </c>
      <c r="F41" s="8">
        <v>1.93</v>
      </c>
      <c r="G41" s="12">
        <v>5</v>
      </c>
      <c r="H41" s="8">
        <v>2.2799999999999998</v>
      </c>
      <c r="I41" s="12">
        <v>0</v>
      </c>
    </row>
    <row r="42" spans="2:9" ht="15" customHeight="1" x14ac:dyDescent="0.15">
      <c r="B42" t="s">
        <v>69</v>
      </c>
      <c r="C42" s="12">
        <v>14</v>
      </c>
      <c r="D42" s="8">
        <v>2.04</v>
      </c>
      <c r="E42" s="12">
        <v>11</v>
      </c>
      <c r="F42" s="8">
        <v>2.36</v>
      </c>
      <c r="G42" s="12">
        <v>3</v>
      </c>
      <c r="H42" s="8">
        <v>1.37</v>
      </c>
      <c r="I42" s="12">
        <v>0</v>
      </c>
    </row>
    <row r="43" spans="2:9" ht="15" customHeight="1" x14ac:dyDescent="0.15">
      <c r="B43" t="s">
        <v>82</v>
      </c>
      <c r="C43" s="12">
        <v>13</v>
      </c>
      <c r="D43" s="8">
        <v>1.9</v>
      </c>
      <c r="E43" s="12">
        <v>13</v>
      </c>
      <c r="F43" s="8">
        <v>2.79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68</v>
      </c>
      <c r="C44" s="12">
        <v>11</v>
      </c>
      <c r="D44" s="8">
        <v>1.61</v>
      </c>
      <c r="E44" s="12">
        <v>5</v>
      </c>
      <c r="F44" s="8">
        <v>1.07</v>
      </c>
      <c r="G44" s="12">
        <v>6</v>
      </c>
      <c r="H44" s="8">
        <v>2.74</v>
      </c>
      <c r="I44" s="12">
        <v>0</v>
      </c>
    </row>
    <row r="45" spans="2:9" ht="15" customHeight="1" x14ac:dyDescent="0.15">
      <c r="B45" t="s">
        <v>71</v>
      </c>
      <c r="C45" s="12">
        <v>11</v>
      </c>
      <c r="D45" s="8">
        <v>1.61</v>
      </c>
      <c r="E45" s="12">
        <v>8</v>
      </c>
      <c r="F45" s="8">
        <v>1.72</v>
      </c>
      <c r="G45" s="12">
        <v>3</v>
      </c>
      <c r="H45" s="8">
        <v>1.37</v>
      </c>
      <c r="I45" s="12">
        <v>0</v>
      </c>
    </row>
    <row r="46" spans="2:9" ht="15" customHeight="1" x14ac:dyDescent="0.15">
      <c r="B46" t="s">
        <v>97</v>
      </c>
      <c r="C46" s="12">
        <v>9</v>
      </c>
      <c r="D46" s="8">
        <v>1.31</v>
      </c>
      <c r="E46" s="12">
        <v>6</v>
      </c>
      <c r="F46" s="8">
        <v>1.29</v>
      </c>
      <c r="G46" s="12">
        <v>3</v>
      </c>
      <c r="H46" s="8">
        <v>1.37</v>
      </c>
      <c r="I46" s="12">
        <v>0</v>
      </c>
    </row>
    <row r="47" spans="2:9" ht="15" customHeight="1" x14ac:dyDescent="0.15">
      <c r="B47" t="s">
        <v>76</v>
      </c>
      <c r="C47" s="12">
        <v>9</v>
      </c>
      <c r="D47" s="8">
        <v>1.31</v>
      </c>
      <c r="E47" s="12">
        <v>3</v>
      </c>
      <c r="F47" s="8">
        <v>0.64</v>
      </c>
      <c r="G47" s="12">
        <v>6</v>
      </c>
      <c r="H47" s="8">
        <v>2.74</v>
      </c>
      <c r="I47" s="12">
        <v>0</v>
      </c>
    </row>
    <row r="48" spans="2:9" ht="15" customHeight="1" x14ac:dyDescent="0.15">
      <c r="B48" t="s">
        <v>93</v>
      </c>
      <c r="C48" s="12">
        <v>8</v>
      </c>
      <c r="D48" s="8">
        <v>1.17</v>
      </c>
      <c r="E48" s="12">
        <v>7</v>
      </c>
      <c r="F48" s="8">
        <v>1.5</v>
      </c>
      <c r="G48" s="12">
        <v>1</v>
      </c>
      <c r="H48" s="8">
        <v>0.46</v>
      </c>
      <c r="I48" s="12">
        <v>0</v>
      </c>
    </row>
    <row r="49" spans="2:9" ht="15" customHeight="1" x14ac:dyDescent="0.15">
      <c r="B49" t="s">
        <v>92</v>
      </c>
      <c r="C49" s="12">
        <v>8</v>
      </c>
      <c r="D49" s="8">
        <v>1.17</v>
      </c>
      <c r="E49" s="12">
        <v>5</v>
      </c>
      <c r="F49" s="8">
        <v>1.07</v>
      </c>
      <c r="G49" s="12">
        <v>3</v>
      </c>
      <c r="H49" s="8">
        <v>1.37</v>
      </c>
      <c r="I49" s="12">
        <v>0</v>
      </c>
    </row>
    <row r="52" spans="2:9" ht="33" customHeight="1" x14ac:dyDescent="0.15">
      <c r="B52" t="s">
        <v>653</v>
      </c>
      <c r="C52" s="10" t="s">
        <v>56</v>
      </c>
      <c r="D52" s="10" t="s">
        <v>57</v>
      </c>
      <c r="E52" s="10" t="s">
        <v>58</v>
      </c>
      <c r="F52" s="10" t="s">
        <v>59</v>
      </c>
      <c r="G52" s="10" t="s">
        <v>60</v>
      </c>
      <c r="H52" s="10" t="s">
        <v>61</v>
      </c>
      <c r="I52" s="10" t="s">
        <v>62</v>
      </c>
    </row>
    <row r="53" spans="2:9" ht="15" customHeight="1" x14ac:dyDescent="0.15">
      <c r="B53" t="s">
        <v>154</v>
      </c>
      <c r="C53" s="12">
        <v>43</v>
      </c>
      <c r="D53" s="8">
        <v>6.28</v>
      </c>
      <c r="E53" s="12">
        <v>35</v>
      </c>
      <c r="F53" s="8">
        <v>7.51</v>
      </c>
      <c r="G53" s="12">
        <v>8</v>
      </c>
      <c r="H53" s="8">
        <v>3.65</v>
      </c>
      <c r="I53" s="12">
        <v>0</v>
      </c>
    </row>
    <row r="54" spans="2:9" ht="15" customHeight="1" x14ac:dyDescent="0.15">
      <c r="B54" t="s">
        <v>145</v>
      </c>
      <c r="C54" s="12">
        <v>27</v>
      </c>
      <c r="D54" s="8">
        <v>3.94</v>
      </c>
      <c r="E54" s="12">
        <v>9</v>
      </c>
      <c r="F54" s="8">
        <v>1.93</v>
      </c>
      <c r="G54" s="12">
        <v>18</v>
      </c>
      <c r="H54" s="8">
        <v>8.2200000000000006</v>
      </c>
      <c r="I54" s="12">
        <v>0</v>
      </c>
    </row>
    <row r="55" spans="2:9" ht="15" customHeight="1" x14ac:dyDescent="0.15">
      <c r="B55" t="s">
        <v>161</v>
      </c>
      <c r="C55" s="12">
        <v>24</v>
      </c>
      <c r="D55" s="8">
        <v>3.5</v>
      </c>
      <c r="E55" s="12">
        <v>24</v>
      </c>
      <c r="F55" s="8">
        <v>5.15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171</v>
      </c>
      <c r="C56" s="12">
        <v>21</v>
      </c>
      <c r="D56" s="8">
        <v>3.07</v>
      </c>
      <c r="E56" s="12">
        <v>19</v>
      </c>
      <c r="F56" s="8">
        <v>4.08</v>
      </c>
      <c r="G56" s="12">
        <v>2</v>
      </c>
      <c r="H56" s="8">
        <v>0.91</v>
      </c>
      <c r="I56" s="12">
        <v>0</v>
      </c>
    </row>
    <row r="57" spans="2:9" ht="15" customHeight="1" x14ac:dyDescent="0.15">
      <c r="B57" t="s">
        <v>160</v>
      </c>
      <c r="C57" s="12">
        <v>20</v>
      </c>
      <c r="D57" s="8">
        <v>2.92</v>
      </c>
      <c r="E57" s="12">
        <v>19</v>
      </c>
      <c r="F57" s="8">
        <v>4.08</v>
      </c>
      <c r="G57" s="12">
        <v>1</v>
      </c>
      <c r="H57" s="8">
        <v>0.46</v>
      </c>
      <c r="I57" s="12">
        <v>0</v>
      </c>
    </row>
    <row r="58" spans="2:9" ht="15" customHeight="1" x14ac:dyDescent="0.15">
      <c r="B58" t="s">
        <v>148</v>
      </c>
      <c r="C58" s="12">
        <v>18</v>
      </c>
      <c r="D58" s="8">
        <v>2.63</v>
      </c>
      <c r="E58" s="12">
        <v>15</v>
      </c>
      <c r="F58" s="8">
        <v>3.22</v>
      </c>
      <c r="G58" s="12">
        <v>3</v>
      </c>
      <c r="H58" s="8">
        <v>1.37</v>
      </c>
      <c r="I58" s="12">
        <v>0</v>
      </c>
    </row>
    <row r="59" spans="2:9" ht="15" customHeight="1" x14ac:dyDescent="0.15">
      <c r="B59" t="s">
        <v>150</v>
      </c>
      <c r="C59" s="12">
        <v>18</v>
      </c>
      <c r="D59" s="8">
        <v>2.63</v>
      </c>
      <c r="E59" s="12">
        <v>17</v>
      </c>
      <c r="F59" s="8">
        <v>3.65</v>
      </c>
      <c r="G59" s="12">
        <v>1</v>
      </c>
      <c r="H59" s="8">
        <v>0.46</v>
      </c>
      <c r="I59" s="12">
        <v>0</v>
      </c>
    </row>
    <row r="60" spans="2:9" ht="15" customHeight="1" x14ac:dyDescent="0.15">
      <c r="B60" t="s">
        <v>153</v>
      </c>
      <c r="C60" s="12">
        <v>18</v>
      </c>
      <c r="D60" s="8">
        <v>2.63</v>
      </c>
      <c r="E60" s="12">
        <v>16</v>
      </c>
      <c r="F60" s="8">
        <v>3.43</v>
      </c>
      <c r="G60" s="12">
        <v>2</v>
      </c>
      <c r="H60" s="8">
        <v>0.91</v>
      </c>
      <c r="I60" s="12">
        <v>0</v>
      </c>
    </row>
    <row r="61" spans="2:9" ht="15" customHeight="1" x14ac:dyDescent="0.15">
      <c r="B61" t="s">
        <v>163</v>
      </c>
      <c r="C61" s="12">
        <v>18</v>
      </c>
      <c r="D61" s="8">
        <v>2.63</v>
      </c>
      <c r="E61" s="12">
        <v>16</v>
      </c>
      <c r="F61" s="8">
        <v>3.43</v>
      </c>
      <c r="G61" s="12">
        <v>2</v>
      </c>
      <c r="H61" s="8">
        <v>0.91</v>
      </c>
      <c r="I61" s="12">
        <v>0</v>
      </c>
    </row>
    <row r="62" spans="2:9" ht="15" customHeight="1" x14ac:dyDescent="0.15">
      <c r="B62" t="s">
        <v>158</v>
      </c>
      <c r="C62" s="12">
        <v>16</v>
      </c>
      <c r="D62" s="8">
        <v>2.34</v>
      </c>
      <c r="E62" s="12">
        <v>16</v>
      </c>
      <c r="F62" s="8">
        <v>3.43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146</v>
      </c>
      <c r="C63" s="12">
        <v>14</v>
      </c>
      <c r="D63" s="8">
        <v>2.04</v>
      </c>
      <c r="E63" s="12">
        <v>3</v>
      </c>
      <c r="F63" s="8">
        <v>0.64</v>
      </c>
      <c r="G63" s="12">
        <v>11</v>
      </c>
      <c r="H63" s="8">
        <v>5.0199999999999996</v>
      </c>
      <c r="I63" s="12">
        <v>0</v>
      </c>
    </row>
    <row r="64" spans="2:9" ht="15" customHeight="1" x14ac:dyDescent="0.15">
      <c r="B64" t="s">
        <v>164</v>
      </c>
      <c r="C64" s="12">
        <v>13</v>
      </c>
      <c r="D64" s="8">
        <v>1.9</v>
      </c>
      <c r="E64" s="12">
        <v>13</v>
      </c>
      <c r="F64" s="8">
        <v>2.79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175</v>
      </c>
      <c r="C65" s="12">
        <v>12</v>
      </c>
      <c r="D65" s="8">
        <v>1.75</v>
      </c>
      <c r="E65" s="12">
        <v>10</v>
      </c>
      <c r="F65" s="8">
        <v>2.15</v>
      </c>
      <c r="G65" s="12">
        <v>2</v>
      </c>
      <c r="H65" s="8">
        <v>0.91</v>
      </c>
      <c r="I65" s="12">
        <v>0</v>
      </c>
    </row>
    <row r="66" spans="2:9" ht="15" customHeight="1" x14ac:dyDescent="0.15">
      <c r="B66" t="s">
        <v>155</v>
      </c>
      <c r="C66" s="12">
        <v>12</v>
      </c>
      <c r="D66" s="8">
        <v>1.75</v>
      </c>
      <c r="E66" s="12">
        <v>12</v>
      </c>
      <c r="F66" s="8">
        <v>2.58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189</v>
      </c>
      <c r="C67" s="12">
        <v>11</v>
      </c>
      <c r="D67" s="8">
        <v>1.61</v>
      </c>
      <c r="E67" s="12">
        <v>5</v>
      </c>
      <c r="F67" s="8">
        <v>1.07</v>
      </c>
      <c r="G67" s="12">
        <v>6</v>
      </c>
      <c r="H67" s="8">
        <v>2.74</v>
      </c>
      <c r="I67" s="12">
        <v>0</v>
      </c>
    </row>
    <row r="68" spans="2:9" ht="15" customHeight="1" x14ac:dyDescent="0.15">
      <c r="B68" t="s">
        <v>156</v>
      </c>
      <c r="C68" s="12">
        <v>11</v>
      </c>
      <c r="D68" s="8">
        <v>1.61</v>
      </c>
      <c r="E68" s="12">
        <v>10</v>
      </c>
      <c r="F68" s="8">
        <v>2.15</v>
      </c>
      <c r="G68" s="12">
        <v>1</v>
      </c>
      <c r="H68" s="8">
        <v>0.46</v>
      </c>
      <c r="I68" s="12">
        <v>0</v>
      </c>
    </row>
    <row r="69" spans="2:9" ht="15" customHeight="1" x14ac:dyDescent="0.15">
      <c r="B69" t="s">
        <v>187</v>
      </c>
      <c r="C69" s="12">
        <v>10</v>
      </c>
      <c r="D69" s="8">
        <v>1.46</v>
      </c>
      <c r="E69" s="12">
        <v>8</v>
      </c>
      <c r="F69" s="8">
        <v>1.72</v>
      </c>
      <c r="G69" s="12">
        <v>2</v>
      </c>
      <c r="H69" s="8">
        <v>0.91</v>
      </c>
      <c r="I69" s="12">
        <v>0</v>
      </c>
    </row>
    <row r="70" spans="2:9" ht="15" customHeight="1" x14ac:dyDescent="0.15">
      <c r="B70" t="s">
        <v>184</v>
      </c>
      <c r="C70" s="12">
        <v>10</v>
      </c>
      <c r="D70" s="8">
        <v>1.46</v>
      </c>
      <c r="E70" s="12">
        <v>9</v>
      </c>
      <c r="F70" s="8">
        <v>1.93</v>
      </c>
      <c r="G70" s="12">
        <v>1</v>
      </c>
      <c r="H70" s="8">
        <v>0.46</v>
      </c>
      <c r="I70" s="12">
        <v>0</v>
      </c>
    </row>
    <row r="71" spans="2:9" ht="15" customHeight="1" x14ac:dyDescent="0.15">
      <c r="B71" t="s">
        <v>179</v>
      </c>
      <c r="C71" s="12">
        <v>9</v>
      </c>
      <c r="D71" s="8">
        <v>1.31</v>
      </c>
      <c r="E71" s="12">
        <v>7</v>
      </c>
      <c r="F71" s="8">
        <v>1.5</v>
      </c>
      <c r="G71" s="12">
        <v>2</v>
      </c>
      <c r="H71" s="8">
        <v>0.91</v>
      </c>
      <c r="I71" s="12">
        <v>0</v>
      </c>
    </row>
    <row r="72" spans="2:9" ht="15" customHeight="1" x14ac:dyDescent="0.15">
      <c r="B72" t="s">
        <v>188</v>
      </c>
      <c r="C72" s="12">
        <v>9</v>
      </c>
      <c r="D72" s="8">
        <v>1.31</v>
      </c>
      <c r="E72" s="12">
        <v>6</v>
      </c>
      <c r="F72" s="8">
        <v>1.29</v>
      </c>
      <c r="G72" s="12">
        <v>3</v>
      </c>
      <c r="H72" s="8">
        <v>1.37</v>
      </c>
      <c r="I72" s="12">
        <v>0</v>
      </c>
    </row>
    <row r="73" spans="2:9" ht="15" customHeight="1" x14ac:dyDescent="0.15">
      <c r="B73" t="s">
        <v>159</v>
      </c>
      <c r="C73" s="12">
        <v>9</v>
      </c>
      <c r="D73" s="8">
        <v>1.31</v>
      </c>
      <c r="E73" s="12">
        <v>6</v>
      </c>
      <c r="F73" s="8">
        <v>1.29</v>
      </c>
      <c r="G73" s="12">
        <v>3</v>
      </c>
      <c r="H73" s="8">
        <v>1.37</v>
      </c>
      <c r="I73" s="12">
        <v>0</v>
      </c>
    </row>
    <row r="75" spans="2:9" ht="15" customHeight="1" x14ac:dyDescent="0.15">
      <c r="B75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662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156</v>
      </c>
      <c r="D6" s="8">
        <v>18.03</v>
      </c>
      <c r="E6" s="12">
        <v>120</v>
      </c>
      <c r="F6" s="8">
        <v>17.62</v>
      </c>
      <c r="G6" s="12">
        <v>36</v>
      </c>
      <c r="H6" s="8">
        <v>19.78</v>
      </c>
      <c r="I6" s="12">
        <v>0</v>
      </c>
    </row>
    <row r="7" spans="2:9" ht="15" customHeight="1" x14ac:dyDescent="0.15">
      <c r="B7" t="s">
        <v>42</v>
      </c>
      <c r="C7" s="12">
        <v>140</v>
      </c>
      <c r="D7" s="8">
        <v>16.18</v>
      </c>
      <c r="E7" s="12">
        <v>103</v>
      </c>
      <c r="F7" s="8">
        <v>15.12</v>
      </c>
      <c r="G7" s="12">
        <v>37</v>
      </c>
      <c r="H7" s="8">
        <v>20.329999999999998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3</v>
      </c>
      <c r="D9" s="8">
        <v>0.35</v>
      </c>
      <c r="E9" s="12">
        <v>0</v>
      </c>
      <c r="F9" s="8">
        <v>0</v>
      </c>
      <c r="G9" s="12">
        <v>3</v>
      </c>
      <c r="H9" s="8">
        <v>1.65</v>
      </c>
      <c r="I9" s="12">
        <v>0</v>
      </c>
    </row>
    <row r="10" spans="2:9" ht="15" customHeight="1" x14ac:dyDescent="0.15">
      <c r="B10" t="s">
        <v>45</v>
      </c>
      <c r="C10" s="12">
        <v>3</v>
      </c>
      <c r="D10" s="8">
        <v>0.35</v>
      </c>
      <c r="E10" s="12">
        <v>1</v>
      </c>
      <c r="F10" s="8">
        <v>0.15</v>
      </c>
      <c r="G10" s="12">
        <v>2</v>
      </c>
      <c r="H10" s="8">
        <v>1.1000000000000001</v>
      </c>
      <c r="I10" s="12">
        <v>0</v>
      </c>
    </row>
    <row r="11" spans="2:9" ht="15" customHeight="1" x14ac:dyDescent="0.15">
      <c r="B11" t="s">
        <v>46</v>
      </c>
      <c r="C11" s="12">
        <v>253</v>
      </c>
      <c r="D11" s="8">
        <v>29.25</v>
      </c>
      <c r="E11" s="12">
        <v>204</v>
      </c>
      <c r="F11" s="8">
        <v>29.96</v>
      </c>
      <c r="G11" s="12">
        <v>48</v>
      </c>
      <c r="H11" s="8">
        <v>26.37</v>
      </c>
      <c r="I11" s="12">
        <v>1</v>
      </c>
    </row>
    <row r="12" spans="2:9" ht="15" customHeight="1" x14ac:dyDescent="0.15">
      <c r="B12" t="s">
        <v>47</v>
      </c>
      <c r="C12" s="12">
        <v>4</v>
      </c>
      <c r="D12" s="8">
        <v>0.46</v>
      </c>
      <c r="E12" s="12">
        <v>1</v>
      </c>
      <c r="F12" s="8">
        <v>0.15</v>
      </c>
      <c r="G12" s="12">
        <v>3</v>
      </c>
      <c r="H12" s="8">
        <v>1.65</v>
      </c>
      <c r="I12" s="12">
        <v>0</v>
      </c>
    </row>
    <row r="13" spans="2:9" ht="15" customHeight="1" x14ac:dyDescent="0.15">
      <c r="B13" t="s">
        <v>48</v>
      </c>
      <c r="C13" s="12">
        <v>37</v>
      </c>
      <c r="D13" s="8">
        <v>4.28</v>
      </c>
      <c r="E13" s="12">
        <v>25</v>
      </c>
      <c r="F13" s="8">
        <v>3.67</v>
      </c>
      <c r="G13" s="12">
        <v>12</v>
      </c>
      <c r="H13" s="8">
        <v>6.59</v>
      </c>
      <c r="I13" s="12">
        <v>0</v>
      </c>
    </row>
    <row r="14" spans="2:9" ht="15" customHeight="1" x14ac:dyDescent="0.15">
      <c r="B14" t="s">
        <v>49</v>
      </c>
      <c r="C14" s="12">
        <v>21</v>
      </c>
      <c r="D14" s="8">
        <v>2.4300000000000002</v>
      </c>
      <c r="E14" s="12">
        <v>13</v>
      </c>
      <c r="F14" s="8">
        <v>1.91</v>
      </c>
      <c r="G14" s="12">
        <v>8</v>
      </c>
      <c r="H14" s="8">
        <v>4.4000000000000004</v>
      </c>
      <c r="I14" s="12">
        <v>0</v>
      </c>
    </row>
    <row r="15" spans="2:9" ht="15" customHeight="1" x14ac:dyDescent="0.15">
      <c r="B15" t="s">
        <v>50</v>
      </c>
      <c r="C15" s="12">
        <v>66</v>
      </c>
      <c r="D15" s="8">
        <v>7.63</v>
      </c>
      <c r="E15" s="12">
        <v>62</v>
      </c>
      <c r="F15" s="8">
        <v>9.1</v>
      </c>
      <c r="G15" s="12">
        <v>4</v>
      </c>
      <c r="H15" s="8">
        <v>2.2000000000000002</v>
      </c>
      <c r="I15" s="12">
        <v>0</v>
      </c>
    </row>
    <row r="16" spans="2:9" ht="15" customHeight="1" x14ac:dyDescent="0.15">
      <c r="B16" t="s">
        <v>51</v>
      </c>
      <c r="C16" s="12">
        <v>90</v>
      </c>
      <c r="D16" s="8">
        <v>10.4</v>
      </c>
      <c r="E16" s="12">
        <v>76</v>
      </c>
      <c r="F16" s="8">
        <v>11.16</v>
      </c>
      <c r="G16" s="12">
        <v>13</v>
      </c>
      <c r="H16" s="8">
        <v>7.14</v>
      </c>
      <c r="I16" s="12">
        <v>1</v>
      </c>
    </row>
    <row r="17" spans="2:9" ht="15" customHeight="1" x14ac:dyDescent="0.15">
      <c r="B17" t="s">
        <v>52</v>
      </c>
      <c r="C17" s="12">
        <v>34</v>
      </c>
      <c r="D17" s="8">
        <v>3.93</v>
      </c>
      <c r="E17" s="12">
        <v>29</v>
      </c>
      <c r="F17" s="8">
        <v>4.26</v>
      </c>
      <c r="G17" s="12">
        <v>5</v>
      </c>
      <c r="H17" s="8">
        <v>2.75</v>
      </c>
      <c r="I17" s="12">
        <v>0</v>
      </c>
    </row>
    <row r="18" spans="2:9" ht="15" customHeight="1" x14ac:dyDescent="0.15">
      <c r="B18" t="s">
        <v>53</v>
      </c>
      <c r="C18" s="12">
        <v>24</v>
      </c>
      <c r="D18" s="8">
        <v>2.77</v>
      </c>
      <c r="E18" s="12">
        <v>18</v>
      </c>
      <c r="F18" s="8">
        <v>2.64</v>
      </c>
      <c r="G18" s="12">
        <v>6</v>
      </c>
      <c r="H18" s="8">
        <v>3.3</v>
      </c>
      <c r="I18" s="12">
        <v>0</v>
      </c>
    </row>
    <row r="19" spans="2:9" ht="15" customHeight="1" x14ac:dyDescent="0.15">
      <c r="B19" t="s">
        <v>54</v>
      </c>
      <c r="C19" s="12">
        <v>34</v>
      </c>
      <c r="D19" s="8">
        <v>3.93</v>
      </c>
      <c r="E19" s="12">
        <v>29</v>
      </c>
      <c r="F19" s="8">
        <v>4.26</v>
      </c>
      <c r="G19" s="12">
        <v>5</v>
      </c>
      <c r="H19" s="8">
        <v>2.75</v>
      </c>
      <c r="I19" s="12">
        <v>0</v>
      </c>
    </row>
    <row r="20" spans="2:9" ht="15" customHeight="1" x14ac:dyDescent="0.15">
      <c r="B20" s="9" t="s">
        <v>601</v>
      </c>
      <c r="C20" s="12">
        <f>SUM(LTBL_29212[総数／事業所数])</f>
        <v>865</v>
      </c>
      <c r="E20" s="12">
        <f>SUBTOTAL(109,LTBL_29212[個人／事業所数])</f>
        <v>681</v>
      </c>
      <c r="G20" s="12">
        <f>SUBTOTAL(109,LTBL_29212[法人／事業所数])</f>
        <v>182</v>
      </c>
      <c r="I20" s="12">
        <f>SUBTOTAL(109,LTBL_29212[法人以外の団体／事業所数])</f>
        <v>2</v>
      </c>
    </row>
    <row r="21" spans="2:9" ht="15" customHeight="1" x14ac:dyDescent="0.15">
      <c r="E21" s="11">
        <f>LTBL_29212[[#Totals],[個人／事業所数]]/LTBL_29212[[#Totals],[総数／事業所数]]</f>
        <v>0.78728323699421965</v>
      </c>
      <c r="G21" s="11">
        <f>LTBL_29212[[#Totals],[法人／事業所数]]/LTBL_29212[[#Totals],[総数／事業所数]]</f>
        <v>0.21040462427745665</v>
      </c>
      <c r="I21" s="11">
        <f>LTBL_29212[[#Totals],[法人以外の団体／事業所数]]/LTBL_29212[[#Totals],[総数／事業所数]]</f>
        <v>2.3121387283236996E-3</v>
      </c>
    </row>
    <row r="23" spans="2:9" ht="33" customHeight="1" x14ac:dyDescent="0.15">
      <c r="B23" t="s">
        <v>600</v>
      </c>
      <c r="C23" s="10" t="s">
        <v>56</v>
      </c>
      <c r="D23" s="10" t="s">
        <v>663</v>
      </c>
      <c r="E23" s="10" t="s">
        <v>58</v>
      </c>
      <c r="F23" s="10" t="s">
        <v>664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2</v>
      </c>
      <c r="D24" t="s">
        <v>602</v>
      </c>
      <c r="E24">
        <v>0</v>
      </c>
      <c r="F24" t="s">
        <v>604</v>
      </c>
      <c r="G24">
        <v>2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63</v>
      </c>
      <c r="C29" s="12">
        <v>91</v>
      </c>
      <c r="D29" s="8">
        <v>10.52</v>
      </c>
      <c r="E29" s="12">
        <v>58</v>
      </c>
      <c r="F29" s="8">
        <v>8.52</v>
      </c>
      <c r="G29" s="12">
        <v>33</v>
      </c>
      <c r="H29" s="8">
        <v>18.13</v>
      </c>
      <c r="I29" s="12">
        <v>0</v>
      </c>
    </row>
    <row r="30" spans="2:9" ht="15" customHeight="1" x14ac:dyDescent="0.15">
      <c r="B30" t="s">
        <v>72</v>
      </c>
      <c r="C30" s="12">
        <v>84</v>
      </c>
      <c r="D30" s="8">
        <v>9.7100000000000009</v>
      </c>
      <c r="E30" s="12">
        <v>65</v>
      </c>
      <c r="F30" s="8">
        <v>9.5399999999999991</v>
      </c>
      <c r="G30" s="12">
        <v>19</v>
      </c>
      <c r="H30" s="8">
        <v>10.44</v>
      </c>
      <c r="I30" s="12">
        <v>0</v>
      </c>
    </row>
    <row r="31" spans="2:9" ht="15" customHeight="1" x14ac:dyDescent="0.15">
      <c r="B31" t="s">
        <v>70</v>
      </c>
      <c r="C31" s="12">
        <v>83</v>
      </c>
      <c r="D31" s="8">
        <v>9.6</v>
      </c>
      <c r="E31" s="12">
        <v>78</v>
      </c>
      <c r="F31" s="8">
        <v>11.45</v>
      </c>
      <c r="G31" s="12">
        <v>4</v>
      </c>
      <c r="H31" s="8">
        <v>2.2000000000000002</v>
      </c>
      <c r="I31" s="12">
        <v>1</v>
      </c>
    </row>
    <row r="32" spans="2:9" ht="15" customHeight="1" x14ac:dyDescent="0.15">
      <c r="B32" t="s">
        <v>78</v>
      </c>
      <c r="C32" s="12">
        <v>75</v>
      </c>
      <c r="D32" s="8">
        <v>8.67</v>
      </c>
      <c r="E32" s="12">
        <v>68</v>
      </c>
      <c r="F32" s="8">
        <v>9.99</v>
      </c>
      <c r="G32" s="12">
        <v>7</v>
      </c>
      <c r="H32" s="8">
        <v>3.85</v>
      </c>
      <c r="I32" s="12">
        <v>0</v>
      </c>
    </row>
    <row r="33" spans="2:9" ht="15" customHeight="1" x14ac:dyDescent="0.15">
      <c r="B33" t="s">
        <v>77</v>
      </c>
      <c r="C33" s="12">
        <v>61</v>
      </c>
      <c r="D33" s="8">
        <v>7.05</v>
      </c>
      <c r="E33" s="12">
        <v>59</v>
      </c>
      <c r="F33" s="8">
        <v>8.66</v>
      </c>
      <c r="G33" s="12">
        <v>2</v>
      </c>
      <c r="H33" s="8">
        <v>1.1000000000000001</v>
      </c>
      <c r="I33" s="12">
        <v>0</v>
      </c>
    </row>
    <row r="34" spans="2:9" ht="15" customHeight="1" x14ac:dyDescent="0.15">
      <c r="B34" t="s">
        <v>64</v>
      </c>
      <c r="C34" s="12">
        <v>47</v>
      </c>
      <c r="D34" s="8">
        <v>5.43</v>
      </c>
      <c r="E34" s="12">
        <v>47</v>
      </c>
      <c r="F34" s="8">
        <v>6.9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74</v>
      </c>
      <c r="C35" s="12">
        <v>35</v>
      </c>
      <c r="D35" s="8">
        <v>4.05</v>
      </c>
      <c r="E35" s="12">
        <v>24</v>
      </c>
      <c r="F35" s="8">
        <v>3.52</v>
      </c>
      <c r="G35" s="12">
        <v>11</v>
      </c>
      <c r="H35" s="8">
        <v>6.04</v>
      </c>
      <c r="I35" s="12">
        <v>0</v>
      </c>
    </row>
    <row r="36" spans="2:9" ht="15" customHeight="1" x14ac:dyDescent="0.15">
      <c r="B36" t="s">
        <v>80</v>
      </c>
      <c r="C36" s="12">
        <v>34</v>
      </c>
      <c r="D36" s="8">
        <v>3.93</v>
      </c>
      <c r="E36" s="12">
        <v>29</v>
      </c>
      <c r="F36" s="8">
        <v>4.26</v>
      </c>
      <c r="G36" s="12">
        <v>5</v>
      </c>
      <c r="H36" s="8">
        <v>2.75</v>
      </c>
      <c r="I36" s="12">
        <v>0</v>
      </c>
    </row>
    <row r="37" spans="2:9" ht="15" customHeight="1" x14ac:dyDescent="0.15">
      <c r="B37" t="s">
        <v>69</v>
      </c>
      <c r="C37" s="12">
        <v>32</v>
      </c>
      <c r="D37" s="8">
        <v>3.7</v>
      </c>
      <c r="E37" s="12">
        <v>27</v>
      </c>
      <c r="F37" s="8">
        <v>3.96</v>
      </c>
      <c r="G37" s="12">
        <v>5</v>
      </c>
      <c r="H37" s="8">
        <v>2.75</v>
      </c>
      <c r="I37" s="12">
        <v>0</v>
      </c>
    </row>
    <row r="38" spans="2:9" ht="15" customHeight="1" x14ac:dyDescent="0.15">
      <c r="B38" t="s">
        <v>67</v>
      </c>
      <c r="C38" s="12">
        <v>30</v>
      </c>
      <c r="D38" s="8">
        <v>3.47</v>
      </c>
      <c r="E38" s="12">
        <v>24</v>
      </c>
      <c r="F38" s="8">
        <v>3.52</v>
      </c>
      <c r="G38" s="12">
        <v>6</v>
      </c>
      <c r="H38" s="8">
        <v>3.3</v>
      </c>
      <c r="I38" s="12">
        <v>0</v>
      </c>
    </row>
    <row r="39" spans="2:9" ht="15" customHeight="1" x14ac:dyDescent="0.15">
      <c r="B39" t="s">
        <v>66</v>
      </c>
      <c r="C39" s="12">
        <v>24</v>
      </c>
      <c r="D39" s="8">
        <v>2.77</v>
      </c>
      <c r="E39" s="12">
        <v>22</v>
      </c>
      <c r="F39" s="8">
        <v>3.23</v>
      </c>
      <c r="G39" s="12">
        <v>2</v>
      </c>
      <c r="H39" s="8">
        <v>1.1000000000000001</v>
      </c>
      <c r="I39" s="12">
        <v>0</v>
      </c>
    </row>
    <row r="40" spans="2:9" ht="15" customHeight="1" x14ac:dyDescent="0.15">
      <c r="B40" t="s">
        <v>82</v>
      </c>
      <c r="C40" s="12">
        <v>23</v>
      </c>
      <c r="D40" s="8">
        <v>2.66</v>
      </c>
      <c r="E40" s="12">
        <v>23</v>
      </c>
      <c r="F40" s="8">
        <v>3.38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71</v>
      </c>
      <c r="C41" s="12">
        <v>22</v>
      </c>
      <c r="D41" s="8">
        <v>2.54</v>
      </c>
      <c r="E41" s="12">
        <v>17</v>
      </c>
      <c r="F41" s="8">
        <v>2.5</v>
      </c>
      <c r="G41" s="12">
        <v>5</v>
      </c>
      <c r="H41" s="8">
        <v>2.75</v>
      </c>
      <c r="I41" s="12">
        <v>0</v>
      </c>
    </row>
    <row r="42" spans="2:9" ht="15" customHeight="1" x14ac:dyDescent="0.15">
      <c r="B42" t="s">
        <v>65</v>
      </c>
      <c r="C42" s="12">
        <v>18</v>
      </c>
      <c r="D42" s="8">
        <v>2.08</v>
      </c>
      <c r="E42" s="12">
        <v>15</v>
      </c>
      <c r="F42" s="8">
        <v>2.2000000000000002</v>
      </c>
      <c r="G42" s="12">
        <v>3</v>
      </c>
      <c r="H42" s="8">
        <v>1.65</v>
      </c>
      <c r="I42" s="12">
        <v>0</v>
      </c>
    </row>
    <row r="43" spans="2:9" ht="15" customHeight="1" x14ac:dyDescent="0.15">
      <c r="B43" t="s">
        <v>81</v>
      </c>
      <c r="C43" s="12">
        <v>17</v>
      </c>
      <c r="D43" s="8">
        <v>1.97</v>
      </c>
      <c r="E43" s="12">
        <v>17</v>
      </c>
      <c r="F43" s="8">
        <v>2.5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90</v>
      </c>
      <c r="C44" s="12">
        <v>13</v>
      </c>
      <c r="D44" s="8">
        <v>1.5</v>
      </c>
      <c r="E44" s="12">
        <v>8</v>
      </c>
      <c r="F44" s="8">
        <v>1.17</v>
      </c>
      <c r="G44" s="12">
        <v>5</v>
      </c>
      <c r="H44" s="8">
        <v>2.75</v>
      </c>
      <c r="I44" s="12">
        <v>0</v>
      </c>
    </row>
    <row r="45" spans="2:9" ht="15" customHeight="1" x14ac:dyDescent="0.15">
      <c r="B45" t="s">
        <v>98</v>
      </c>
      <c r="C45" s="12">
        <v>12</v>
      </c>
      <c r="D45" s="8">
        <v>1.39</v>
      </c>
      <c r="E45" s="12">
        <v>8</v>
      </c>
      <c r="F45" s="8">
        <v>1.17</v>
      </c>
      <c r="G45" s="12">
        <v>4</v>
      </c>
      <c r="H45" s="8">
        <v>2.2000000000000002</v>
      </c>
      <c r="I45" s="12">
        <v>0</v>
      </c>
    </row>
    <row r="46" spans="2:9" ht="15" customHeight="1" x14ac:dyDescent="0.15">
      <c r="B46" t="s">
        <v>91</v>
      </c>
      <c r="C46" s="12">
        <v>12</v>
      </c>
      <c r="D46" s="8">
        <v>1.39</v>
      </c>
      <c r="E46" s="12">
        <v>8</v>
      </c>
      <c r="F46" s="8">
        <v>1.17</v>
      </c>
      <c r="G46" s="12">
        <v>4</v>
      </c>
      <c r="H46" s="8">
        <v>2.2000000000000002</v>
      </c>
      <c r="I46" s="12">
        <v>0</v>
      </c>
    </row>
    <row r="47" spans="2:9" ht="15" customHeight="1" x14ac:dyDescent="0.15">
      <c r="B47" t="s">
        <v>89</v>
      </c>
      <c r="C47" s="12">
        <v>11</v>
      </c>
      <c r="D47" s="8">
        <v>1.27</v>
      </c>
      <c r="E47" s="12">
        <v>5</v>
      </c>
      <c r="F47" s="8">
        <v>0.73</v>
      </c>
      <c r="G47" s="12">
        <v>6</v>
      </c>
      <c r="H47" s="8">
        <v>3.3</v>
      </c>
      <c r="I47" s="12">
        <v>0</v>
      </c>
    </row>
    <row r="48" spans="2:9" ht="15" customHeight="1" x14ac:dyDescent="0.15">
      <c r="B48" t="s">
        <v>76</v>
      </c>
      <c r="C48" s="12">
        <v>11</v>
      </c>
      <c r="D48" s="8">
        <v>1.27</v>
      </c>
      <c r="E48" s="12">
        <v>6</v>
      </c>
      <c r="F48" s="8">
        <v>0.88</v>
      </c>
      <c r="G48" s="12">
        <v>5</v>
      </c>
      <c r="H48" s="8">
        <v>2.75</v>
      </c>
      <c r="I48" s="12">
        <v>0</v>
      </c>
    </row>
    <row r="49" spans="2:9" ht="15" customHeight="1" x14ac:dyDescent="0.15">
      <c r="B49" t="s">
        <v>79</v>
      </c>
      <c r="C49" s="12">
        <v>11</v>
      </c>
      <c r="D49" s="8">
        <v>1.27</v>
      </c>
      <c r="E49" s="12">
        <v>5</v>
      </c>
      <c r="F49" s="8">
        <v>0.73</v>
      </c>
      <c r="G49" s="12">
        <v>5</v>
      </c>
      <c r="H49" s="8">
        <v>2.75</v>
      </c>
      <c r="I49" s="12">
        <v>1</v>
      </c>
    </row>
    <row r="52" spans="2:9" ht="33" customHeight="1" x14ac:dyDescent="0.15">
      <c r="B52" t="s">
        <v>653</v>
      </c>
      <c r="C52" s="10" t="s">
        <v>56</v>
      </c>
      <c r="D52" s="10" t="s">
        <v>57</v>
      </c>
      <c r="E52" s="10" t="s">
        <v>58</v>
      </c>
      <c r="F52" s="10" t="s">
        <v>59</v>
      </c>
      <c r="G52" s="10" t="s">
        <v>60</v>
      </c>
      <c r="H52" s="10" t="s">
        <v>61</v>
      </c>
      <c r="I52" s="10" t="s">
        <v>62</v>
      </c>
    </row>
    <row r="53" spans="2:9" ht="15" customHeight="1" x14ac:dyDescent="0.15">
      <c r="B53" t="s">
        <v>145</v>
      </c>
      <c r="C53" s="12">
        <v>48</v>
      </c>
      <c r="D53" s="8">
        <v>5.55</v>
      </c>
      <c r="E53" s="12">
        <v>30</v>
      </c>
      <c r="F53" s="8">
        <v>4.41</v>
      </c>
      <c r="G53" s="12">
        <v>18</v>
      </c>
      <c r="H53" s="8">
        <v>9.89</v>
      </c>
      <c r="I53" s="12">
        <v>0</v>
      </c>
    </row>
    <row r="54" spans="2:9" ht="15" customHeight="1" x14ac:dyDescent="0.15">
      <c r="B54" t="s">
        <v>161</v>
      </c>
      <c r="C54" s="12">
        <v>32</v>
      </c>
      <c r="D54" s="8">
        <v>3.7</v>
      </c>
      <c r="E54" s="12">
        <v>29</v>
      </c>
      <c r="F54" s="8">
        <v>4.26</v>
      </c>
      <c r="G54" s="12">
        <v>3</v>
      </c>
      <c r="H54" s="8">
        <v>1.65</v>
      </c>
      <c r="I54" s="12">
        <v>0</v>
      </c>
    </row>
    <row r="55" spans="2:9" ht="15" customHeight="1" x14ac:dyDescent="0.15">
      <c r="B55" t="s">
        <v>153</v>
      </c>
      <c r="C55" s="12">
        <v>28</v>
      </c>
      <c r="D55" s="8">
        <v>3.24</v>
      </c>
      <c r="E55" s="12">
        <v>26</v>
      </c>
      <c r="F55" s="8">
        <v>3.82</v>
      </c>
      <c r="G55" s="12">
        <v>2</v>
      </c>
      <c r="H55" s="8">
        <v>1.1000000000000001</v>
      </c>
      <c r="I55" s="12">
        <v>0</v>
      </c>
    </row>
    <row r="56" spans="2:9" ht="15" customHeight="1" x14ac:dyDescent="0.15">
      <c r="B56" t="s">
        <v>160</v>
      </c>
      <c r="C56" s="12">
        <v>28</v>
      </c>
      <c r="D56" s="8">
        <v>3.24</v>
      </c>
      <c r="E56" s="12">
        <v>27</v>
      </c>
      <c r="F56" s="8">
        <v>3.96</v>
      </c>
      <c r="G56" s="12">
        <v>1</v>
      </c>
      <c r="H56" s="8">
        <v>0.55000000000000004</v>
      </c>
      <c r="I56" s="12">
        <v>0</v>
      </c>
    </row>
    <row r="57" spans="2:9" ht="15" customHeight="1" x14ac:dyDescent="0.15">
      <c r="B57" t="s">
        <v>158</v>
      </c>
      <c r="C57" s="12">
        <v>24</v>
      </c>
      <c r="D57" s="8">
        <v>2.77</v>
      </c>
      <c r="E57" s="12">
        <v>23</v>
      </c>
      <c r="F57" s="8">
        <v>3.38</v>
      </c>
      <c r="G57" s="12">
        <v>1</v>
      </c>
      <c r="H57" s="8">
        <v>0.55000000000000004</v>
      </c>
      <c r="I57" s="12">
        <v>0</v>
      </c>
    </row>
    <row r="58" spans="2:9" ht="15" customHeight="1" x14ac:dyDescent="0.15">
      <c r="B58" t="s">
        <v>164</v>
      </c>
      <c r="C58" s="12">
        <v>23</v>
      </c>
      <c r="D58" s="8">
        <v>2.66</v>
      </c>
      <c r="E58" s="12">
        <v>23</v>
      </c>
      <c r="F58" s="8">
        <v>3.38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149</v>
      </c>
      <c r="C59" s="12">
        <v>21</v>
      </c>
      <c r="D59" s="8">
        <v>2.4300000000000002</v>
      </c>
      <c r="E59" s="12">
        <v>20</v>
      </c>
      <c r="F59" s="8">
        <v>2.94</v>
      </c>
      <c r="G59" s="12">
        <v>1</v>
      </c>
      <c r="H59" s="8">
        <v>0.55000000000000004</v>
      </c>
      <c r="I59" s="12">
        <v>0</v>
      </c>
    </row>
    <row r="60" spans="2:9" ht="15" customHeight="1" x14ac:dyDescent="0.15">
      <c r="B60" t="s">
        <v>150</v>
      </c>
      <c r="C60" s="12">
        <v>20</v>
      </c>
      <c r="D60" s="8">
        <v>2.31</v>
      </c>
      <c r="E60" s="12">
        <v>18</v>
      </c>
      <c r="F60" s="8">
        <v>2.64</v>
      </c>
      <c r="G60" s="12">
        <v>2</v>
      </c>
      <c r="H60" s="8">
        <v>1.1000000000000001</v>
      </c>
      <c r="I60" s="12">
        <v>0</v>
      </c>
    </row>
    <row r="61" spans="2:9" ht="15" customHeight="1" x14ac:dyDescent="0.15">
      <c r="B61" t="s">
        <v>162</v>
      </c>
      <c r="C61" s="12">
        <v>20</v>
      </c>
      <c r="D61" s="8">
        <v>2.31</v>
      </c>
      <c r="E61" s="12">
        <v>18</v>
      </c>
      <c r="F61" s="8">
        <v>2.64</v>
      </c>
      <c r="G61" s="12">
        <v>2</v>
      </c>
      <c r="H61" s="8">
        <v>1.1000000000000001</v>
      </c>
      <c r="I61" s="12">
        <v>0</v>
      </c>
    </row>
    <row r="62" spans="2:9" ht="15" customHeight="1" x14ac:dyDescent="0.15">
      <c r="B62" t="s">
        <v>146</v>
      </c>
      <c r="C62" s="12">
        <v>17</v>
      </c>
      <c r="D62" s="8">
        <v>1.97</v>
      </c>
      <c r="E62" s="12">
        <v>12</v>
      </c>
      <c r="F62" s="8">
        <v>1.76</v>
      </c>
      <c r="G62" s="12">
        <v>5</v>
      </c>
      <c r="H62" s="8">
        <v>2.75</v>
      </c>
      <c r="I62" s="12">
        <v>0</v>
      </c>
    </row>
    <row r="63" spans="2:9" ht="15" customHeight="1" x14ac:dyDescent="0.15">
      <c r="B63" t="s">
        <v>148</v>
      </c>
      <c r="C63" s="12">
        <v>17</v>
      </c>
      <c r="D63" s="8">
        <v>1.97</v>
      </c>
      <c r="E63" s="12">
        <v>17</v>
      </c>
      <c r="F63" s="8">
        <v>2.5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180</v>
      </c>
      <c r="C64" s="12">
        <v>17</v>
      </c>
      <c r="D64" s="8">
        <v>1.97</v>
      </c>
      <c r="E64" s="12">
        <v>10</v>
      </c>
      <c r="F64" s="8">
        <v>1.47</v>
      </c>
      <c r="G64" s="12">
        <v>7</v>
      </c>
      <c r="H64" s="8">
        <v>3.85</v>
      </c>
      <c r="I64" s="12">
        <v>0</v>
      </c>
    </row>
    <row r="65" spans="2:9" ht="15" customHeight="1" x14ac:dyDescent="0.15">
      <c r="B65" t="s">
        <v>155</v>
      </c>
      <c r="C65" s="12">
        <v>17</v>
      </c>
      <c r="D65" s="8">
        <v>1.97</v>
      </c>
      <c r="E65" s="12">
        <v>16</v>
      </c>
      <c r="F65" s="8">
        <v>2.35</v>
      </c>
      <c r="G65" s="12">
        <v>1</v>
      </c>
      <c r="H65" s="8">
        <v>0.55000000000000004</v>
      </c>
      <c r="I65" s="12">
        <v>0</v>
      </c>
    </row>
    <row r="66" spans="2:9" ht="15" customHeight="1" x14ac:dyDescent="0.15">
      <c r="B66" t="s">
        <v>190</v>
      </c>
      <c r="C66" s="12">
        <v>16</v>
      </c>
      <c r="D66" s="8">
        <v>1.85</v>
      </c>
      <c r="E66" s="12">
        <v>16</v>
      </c>
      <c r="F66" s="8">
        <v>2.35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151</v>
      </c>
      <c r="C67" s="12">
        <v>16</v>
      </c>
      <c r="D67" s="8">
        <v>1.85</v>
      </c>
      <c r="E67" s="12">
        <v>11</v>
      </c>
      <c r="F67" s="8">
        <v>1.62</v>
      </c>
      <c r="G67" s="12">
        <v>5</v>
      </c>
      <c r="H67" s="8">
        <v>2.75</v>
      </c>
      <c r="I67" s="12">
        <v>0</v>
      </c>
    </row>
    <row r="68" spans="2:9" ht="15" customHeight="1" x14ac:dyDescent="0.15">
      <c r="B68" t="s">
        <v>178</v>
      </c>
      <c r="C68" s="12">
        <v>15</v>
      </c>
      <c r="D68" s="8">
        <v>1.73</v>
      </c>
      <c r="E68" s="12">
        <v>10</v>
      </c>
      <c r="F68" s="8">
        <v>1.47</v>
      </c>
      <c r="G68" s="12">
        <v>5</v>
      </c>
      <c r="H68" s="8">
        <v>2.75</v>
      </c>
      <c r="I68" s="12">
        <v>0</v>
      </c>
    </row>
    <row r="69" spans="2:9" ht="15" customHeight="1" x14ac:dyDescent="0.15">
      <c r="B69" t="s">
        <v>175</v>
      </c>
      <c r="C69" s="12">
        <v>14</v>
      </c>
      <c r="D69" s="8">
        <v>1.62</v>
      </c>
      <c r="E69" s="12">
        <v>13</v>
      </c>
      <c r="F69" s="8">
        <v>1.91</v>
      </c>
      <c r="G69" s="12">
        <v>1</v>
      </c>
      <c r="H69" s="8">
        <v>0.55000000000000004</v>
      </c>
      <c r="I69" s="12">
        <v>0</v>
      </c>
    </row>
    <row r="70" spans="2:9" ht="15" customHeight="1" x14ac:dyDescent="0.15">
      <c r="B70" t="s">
        <v>147</v>
      </c>
      <c r="C70" s="12">
        <v>13</v>
      </c>
      <c r="D70" s="8">
        <v>1.5</v>
      </c>
      <c r="E70" s="12">
        <v>11</v>
      </c>
      <c r="F70" s="8">
        <v>1.62</v>
      </c>
      <c r="G70" s="12">
        <v>2</v>
      </c>
      <c r="H70" s="8">
        <v>1.1000000000000001</v>
      </c>
      <c r="I70" s="12">
        <v>0</v>
      </c>
    </row>
    <row r="71" spans="2:9" ht="15" customHeight="1" x14ac:dyDescent="0.15">
      <c r="B71" t="s">
        <v>159</v>
      </c>
      <c r="C71" s="12">
        <v>13</v>
      </c>
      <c r="D71" s="8">
        <v>1.5</v>
      </c>
      <c r="E71" s="12">
        <v>11</v>
      </c>
      <c r="F71" s="8">
        <v>1.62</v>
      </c>
      <c r="G71" s="12">
        <v>2</v>
      </c>
      <c r="H71" s="8">
        <v>1.1000000000000001</v>
      </c>
      <c r="I71" s="12">
        <v>0</v>
      </c>
    </row>
    <row r="72" spans="2:9" ht="15" customHeight="1" x14ac:dyDescent="0.15">
      <c r="B72" t="s">
        <v>169</v>
      </c>
      <c r="C72" s="12">
        <v>13</v>
      </c>
      <c r="D72" s="8">
        <v>1.5</v>
      </c>
      <c r="E72" s="12">
        <v>11</v>
      </c>
      <c r="F72" s="8">
        <v>1.62</v>
      </c>
      <c r="G72" s="12">
        <v>2</v>
      </c>
      <c r="H72" s="8">
        <v>1.1000000000000001</v>
      </c>
      <c r="I72" s="12">
        <v>0</v>
      </c>
    </row>
    <row r="74" spans="2:9" ht="15" customHeight="1" x14ac:dyDescent="0.15">
      <c r="B74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665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49</v>
      </c>
      <c r="D6" s="8">
        <v>34.03</v>
      </c>
      <c r="E6" s="12">
        <v>41</v>
      </c>
      <c r="F6" s="8">
        <v>37.96</v>
      </c>
      <c r="G6" s="12">
        <v>8</v>
      </c>
      <c r="H6" s="8">
        <v>22.86</v>
      </c>
      <c r="I6" s="12">
        <v>0</v>
      </c>
    </row>
    <row r="7" spans="2:9" ht="15" customHeight="1" x14ac:dyDescent="0.15">
      <c r="B7" t="s">
        <v>42</v>
      </c>
      <c r="C7" s="12">
        <v>29</v>
      </c>
      <c r="D7" s="8">
        <v>20.14</v>
      </c>
      <c r="E7" s="12">
        <v>14</v>
      </c>
      <c r="F7" s="8">
        <v>12.96</v>
      </c>
      <c r="G7" s="12">
        <v>15</v>
      </c>
      <c r="H7" s="8">
        <v>42.86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40</v>
      </c>
      <c r="D11" s="8">
        <v>27.78</v>
      </c>
      <c r="E11" s="12">
        <v>31</v>
      </c>
      <c r="F11" s="8">
        <v>28.7</v>
      </c>
      <c r="G11" s="12">
        <v>8</v>
      </c>
      <c r="H11" s="8">
        <v>22.86</v>
      </c>
      <c r="I11" s="12">
        <v>1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1</v>
      </c>
      <c r="D13" s="8">
        <v>0.69</v>
      </c>
      <c r="E13" s="12">
        <v>1</v>
      </c>
      <c r="F13" s="8">
        <v>0.93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49</v>
      </c>
      <c r="C14" s="12">
        <v>1</v>
      </c>
      <c r="D14" s="8">
        <v>0.69</v>
      </c>
      <c r="E14" s="12">
        <v>1</v>
      </c>
      <c r="F14" s="8">
        <v>0.93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50</v>
      </c>
      <c r="C15" s="12">
        <v>8</v>
      </c>
      <c r="D15" s="8">
        <v>5.56</v>
      </c>
      <c r="E15" s="12">
        <v>6</v>
      </c>
      <c r="F15" s="8">
        <v>5.56</v>
      </c>
      <c r="G15" s="12">
        <v>2</v>
      </c>
      <c r="H15" s="8">
        <v>5.71</v>
      </c>
      <c r="I15" s="12">
        <v>0</v>
      </c>
    </row>
    <row r="16" spans="2:9" ht="15" customHeight="1" x14ac:dyDescent="0.15">
      <c r="B16" t="s">
        <v>51</v>
      </c>
      <c r="C16" s="12">
        <v>9</v>
      </c>
      <c r="D16" s="8">
        <v>6.25</v>
      </c>
      <c r="E16" s="12">
        <v>9</v>
      </c>
      <c r="F16" s="8">
        <v>8.33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2</v>
      </c>
      <c r="D18" s="8">
        <v>1.39</v>
      </c>
      <c r="E18" s="12">
        <v>1</v>
      </c>
      <c r="F18" s="8">
        <v>0.93</v>
      </c>
      <c r="G18" s="12">
        <v>1</v>
      </c>
      <c r="H18" s="8">
        <v>2.86</v>
      </c>
      <c r="I18" s="12">
        <v>0</v>
      </c>
    </row>
    <row r="19" spans="2:9" ht="15" customHeight="1" x14ac:dyDescent="0.15">
      <c r="B19" t="s">
        <v>54</v>
      </c>
      <c r="C19" s="12">
        <v>5</v>
      </c>
      <c r="D19" s="8">
        <v>3.47</v>
      </c>
      <c r="E19" s="12">
        <v>4</v>
      </c>
      <c r="F19" s="8">
        <v>3.7</v>
      </c>
      <c r="G19" s="12">
        <v>1</v>
      </c>
      <c r="H19" s="8">
        <v>2.86</v>
      </c>
      <c r="I19" s="12">
        <v>0</v>
      </c>
    </row>
    <row r="20" spans="2:9" ht="15" customHeight="1" x14ac:dyDescent="0.15">
      <c r="B20" s="9" t="s">
        <v>601</v>
      </c>
      <c r="C20" s="12">
        <f>SUM(LTBL_29322[総数／事業所数])</f>
        <v>144</v>
      </c>
      <c r="E20" s="12">
        <f>SUBTOTAL(109,LTBL_29322[個人／事業所数])</f>
        <v>108</v>
      </c>
      <c r="G20" s="12">
        <f>SUBTOTAL(109,LTBL_29322[法人／事業所数])</f>
        <v>35</v>
      </c>
      <c r="I20" s="12">
        <f>SUBTOTAL(109,LTBL_29322[法人以外の団体／事業所数])</f>
        <v>1</v>
      </c>
    </row>
    <row r="21" spans="2:9" ht="15" customHeight="1" x14ac:dyDescent="0.15">
      <c r="E21" s="11">
        <f>LTBL_29322[[#Totals],[個人／事業所数]]/LTBL_29322[[#Totals],[総数／事業所数]]</f>
        <v>0.75</v>
      </c>
      <c r="G21" s="11">
        <f>LTBL_29322[[#Totals],[法人／事業所数]]/LTBL_29322[[#Totals],[総数／事業所数]]</f>
        <v>0.24305555555555555</v>
      </c>
      <c r="I21" s="11">
        <f>LTBL_29322[[#Totals],[法人以外の団体／事業所数]]/LTBL_29322[[#Totals],[総数／事業所数]]</f>
        <v>6.9444444444444441E-3</v>
      </c>
    </row>
    <row r="23" spans="2:9" ht="33" customHeight="1" x14ac:dyDescent="0.15">
      <c r="B23" t="s">
        <v>600</v>
      </c>
      <c r="C23" s="10" t="s">
        <v>56</v>
      </c>
      <c r="D23" s="10" t="s">
        <v>666</v>
      </c>
      <c r="E23" s="10" t="s">
        <v>58</v>
      </c>
      <c r="F23" s="10" t="s">
        <v>667</v>
      </c>
      <c r="G23" s="10" t="s">
        <v>60</v>
      </c>
      <c r="H23" s="10" t="s">
        <v>668</v>
      </c>
      <c r="I23" s="10" t="s">
        <v>62</v>
      </c>
    </row>
    <row r="24" spans="2:9" ht="15" customHeight="1" x14ac:dyDescent="0.15">
      <c r="B24" t="s">
        <v>603</v>
      </c>
      <c r="C24">
        <v>1</v>
      </c>
      <c r="D24" t="s">
        <v>602</v>
      </c>
      <c r="E24">
        <v>0</v>
      </c>
      <c r="F24" t="s">
        <v>604</v>
      </c>
      <c r="G24">
        <v>1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610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63</v>
      </c>
      <c r="C29" s="12">
        <v>30</v>
      </c>
      <c r="D29" s="8">
        <v>20.83</v>
      </c>
      <c r="E29" s="12">
        <v>24</v>
      </c>
      <c r="F29" s="8">
        <v>22.22</v>
      </c>
      <c r="G29" s="12">
        <v>6</v>
      </c>
      <c r="H29" s="8">
        <v>17.14</v>
      </c>
      <c r="I29" s="12">
        <v>0</v>
      </c>
    </row>
    <row r="30" spans="2:9" ht="15" customHeight="1" x14ac:dyDescent="0.15">
      <c r="B30" t="s">
        <v>64</v>
      </c>
      <c r="C30" s="12">
        <v>16</v>
      </c>
      <c r="D30" s="8">
        <v>11.11</v>
      </c>
      <c r="E30" s="12">
        <v>14</v>
      </c>
      <c r="F30" s="8">
        <v>12.96</v>
      </c>
      <c r="G30" s="12">
        <v>2</v>
      </c>
      <c r="H30" s="8">
        <v>5.71</v>
      </c>
      <c r="I30" s="12">
        <v>0</v>
      </c>
    </row>
    <row r="31" spans="2:9" ht="15" customHeight="1" x14ac:dyDescent="0.15">
      <c r="B31" t="s">
        <v>70</v>
      </c>
      <c r="C31" s="12">
        <v>12</v>
      </c>
      <c r="D31" s="8">
        <v>8.33</v>
      </c>
      <c r="E31" s="12">
        <v>11</v>
      </c>
      <c r="F31" s="8">
        <v>10.19</v>
      </c>
      <c r="G31" s="12">
        <v>0</v>
      </c>
      <c r="H31" s="8">
        <v>0</v>
      </c>
      <c r="I31" s="12">
        <v>1</v>
      </c>
    </row>
    <row r="32" spans="2:9" ht="15" customHeight="1" x14ac:dyDescent="0.15">
      <c r="B32" t="s">
        <v>72</v>
      </c>
      <c r="C32" s="12">
        <v>11</v>
      </c>
      <c r="D32" s="8">
        <v>7.64</v>
      </c>
      <c r="E32" s="12">
        <v>7</v>
      </c>
      <c r="F32" s="8">
        <v>6.48</v>
      </c>
      <c r="G32" s="12">
        <v>4</v>
      </c>
      <c r="H32" s="8">
        <v>11.43</v>
      </c>
      <c r="I32" s="12">
        <v>0</v>
      </c>
    </row>
    <row r="33" spans="2:9" ht="15" customHeight="1" x14ac:dyDescent="0.15">
      <c r="B33" t="s">
        <v>78</v>
      </c>
      <c r="C33" s="12">
        <v>8</v>
      </c>
      <c r="D33" s="8">
        <v>5.56</v>
      </c>
      <c r="E33" s="12">
        <v>8</v>
      </c>
      <c r="F33" s="8">
        <v>7.41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69</v>
      </c>
      <c r="C34" s="12">
        <v>7</v>
      </c>
      <c r="D34" s="8">
        <v>4.8600000000000003</v>
      </c>
      <c r="E34" s="12">
        <v>7</v>
      </c>
      <c r="F34" s="8">
        <v>6.48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77</v>
      </c>
      <c r="C35" s="12">
        <v>7</v>
      </c>
      <c r="D35" s="8">
        <v>4.8600000000000003</v>
      </c>
      <c r="E35" s="12">
        <v>6</v>
      </c>
      <c r="F35" s="8">
        <v>5.56</v>
      </c>
      <c r="G35" s="12">
        <v>1</v>
      </c>
      <c r="H35" s="8">
        <v>2.86</v>
      </c>
      <c r="I35" s="12">
        <v>0</v>
      </c>
    </row>
    <row r="36" spans="2:9" ht="15" customHeight="1" x14ac:dyDescent="0.15">
      <c r="B36" t="s">
        <v>71</v>
      </c>
      <c r="C36" s="12">
        <v>6</v>
      </c>
      <c r="D36" s="8">
        <v>4.17</v>
      </c>
      <c r="E36" s="12">
        <v>5</v>
      </c>
      <c r="F36" s="8">
        <v>4.63</v>
      </c>
      <c r="G36" s="12">
        <v>1</v>
      </c>
      <c r="H36" s="8">
        <v>2.86</v>
      </c>
      <c r="I36" s="12">
        <v>0</v>
      </c>
    </row>
    <row r="37" spans="2:9" ht="15" customHeight="1" x14ac:dyDescent="0.15">
      <c r="B37" t="s">
        <v>86</v>
      </c>
      <c r="C37" s="12">
        <v>5</v>
      </c>
      <c r="D37" s="8">
        <v>3.47</v>
      </c>
      <c r="E37" s="12">
        <v>2</v>
      </c>
      <c r="F37" s="8">
        <v>1.85</v>
      </c>
      <c r="G37" s="12">
        <v>3</v>
      </c>
      <c r="H37" s="8">
        <v>8.57</v>
      </c>
      <c r="I37" s="12">
        <v>0</v>
      </c>
    </row>
    <row r="38" spans="2:9" ht="15" customHeight="1" x14ac:dyDescent="0.15">
      <c r="B38" t="s">
        <v>82</v>
      </c>
      <c r="C38" s="12">
        <v>5</v>
      </c>
      <c r="D38" s="8">
        <v>3.47</v>
      </c>
      <c r="E38" s="12">
        <v>4</v>
      </c>
      <c r="F38" s="8">
        <v>3.7</v>
      </c>
      <c r="G38" s="12">
        <v>1</v>
      </c>
      <c r="H38" s="8">
        <v>2.86</v>
      </c>
      <c r="I38" s="12">
        <v>0</v>
      </c>
    </row>
    <row r="39" spans="2:9" ht="15" customHeight="1" x14ac:dyDescent="0.15">
      <c r="B39" t="s">
        <v>90</v>
      </c>
      <c r="C39" s="12">
        <v>4</v>
      </c>
      <c r="D39" s="8">
        <v>2.78</v>
      </c>
      <c r="E39" s="12">
        <v>4</v>
      </c>
      <c r="F39" s="8">
        <v>3.7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65</v>
      </c>
      <c r="C40" s="12">
        <v>3</v>
      </c>
      <c r="D40" s="8">
        <v>2.08</v>
      </c>
      <c r="E40" s="12">
        <v>3</v>
      </c>
      <c r="F40" s="8">
        <v>2.78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67</v>
      </c>
      <c r="C41" s="12">
        <v>3</v>
      </c>
      <c r="D41" s="8">
        <v>2.08</v>
      </c>
      <c r="E41" s="12">
        <v>1</v>
      </c>
      <c r="F41" s="8">
        <v>0.93</v>
      </c>
      <c r="G41" s="12">
        <v>2</v>
      </c>
      <c r="H41" s="8">
        <v>5.71</v>
      </c>
      <c r="I41" s="12">
        <v>0</v>
      </c>
    </row>
    <row r="42" spans="2:9" ht="15" customHeight="1" x14ac:dyDescent="0.15">
      <c r="B42" t="s">
        <v>97</v>
      </c>
      <c r="C42" s="12">
        <v>3</v>
      </c>
      <c r="D42" s="8">
        <v>2.08</v>
      </c>
      <c r="E42" s="12">
        <v>2</v>
      </c>
      <c r="F42" s="8">
        <v>1.85</v>
      </c>
      <c r="G42" s="12">
        <v>1</v>
      </c>
      <c r="H42" s="8">
        <v>2.86</v>
      </c>
      <c r="I42" s="12">
        <v>0</v>
      </c>
    </row>
    <row r="43" spans="2:9" ht="15" customHeight="1" x14ac:dyDescent="0.15">
      <c r="B43" t="s">
        <v>91</v>
      </c>
      <c r="C43" s="12">
        <v>3</v>
      </c>
      <c r="D43" s="8">
        <v>2.08</v>
      </c>
      <c r="E43" s="12">
        <v>0</v>
      </c>
      <c r="F43" s="8">
        <v>0</v>
      </c>
      <c r="G43" s="12">
        <v>3</v>
      </c>
      <c r="H43" s="8">
        <v>8.57</v>
      </c>
      <c r="I43" s="12">
        <v>0</v>
      </c>
    </row>
    <row r="44" spans="2:9" ht="15" customHeight="1" x14ac:dyDescent="0.15">
      <c r="B44" t="s">
        <v>100</v>
      </c>
      <c r="C44" s="12">
        <v>3</v>
      </c>
      <c r="D44" s="8">
        <v>2.08</v>
      </c>
      <c r="E44" s="12">
        <v>1</v>
      </c>
      <c r="F44" s="8">
        <v>0.93</v>
      </c>
      <c r="G44" s="12">
        <v>2</v>
      </c>
      <c r="H44" s="8">
        <v>5.71</v>
      </c>
      <c r="I44" s="12">
        <v>0</v>
      </c>
    </row>
    <row r="45" spans="2:9" ht="15" customHeight="1" x14ac:dyDescent="0.15">
      <c r="B45" t="s">
        <v>99</v>
      </c>
      <c r="C45" s="12">
        <v>2</v>
      </c>
      <c r="D45" s="8">
        <v>1.39</v>
      </c>
      <c r="E45" s="12">
        <v>0</v>
      </c>
      <c r="F45" s="8">
        <v>0</v>
      </c>
      <c r="G45" s="12">
        <v>2</v>
      </c>
      <c r="H45" s="8">
        <v>5.71</v>
      </c>
      <c r="I45" s="12">
        <v>0</v>
      </c>
    </row>
    <row r="46" spans="2:9" ht="15" customHeight="1" x14ac:dyDescent="0.15">
      <c r="B46" t="s">
        <v>66</v>
      </c>
      <c r="C46" s="12">
        <v>2</v>
      </c>
      <c r="D46" s="8">
        <v>1.39</v>
      </c>
      <c r="E46" s="12">
        <v>2</v>
      </c>
      <c r="F46" s="8">
        <v>1.85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93</v>
      </c>
      <c r="C47" s="12">
        <v>2</v>
      </c>
      <c r="D47" s="8">
        <v>1.39</v>
      </c>
      <c r="E47" s="12">
        <v>2</v>
      </c>
      <c r="F47" s="8">
        <v>1.85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89</v>
      </c>
      <c r="C48" s="12">
        <v>2</v>
      </c>
      <c r="D48" s="8">
        <v>1.39</v>
      </c>
      <c r="E48" s="12">
        <v>1</v>
      </c>
      <c r="F48" s="8">
        <v>0.93</v>
      </c>
      <c r="G48" s="12">
        <v>1</v>
      </c>
      <c r="H48" s="8">
        <v>2.86</v>
      </c>
      <c r="I48" s="12">
        <v>0</v>
      </c>
    </row>
    <row r="51" spans="2:9" ht="33" customHeight="1" x14ac:dyDescent="0.15">
      <c r="B51" t="s">
        <v>653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145</v>
      </c>
      <c r="C52" s="12">
        <v>10</v>
      </c>
      <c r="D52" s="8">
        <v>6.94</v>
      </c>
      <c r="E52" s="12">
        <v>5</v>
      </c>
      <c r="F52" s="8">
        <v>4.63</v>
      </c>
      <c r="G52" s="12">
        <v>5</v>
      </c>
      <c r="H52" s="8">
        <v>14.29</v>
      </c>
      <c r="I52" s="12">
        <v>0</v>
      </c>
    </row>
    <row r="53" spans="2:9" ht="15" customHeight="1" x14ac:dyDescent="0.15">
      <c r="B53" t="s">
        <v>175</v>
      </c>
      <c r="C53" s="12">
        <v>10</v>
      </c>
      <c r="D53" s="8">
        <v>6.94</v>
      </c>
      <c r="E53" s="12">
        <v>10</v>
      </c>
      <c r="F53" s="8">
        <v>9.26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192</v>
      </c>
      <c r="C54" s="12">
        <v>6</v>
      </c>
      <c r="D54" s="8">
        <v>4.17</v>
      </c>
      <c r="E54" s="12">
        <v>6</v>
      </c>
      <c r="F54" s="8">
        <v>5.56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146</v>
      </c>
      <c r="C55" s="12">
        <v>5</v>
      </c>
      <c r="D55" s="8">
        <v>3.47</v>
      </c>
      <c r="E55" s="12">
        <v>5</v>
      </c>
      <c r="F55" s="8">
        <v>4.63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190</v>
      </c>
      <c r="C56" s="12">
        <v>5</v>
      </c>
      <c r="D56" s="8">
        <v>3.47</v>
      </c>
      <c r="E56" s="12">
        <v>5</v>
      </c>
      <c r="F56" s="8">
        <v>4.63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151</v>
      </c>
      <c r="C57" s="12">
        <v>5</v>
      </c>
      <c r="D57" s="8">
        <v>3.47</v>
      </c>
      <c r="E57" s="12">
        <v>4</v>
      </c>
      <c r="F57" s="8">
        <v>3.7</v>
      </c>
      <c r="G57" s="12">
        <v>1</v>
      </c>
      <c r="H57" s="8">
        <v>2.86</v>
      </c>
      <c r="I57" s="12">
        <v>0</v>
      </c>
    </row>
    <row r="58" spans="2:9" ht="15" customHeight="1" x14ac:dyDescent="0.15">
      <c r="B58" t="s">
        <v>164</v>
      </c>
      <c r="C58" s="12">
        <v>5</v>
      </c>
      <c r="D58" s="8">
        <v>3.47</v>
      </c>
      <c r="E58" s="12">
        <v>4</v>
      </c>
      <c r="F58" s="8">
        <v>3.7</v>
      </c>
      <c r="G58" s="12">
        <v>1</v>
      </c>
      <c r="H58" s="8">
        <v>2.86</v>
      </c>
      <c r="I58" s="12">
        <v>0</v>
      </c>
    </row>
    <row r="59" spans="2:9" ht="15" customHeight="1" x14ac:dyDescent="0.15">
      <c r="B59" t="s">
        <v>191</v>
      </c>
      <c r="C59" s="12">
        <v>4</v>
      </c>
      <c r="D59" s="8">
        <v>2.78</v>
      </c>
      <c r="E59" s="12">
        <v>3</v>
      </c>
      <c r="F59" s="8">
        <v>2.78</v>
      </c>
      <c r="G59" s="12">
        <v>1</v>
      </c>
      <c r="H59" s="8">
        <v>2.86</v>
      </c>
      <c r="I59" s="12">
        <v>0</v>
      </c>
    </row>
    <row r="60" spans="2:9" ht="15" customHeight="1" x14ac:dyDescent="0.15">
      <c r="B60" t="s">
        <v>148</v>
      </c>
      <c r="C60" s="12">
        <v>4</v>
      </c>
      <c r="D60" s="8">
        <v>2.78</v>
      </c>
      <c r="E60" s="12">
        <v>4</v>
      </c>
      <c r="F60" s="8">
        <v>3.7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180</v>
      </c>
      <c r="C61" s="12">
        <v>4</v>
      </c>
      <c r="D61" s="8">
        <v>2.78</v>
      </c>
      <c r="E61" s="12">
        <v>1</v>
      </c>
      <c r="F61" s="8">
        <v>0.93</v>
      </c>
      <c r="G61" s="12">
        <v>3</v>
      </c>
      <c r="H61" s="8">
        <v>8.57</v>
      </c>
      <c r="I61" s="12">
        <v>0</v>
      </c>
    </row>
    <row r="62" spans="2:9" ht="15" customHeight="1" x14ac:dyDescent="0.15">
      <c r="B62" t="s">
        <v>160</v>
      </c>
      <c r="C62" s="12">
        <v>4</v>
      </c>
      <c r="D62" s="8">
        <v>2.78</v>
      </c>
      <c r="E62" s="12">
        <v>4</v>
      </c>
      <c r="F62" s="8">
        <v>3.7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161</v>
      </c>
      <c r="C63" s="12">
        <v>4</v>
      </c>
      <c r="D63" s="8">
        <v>2.78</v>
      </c>
      <c r="E63" s="12">
        <v>4</v>
      </c>
      <c r="F63" s="8">
        <v>3.7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177</v>
      </c>
      <c r="C64" s="12">
        <v>3</v>
      </c>
      <c r="D64" s="8">
        <v>2.08</v>
      </c>
      <c r="E64" s="12">
        <v>3</v>
      </c>
      <c r="F64" s="8">
        <v>2.78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147</v>
      </c>
      <c r="C65" s="12">
        <v>3</v>
      </c>
      <c r="D65" s="8">
        <v>2.08</v>
      </c>
      <c r="E65" s="12">
        <v>3</v>
      </c>
      <c r="F65" s="8">
        <v>2.78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176</v>
      </c>
      <c r="C66" s="12">
        <v>3</v>
      </c>
      <c r="D66" s="8">
        <v>2.08</v>
      </c>
      <c r="E66" s="12">
        <v>3</v>
      </c>
      <c r="F66" s="8">
        <v>2.78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193</v>
      </c>
      <c r="C67" s="12">
        <v>3</v>
      </c>
      <c r="D67" s="8">
        <v>2.08</v>
      </c>
      <c r="E67" s="12">
        <v>2</v>
      </c>
      <c r="F67" s="8">
        <v>1.85</v>
      </c>
      <c r="G67" s="12">
        <v>0</v>
      </c>
      <c r="H67" s="8">
        <v>0</v>
      </c>
      <c r="I67" s="12">
        <v>1</v>
      </c>
    </row>
    <row r="68" spans="2:9" ht="15" customHeight="1" x14ac:dyDescent="0.15">
      <c r="B68" t="s">
        <v>150</v>
      </c>
      <c r="C68" s="12">
        <v>3</v>
      </c>
      <c r="D68" s="8">
        <v>2.08</v>
      </c>
      <c r="E68" s="12">
        <v>3</v>
      </c>
      <c r="F68" s="8">
        <v>2.78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194</v>
      </c>
      <c r="C69" s="12">
        <v>3</v>
      </c>
      <c r="D69" s="8">
        <v>2.08</v>
      </c>
      <c r="E69" s="12">
        <v>2</v>
      </c>
      <c r="F69" s="8">
        <v>1.85</v>
      </c>
      <c r="G69" s="12">
        <v>1</v>
      </c>
      <c r="H69" s="8">
        <v>2.86</v>
      </c>
      <c r="I69" s="12">
        <v>0</v>
      </c>
    </row>
    <row r="70" spans="2:9" ht="15" customHeight="1" x14ac:dyDescent="0.15">
      <c r="B70" t="s">
        <v>153</v>
      </c>
      <c r="C70" s="12">
        <v>3</v>
      </c>
      <c r="D70" s="8">
        <v>2.08</v>
      </c>
      <c r="E70" s="12">
        <v>3</v>
      </c>
      <c r="F70" s="8">
        <v>2.78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157</v>
      </c>
      <c r="C71" s="12">
        <v>3</v>
      </c>
      <c r="D71" s="8">
        <v>2.08</v>
      </c>
      <c r="E71" s="12">
        <v>3</v>
      </c>
      <c r="F71" s="8">
        <v>2.78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669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54</v>
      </c>
      <c r="D6" s="8">
        <v>21.86</v>
      </c>
      <c r="E6" s="12">
        <v>34</v>
      </c>
      <c r="F6" s="8">
        <v>21.94</v>
      </c>
      <c r="G6" s="12">
        <v>20</v>
      </c>
      <c r="H6" s="8">
        <v>21.74</v>
      </c>
      <c r="I6" s="12">
        <v>0</v>
      </c>
    </row>
    <row r="7" spans="2:9" ht="15" customHeight="1" x14ac:dyDescent="0.15">
      <c r="B7" t="s">
        <v>42</v>
      </c>
      <c r="C7" s="12">
        <v>20</v>
      </c>
      <c r="D7" s="8">
        <v>8.1</v>
      </c>
      <c r="E7" s="12">
        <v>9</v>
      </c>
      <c r="F7" s="8">
        <v>5.81</v>
      </c>
      <c r="G7" s="12">
        <v>11</v>
      </c>
      <c r="H7" s="8">
        <v>11.96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2</v>
      </c>
      <c r="D9" s="8">
        <v>0.81</v>
      </c>
      <c r="E9" s="12">
        <v>0</v>
      </c>
      <c r="F9" s="8">
        <v>0</v>
      </c>
      <c r="G9" s="12">
        <v>2</v>
      </c>
      <c r="H9" s="8">
        <v>2.17</v>
      </c>
      <c r="I9" s="12">
        <v>0</v>
      </c>
    </row>
    <row r="10" spans="2:9" ht="15" customHeight="1" x14ac:dyDescent="0.15">
      <c r="B10" t="s">
        <v>45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62</v>
      </c>
      <c r="D11" s="8">
        <v>25.1</v>
      </c>
      <c r="E11" s="12">
        <v>38</v>
      </c>
      <c r="F11" s="8">
        <v>24.52</v>
      </c>
      <c r="G11" s="12">
        <v>24</v>
      </c>
      <c r="H11" s="8">
        <v>26.09</v>
      </c>
      <c r="I11" s="12">
        <v>0</v>
      </c>
    </row>
    <row r="12" spans="2:9" ht="15" customHeight="1" x14ac:dyDescent="0.15">
      <c r="B12" t="s">
        <v>47</v>
      </c>
      <c r="C12" s="12">
        <v>2</v>
      </c>
      <c r="D12" s="8">
        <v>0.81</v>
      </c>
      <c r="E12" s="12">
        <v>1</v>
      </c>
      <c r="F12" s="8">
        <v>0.65</v>
      </c>
      <c r="G12" s="12">
        <v>1</v>
      </c>
      <c r="H12" s="8">
        <v>1.0900000000000001</v>
      </c>
      <c r="I12" s="12">
        <v>0</v>
      </c>
    </row>
    <row r="13" spans="2:9" ht="15" customHeight="1" x14ac:dyDescent="0.15">
      <c r="B13" t="s">
        <v>48</v>
      </c>
      <c r="C13" s="12">
        <v>14</v>
      </c>
      <c r="D13" s="8">
        <v>5.67</v>
      </c>
      <c r="E13" s="12">
        <v>8</v>
      </c>
      <c r="F13" s="8">
        <v>5.16</v>
      </c>
      <c r="G13" s="12">
        <v>6</v>
      </c>
      <c r="H13" s="8">
        <v>6.52</v>
      </c>
      <c r="I13" s="12">
        <v>0</v>
      </c>
    </row>
    <row r="14" spans="2:9" ht="15" customHeight="1" x14ac:dyDescent="0.15">
      <c r="B14" t="s">
        <v>49</v>
      </c>
      <c r="C14" s="12">
        <v>15</v>
      </c>
      <c r="D14" s="8">
        <v>6.07</v>
      </c>
      <c r="E14" s="12">
        <v>5</v>
      </c>
      <c r="F14" s="8">
        <v>3.23</v>
      </c>
      <c r="G14" s="12">
        <v>10</v>
      </c>
      <c r="H14" s="8">
        <v>10.87</v>
      </c>
      <c r="I14" s="12">
        <v>0</v>
      </c>
    </row>
    <row r="15" spans="2:9" ht="15" customHeight="1" x14ac:dyDescent="0.15">
      <c r="B15" t="s">
        <v>50</v>
      </c>
      <c r="C15" s="12">
        <v>24</v>
      </c>
      <c r="D15" s="8">
        <v>9.7200000000000006</v>
      </c>
      <c r="E15" s="12">
        <v>22</v>
      </c>
      <c r="F15" s="8">
        <v>14.19</v>
      </c>
      <c r="G15" s="12">
        <v>2</v>
      </c>
      <c r="H15" s="8">
        <v>2.17</v>
      </c>
      <c r="I15" s="12">
        <v>0</v>
      </c>
    </row>
    <row r="16" spans="2:9" ht="15" customHeight="1" x14ac:dyDescent="0.15">
      <c r="B16" t="s">
        <v>51</v>
      </c>
      <c r="C16" s="12">
        <v>27</v>
      </c>
      <c r="D16" s="8">
        <v>10.93</v>
      </c>
      <c r="E16" s="12">
        <v>17</v>
      </c>
      <c r="F16" s="8">
        <v>10.97</v>
      </c>
      <c r="G16" s="12">
        <v>10</v>
      </c>
      <c r="H16" s="8">
        <v>10.87</v>
      </c>
      <c r="I16" s="12">
        <v>0</v>
      </c>
    </row>
    <row r="17" spans="2:9" ht="15" customHeight="1" x14ac:dyDescent="0.15">
      <c r="B17" t="s">
        <v>52</v>
      </c>
      <c r="C17" s="12">
        <v>12</v>
      </c>
      <c r="D17" s="8">
        <v>4.8600000000000003</v>
      </c>
      <c r="E17" s="12">
        <v>12</v>
      </c>
      <c r="F17" s="8">
        <v>7.74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8</v>
      </c>
      <c r="D18" s="8">
        <v>3.24</v>
      </c>
      <c r="E18" s="12">
        <v>7</v>
      </c>
      <c r="F18" s="8">
        <v>4.5199999999999996</v>
      </c>
      <c r="G18" s="12">
        <v>1</v>
      </c>
      <c r="H18" s="8">
        <v>1.0900000000000001</v>
      </c>
      <c r="I18" s="12">
        <v>0</v>
      </c>
    </row>
    <row r="19" spans="2:9" ht="15" customHeight="1" x14ac:dyDescent="0.15">
      <c r="B19" t="s">
        <v>54</v>
      </c>
      <c r="C19" s="12">
        <v>7</v>
      </c>
      <c r="D19" s="8">
        <v>2.83</v>
      </c>
      <c r="E19" s="12">
        <v>2</v>
      </c>
      <c r="F19" s="8">
        <v>1.29</v>
      </c>
      <c r="G19" s="12">
        <v>5</v>
      </c>
      <c r="H19" s="8">
        <v>5.43</v>
      </c>
      <c r="I19" s="12">
        <v>0</v>
      </c>
    </row>
    <row r="20" spans="2:9" ht="15" customHeight="1" x14ac:dyDescent="0.15">
      <c r="B20" s="9" t="s">
        <v>601</v>
      </c>
      <c r="C20" s="12">
        <f>SUM(LTBL_29342[総数／事業所数])</f>
        <v>247</v>
      </c>
      <c r="E20" s="12">
        <f>SUBTOTAL(109,LTBL_29342[個人／事業所数])</f>
        <v>155</v>
      </c>
      <c r="G20" s="12">
        <f>SUBTOTAL(109,LTBL_29342[法人／事業所数])</f>
        <v>92</v>
      </c>
      <c r="I20" s="12">
        <f>SUBTOTAL(109,LTBL_29342[法人以外の団体／事業所数])</f>
        <v>0</v>
      </c>
    </row>
    <row r="21" spans="2:9" ht="15" customHeight="1" x14ac:dyDescent="0.15">
      <c r="E21" s="11">
        <f>LTBL_29342[[#Totals],[個人／事業所数]]/LTBL_29342[[#Totals],[総数／事業所数]]</f>
        <v>0.62753036437246967</v>
      </c>
      <c r="G21" s="11">
        <f>LTBL_29342[[#Totals],[法人／事業所数]]/LTBL_29342[[#Totals],[総数／事業所数]]</f>
        <v>0.37246963562753038</v>
      </c>
      <c r="I21" s="11">
        <f>LTBL_29342[[#Totals],[法人以外の団体／事業所数]]/LTBL_29342[[#Totals],[総数／事業所数]]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670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1</v>
      </c>
      <c r="D24" t="s">
        <v>602</v>
      </c>
      <c r="E24">
        <v>0</v>
      </c>
      <c r="F24" t="s">
        <v>604</v>
      </c>
      <c r="G24">
        <v>1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63</v>
      </c>
      <c r="C29" s="12">
        <v>34</v>
      </c>
      <c r="D29" s="8">
        <v>13.77</v>
      </c>
      <c r="E29" s="12">
        <v>21</v>
      </c>
      <c r="F29" s="8">
        <v>13.55</v>
      </c>
      <c r="G29" s="12">
        <v>13</v>
      </c>
      <c r="H29" s="8">
        <v>14.13</v>
      </c>
      <c r="I29" s="12">
        <v>0</v>
      </c>
    </row>
    <row r="30" spans="2:9" ht="15" customHeight="1" x14ac:dyDescent="0.15">
      <c r="B30" t="s">
        <v>77</v>
      </c>
      <c r="C30" s="12">
        <v>21</v>
      </c>
      <c r="D30" s="8">
        <v>8.5</v>
      </c>
      <c r="E30" s="12">
        <v>20</v>
      </c>
      <c r="F30" s="8">
        <v>12.9</v>
      </c>
      <c r="G30" s="12">
        <v>1</v>
      </c>
      <c r="H30" s="8">
        <v>1.0900000000000001</v>
      </c>
      <c r="I30" s="12">
        <v>0</v>
      </c>
    </row>
    <row r="31" spans="2:9" ht="15" customHeight="1" x14ac:dyDescent="0.15">
      <c r="B31" t="s">
        <v>70</v>
      </c>
      <c r="C31" s="12">
        <v>19</v>
      </c>
      <c r="D31" s="8">
        <v>7.69</v>
      </c>
      <c r="E31" s="12">
        <v>15</v>
      </c>
      <c r="F31" s="8">
        <v>9.68</v>
      </c>
      <c r="G31" s="12">
        <v>4</v>
      </c>
      <c r="H31" s="8">
        <v>4.3499999999999996</v>
      </c>
      <c r="I31" s="12">
        <v>0</v>
      </c>
    </row>
    <row r="32" spans="2:9" ht="15" customHeight="1" x14ac:dyDescent="0.15">
      <c r="B32" t="s">
        <v>78</v>
      </c>
      <c r="C32" s="12">
        <v>19</v>
      </c>
      <c r="D32" s="8">
        <v>7.69</v>
      </c>
      <c r="E32" s="12">
        <v>13</v>
      </c>
      <c r="F32" s="8">
        <v>8.39</v>
      </c>
      <c r="G32" s="12">
        <v>6</v>
      </c>
      <c r="H32" s="8">
        <v>6.52</v>
      </c>
      <c r="I32" s="12">
        <v>0</v>
      </c>
    </row>
    <row r="33" spans="2:9" ht="15" customHeight="1" x14ac:dyDescent="0.15">
      <c r="B33" t="s">
        <v>72</v>
      </c>
      <c r="C33" s="12">
        <v>18</v>
      </c>
      <c r="D33" s="8">
        <v>7.29</v>
      </c>
      <c r="E33" s="12">
        <v>10</v>
      </c>
      <c r="F33" s="8">
        <v>6.45</v>
      </c>
      <c r="G33" s="12">
        <v>8</v>
      </c>
      <c r="H33" s="8">
        <v>8.6999999999999993</v>
      </c>
      <c r="I33" s="12">
        <v>0</v>
      </c>
    </row>
    <row r="34" spans="2:9" ht="15" customHeight="1" x14ac:dyDescent="0.15">
      <c r="B34" t="s">
        <v>64</v>
      </c>
      <c r="C34" s="12">
        <v>13</v>
      </c>
      <c r="D34" s="8">
        <v>5.26</v>
      </c>
      <c r="E34" s="12">
        <v>8</v>
      </c>
      <c r="F34" s="8">
        <v>5.16</v>
      </c>
      <c r="G34" s="12">
        <v>5</v>
      </c>
      <c r="H34" s="8">
        <v>5.43</v>
      </c>
      <c r="I34" s="12">
        <v>0</v>
      </c>
    </row>
    <row r="35" spans="2:9" ht="15" customHeight="1" x14ac:dyDescent="0.15">
      <c r="B35" t="s">
        <v>80</v>
      </c>
      <c r="C35" s="12">
        <v>12</v>
      </c>
      <c r="D35" s="8">
        <v>4.8600000000000003</v>
      </c>
      <c r="E35" s="12">
        <v>12</v>
      </c>
      <c r="F35" s="8">
        <v>7.74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74</v>
      </c>
      <c r="C36" s="12">
        <v>11</v>
      </c>
      <c r="D36" s="8">
        <v>4.45</v>
      </c>
      <c r="E36" s="12">
        <v>7</v>
      </c>
      <c r="F36" s="8">
        <v>4.5199999999999996</v>
      </c>
      <c r="G36" s="12">
        <v>4</v>
      </c>
      <c r="H36" s="8">
        <v>4.3499999999999996</v>
      </c>
      <c r="I36" s="12">
        <v>0</v>
      </c>
    </row>
    <row r="37" spans="2:9" ht="15" customHeight="1" x14ac:dyDescent="0.15">
      <c r="B37" t="s">
        <v>76</v>
      </c>
      <c r="C37" s="12">
        <v>10</v>
      </c>
      <c r="D37" s="8">
        <v>4.05</v>
      </c>
      <c r="E37" s="12">
        <v>2</v>
      </c>
      <c r="F37" s="8">
        <v>1.29</v>
      </c>
      <c r="G37" s="12">
        <v>8</v>
      </c>
      <c r="H37" s="8">
        <v>8.6999999999999993</v>
      </c>
      <c r="I37" s="12">
        <v>0</v>
      </c>
    </row>
    <row r="38" spans="2:9" ht="15" customHeight="1" x14ac:dyDescent="0.15">
      <c r="B38" t="s">
        <v>71</v>
      </c>
      <c r="C38" s="12">
        <v>9</v>
      </c>
      <c r="D38" s="8">
        <v>3.64</v>
      </c>
      <c r="E38" s="12">
        <v>5</v>
      </c>
      <c r="F38" s="8">
        <v>3.23</v>
      </c>
      <c r="G38" s="12">
        <v>4</v>
      </c>
      <c r="H38" s="8">
        <v>4.3499999999999996</v>
      </c>
      <c r="I38" s="12">
        <v>0</v>
      </c>
    </row>
    <row r="39" spans="2:9" ht="15" customHeight="1" x14ac:dyDescent="0.15">
      <c r="B39" t="s">
        <v>81</v>
      </c>
      <c r="C39" s="12">
        <v>8</v>
      </c>
      <c r="D39" s="8">
        <v>3.24</v>
      </c>
      <c r="E39" s="12">
        <v>7</v>
      </c>
      <c r="F39" s="8">
        <v>4.5199999999999996</v>
      </c>
      <c r="G39" s="12">
        <v>1</v>
      </c>
      <c r="H39" s="8">
        <v>1.0900000000000001</v>
      </c>
      <c r="I39" s="12">
        <v>0</v>
      </c>
    </row>
    <row r="40" spans="2:9" ht="15" customHeight="1" x14ac:dyDescent="0.15">
      <c r="B40" t="s">
        <v>65</v>
      </c>
      <c r="C40" s="12">
        <v>7</v>
      </c>
      <c r="D40" s="8">
        <v>2.83</v>
      </c>
      <c r="E40" s="12">
        <v>5</v>
      </c>
      <c r="F40" s="8">
        <v>3.23</v>
      </c>
      <c r="G40" s="12">
        <v>2</v>
      </c>
      <c r="H40" s="8">
        <v>2.17</v>
      </c>
      <c r="I40" s="12">
        <v>0</v>
      </c>
    </row>
    <row r="41" spans="2:9" ht="15" customHeight="1" x14ac:dyDescent="0.15">
      <c r="B41" t="s">
        <v>101</v>
      </c>
      <c r="C41" s="12">
        <v>6</v>
      </c>
      <c r="D41" s="8">
        <v>2.4300000000000002</v>
      </c>
      <c r="E41" s="12">
        <v>2</v>
      </c>
      <c r="F41" s="8">
        <v>1.29</v>
      </c>
      <c r="G41" s="12">
        <v>4</v>
      </c>
      <c r="H41" s="8">
        <v>4.3499999999999996</v>
      </c>
      <c r="I41" s="12">
        <v>0</v>
      </c>
    </row>
    <row r="42" spans="2:9" ht="15" customHeight="1" x14ac:dyDescent="0.15">
      <c r="B42" t="s">
        <v>83</v>
      </c>
      <c r="C42" s="12">
        <v>5</v>
      </c>
      <c r="D42" s="8">
        <v>2.02</v>
      </c>
      <c r="E42" s="12">
        <v>0</v>
      </c>
      <c r="F42" s="8">
        <v>0</v>
      </c>
      <c r="G42" s="12">
        <v>5</v>
      </c>
      <c r="H42" s="8">
        <v>5.43</v>
      </c>
      <c r="I42" s="12">
        <v>0</v>
      </c>
    </row>
    <row r="43" spans="2:9" ht="15" customHeight="1" x14ac:dyDescent="0.15">
      <c r="B43" t="s">
        <v>75</v>
      </c>
      <c r="C43" s="12">
        <v>5</v>
      </c>
      <c r="D43" s="8">
        <v>2.02</v>
      </c>
      <c r="E43" s="12">
        <v>3</v>
      </c>
      <c r="F43" s="8">
        <v>1.94</v>
      </c>
      <c r="G43" s="12">
        <v>2</v>
      </c>
      <c r="H43" s="8">
        <v>2.17</v>
      </c>
      <c r="I43" s="12">
        <v>0</v>
      </c>
    </row>
    <row r="44" spans="2:9" ht="15" customHeight="1" x14ac:dyDescent="0.15">
      <c r="B44" t="s">
        <v>90</v>
      </c>
      <c r="C44" s="12">
        <v>3</v>
      </c>
      <c r="D44" s="8">
        <v>1.21</v>
      </c>
      <c r="E44" s="12">
        <v>1</v>
      </c>
      <c r="F44" s="8">
        <v>0.65</v>
      </c>
      <c r="G44" s="12">
        <v>2</v>
      </c>
      <c r="H44" s="8">
        <v>2.17</v>
      </c>
      <c r="I44" s="12">
        <v>0</v>
      </c>
    </row>
    <row r="45" spans="2:9" ht="15" customHeight="1" x14ac:dyDescent="0.15">
      <c r="B45" t="s">
        <v>66</v>
      </c>
      <c r="C45" s="12">
        <v>3</v>
      </c>
      <c r="D45" s="8">
        <v>1.21</v>
      </c>
      <c r="E45" s="12">
        <v>0</v>
      </c>
      <c r="F45" s="8">
        <v>0</v>
      </c>
      <c r="G45" s="12">
        <v>3</v>
      </c>
      <c r="H45" s="8">
        <v>3.26</v>
      </c>
      <c r="I45" s="12">
        <v>0</v>
      </c>
    </row>
    <row r="46" spans="2:9" ht="15" customHeight="1" x14ac:dyDescent="0.15">
      <c r="B46" t="s">
        <v>88</v>
      </c>
      <c r="C46" s="12">
        <v>3</v>
      </c>
      <c r="D46" s="8">
        <v>1.21</v>
      </c>
      <c r="E46" s="12">
        <v>3</v>
      </c>
      <c r="F46" s="8">
        <v>1.94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69</v>
      </c>
      <c r="C47" s="12">
        <v>3</v>
      </c>
      <c r="D47" s="8">
        <v>1.21</v>
      </c>
      <c r="E47" s="12">
        <v>3</v>
      </c>
      <c r="F47" s="8">
        <v>1.94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102</v>
      </c>
      <c r="C48" s="12">
        <v>3</v>
      </c>
      <c r="D48" s="8">
        <v>1.21</v>
      </c>
      <c r="E48" s="12">
        <v>2</v>
      </c>
      <c r="F48" s="8">
        <v>1.29</v>
      </c>
      <c r="G48" s="12">
        <v>1</v>
      </c>
      <c r="H48" s="8">
        <v>1.0900000000000001</v>
      </c>
      <c r="I48" s="12">
        <v>0</v>
      </c>
    </row>
    <row r="51" spans="2:9" ht="33" customHeight="1" x14ac:dyDescent="0.15">
      <c r="B51" t="s">
        <v>634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145</v>
      </c>
      <c r="C52" s="12">
        <v>18</v>
      </c>
      <c r="D52" s="8">
        <v>7.29</v>
      </c>
      <c r="E52" s="12">
        <v>14</v>
      </c>
      <c r="F52" s="8">
        <v>9.0299999999999994</v>
      </c>
      <c r="G52" s="12">
        <v>4</v>
      </c>
      <c r="H52" s="8">
        <v>4.3499999999999996</v>
      </c>
      <c r="I52" s="12">
        <v>0</v>
      </c>
    </row>
    <row r="53" spans="2:9" ht="15" customHeight="1" x14ac:dyDescent="0.15">
      <c r="B53" t="s">
        <v>146</v>
      </c>
      <c r="C53" s="12">
        <v>8</v>
      </c>
      <c r="D53" s="8">
        <v>3.24</v>
      </c>
      <c r="E53" s="12">
        <v>5</v>
      </c>
      <c r="F53" s="8">
        <v>3.23</v>
      </c>
      <c r="G53" s="12">
        <v>3</v>
      </c>
      <c r="H53" s="8">
        <v>3.26</v>
      </c>
      <c r="I53" s="12">
        <v>0</v>
      </c>
    </row>
    <row r="54" spans="2:9" ht="15" customHeight="1" x14ac:dyDescent="0.15">
      <c r="B54" t="s">
        <v>151</v>
      </c>
      <c r="C54" s="12">
        <v>8</v>
      </c>
      <c r="D54" s="8">
        <v>3.24</v>
      </c>
      <c r="E54" s="12">
        <v>4</v>
      </c>
      <c r="F54" s="8">
        <v>2.58</v>
      </c>
      <c r="G54" s="12">
        <v>4</v>
      </c>
      <c r="H54" s="8">
        <v>4.3499999999999996</v>
      </c>
      <c r="I54" s="12">
        <v>0</v>
      </c>
    </row>
    <row r="55" spans="2:9" ht="15" customHeight="1" x14ac:dyDescent="0.15">
      <c r="B55" t="s">
        <v>153</v>
      </c>
      <c r="C55" s="12">
        <v>8</v>
      </c>
      <c r="D55" s="8">
        <v>3.24</v>
      </c>
      <c r="E55" s="12">
        <v>7</v>
      </c>
      <c r="F55" s="8">
        <v>4.5199999999999996</v>
      </c>
      <c r="G55" s="12">
        <v>1</v>
      </c>
      <c r="H55" s="8">
        <v>1.0900000000000001</v>
      </c>
      <c r="I55" s="12">
        <v>0</v>
      </c>
    </row>
    <row r="56" spans="2:9" ht="15" customHeight="1" x14ac:dyDescent="0.15">
      <c r="B56" t="s">
        <v>158</v>
      </c>
      <c r="C56" s="12">
        <v>8</v>
      </c>
      <c r="D56" s="8">
        <v>3.24</v>
      </c>
      <c r="E56" s="12">
        <v>8</v>
      </c>
      <c r="F56" s="8">
        <v>5.16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168</v>
      </c>
      <c r="C57" s="12">
        <v>7</v>
      </c>
      <c r="D57" s="8">
        <v>2.83</v>
      </c>
      <c r="E57" s="12">
        <v>1</v>
      </c>
      <c r="F57" s="8">
        <v>0.65</v>
      </c>
      <c r="G57" s="12">
        <v>6</v>
      </c>
      <c r="H57" s="8">
        <v>6.52</v>
      </c>
      <c r="I57" s="12">
        <v>0</v>
      </c>
    </row>
    <row r="58" spans="2:9" ht="15" customHeight="1" x14ac:dyDescent="0.15">
      <c r="B58" t="s">
        <v>159</v>
      </c>
      <c r="C58" s="12">
        <v>7</v>
      </c>
      <c r="D58" s="8">
        <v>2.83</v>
      </c>
      <c r="E58" s="12">
        <v>3</v>
      </c>
      <c r="F58" s="8">
        <v>1.94</v>
      </c>
      <c r="G58" s="12">
        <v>4</v>
      </c>
      <c r="H58" s="8">
        <v>4.3499999999999996</v>
      </c>
      <c r="I58" s="12">
        <v>0</v>
      </c>
    </row>
    <row r="59" spans="2:9" ht="15" customHeight="1" x14ac:dyDescent="0.15">
      <c r="B59" t="s">
        <v>161</v>
      </c>
      <c r="C59" s="12">
        <v>7</v>
      </c>
      <c r="D59" s="8">
        <v>2.83</v>
      </c>
      <c r="E59" s="12">
        <v>6</v>
      </c>
      <c r="F59" s="8">
        <v>3.87</v>
      </c>
      <c r="G59" s="12">
        <v>1</v>
      </c>
      <c r="H59" s="8">
        <v>1.0900000000000001</v>
      </c>
      <c r="I59" s="12">
        <v>0</v>
      </c>
    </row>
    <row r="60" spans="2:9" ht="15" customHeight="1" x14ac:dyDescent="0.15">
      <c r="B60" t="s">
        <v>162</v>
      </c>
      <c r="C60" s="12">
        <v>7</v>
      </c>
      <c r="D60" s="8">
        <v>2.83</v>
      </c>
      <c r="E60" s="12">
        <v>7</v>
      </c>
      <c r="F60" s="8">
        <v>4.5199999999999996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150</v>
      </c>
      <c r="C61" s="12">
        <v>6</v>
      </c>
      <c r="D61" s="8">
        <v>2.4300000000000002</v>
      </c>
      <c r="E61" s="12">
        <v>5</v>
      </c>
      <c r="F61" s="8">
        <v>3.23</v>
      </c>
      <c r="G61" s="12">
        <v>1</v>
      </c>
      <c r="H61" s="8">
        <v>1.0900000000000001</v>
      </c>
      <c r="I61" s="12">
        <v>0</v>
      </c>
    </row>
    <row r="62" spans="2:9" ht="15" customHeight="1" x14ac:dyDescent="0.15">
      <c r="B62" t="s">
        <v>152</v>
      </c>
      <c r="C62" s="12">
        <v>6</v>
      </c>
      <c r="D62" s="8">
        <v>2.4300000000000002</v>
      </c>
      <c r="E62" s="12">
        <v>2</v>
      </c>
      <c r="F62" s="8">
        <v>1.29</v>
      </c>
      <c r="G62" s="12">
        <v>4</v>
      </c>
      <c r="H62" s="8">
        <v>4.3499999999999996</v>
      </c>
      <c r="I62" s="12">
        <v>0</v>
      </c>
    </row>
    <row r="63" spans="2:9" ht="15" customHeight="1" x14ac:dyDescent="0.15">
      <c r="B63" t="s">
        <v>154</v>
      </c>
      <c r="C63" s="12">
        <v>6</v>
      </c>
      <c r="D63" s="8">
        <v>2.4300000000000002</v>
      </c>
      <c r="E63" s="12">
        <v>5</v>
      </c>
      <c r="F63" s="8">
        <v>3.23</v>
      </c>
      <c r="G63" s="12">
        <v>1</v>
      </c>
      <c r="H63" s="8">
        <v>1.0900000000000001</v>
      </c>
      <c r="I63" s="12">
        <v>0</v>
      </c>
    </row>
    <row r="64" spans="2:9" ht="15" customHeight="1" x14ac:dyDescent="0.15">
      <c r="B64" t="s">
        <v>197</v>
      </c>
      <c r="C64" s="12">
        <v>5</v>
      </c>
      <c r="D64" s="8">
        <v>2.02</v>
      </c>
      <c r="E64" s="12">
        <v>4</v>
      </c>
      <c r="F64" s="8">
        <v>2.58</v>
      </c>
      <c r="G64" s="12">
        <v>1</v>
      </c>
      <c r="H64" s="8">
        <v>1.0900000000000001</v>
      </c>
      <c r="I64" s="12">
        <v>0</v>
      </c>
    </row>
    <row r="65" spans="2:9" ht="15" customHeight="1" x14ac:dyDescent="0.15">
      <c r="B65" t="s">
        <v>149</v>
      </c>
      <c r="C65" s="12">
        <v>5</v>
      </c>
      <c r="D65" s="8">
        <v>2.02</v>
      </c>
      <c r="E65" s="12">
        <v>5</v>
      </c>
      <c r="F65" s="8">
        <v>3.23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157</v>
      </c>
      <c r="C66" s="12">
        <v>5</v>
      </c>
      <c r="D66" s="8">
        <v>2.02</v>
      </c>
      <c r="E66" s="12">
        <v>5</v>
      </c>
      <c r="F66" s="8">
        <v>3.23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169</v>
      </c>
      <c r="C67" s="12">
        <v>5</v>
      </c>
      <c r="D67" s="8">
        <v>2.02</v>
      </c>
      <c r="E67" s="12">
        <v>5</v>
      </c>
      <c r="F67" s="8">
        <v>3.23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163</v>
      </c>
      <c r="C68" s="12">
        <v>5</v>
      </c>
      <c r="D68" s="8">
        <v>2.02</v>
      </c>
      <c r="E68" s="12">
        <v>5</v>
      </c>
      <c r="F68" s="8">
        <v>3.23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195</v>
      </c>
      <c r="C69" s="12">
        <v>4</v>
      </c>
      <c r="D69" s="8">
        <v>1.62</v>
      </c>
      <c r="E69" s="12">
        <v>2</v>
      </c>
      <c r="F69" s="8">
        <v>1.29</v>
      </c>
      <c r="G69" s="12">
        <v>2</v>
      </c>
      <c r="H69" s="8">
        <v>2.17</v>
      </c>
      <c r="I69" s="12">
        <v>0</v>
      </c>
    </row>
    <row r="70" spans="2:9" ht="15" customHeight="1" x14ac:dyDescent="0.15">
      <c r="B70" t="s">
        <v>196</v>
      </c>
      <c r="C70" s="12">
        <v>4</v>
      </c>
      <c r="D70" s="8">
        <v>1.62</v>
      </c>
      <c r="E70" s="12">
        <v>2</v>
      </c>
      <c r="F70" s="8">
        <v>1.29</v>
      </c>
      <c r="G70" s="12">
        <v>2</v>
      </c>
      <c r="H70" s="8">
        <v>2.17</v>
      </c>
      <c r="I70" s="12">
        <v>0</v>
      </c>
    </row>
    <row r="71" spans="2:9" ht="15" customHeight="1" x14ac:dyDescent="0.15">
      <c r="B71" t="s">
        <v>148</v>
      </c>
      <c r="C71" s="12">
        <v>4</v>
      </c>
      <c r="D71" s="8">
        <v>1.62</v>
      </c>
      <c r="E71" s="12">
        <v>3</v>
      </c>
      <c r="F71" s="8">
        <v>1.94</v>
      </c>
      <c r="G71" s="12">
        <v>1</v>
      </c>
      <c r="H71" s="8">
        <v>1.0900000000000001</v>
      </c>
      <c r="I71" s="12">
        <v>0</v>
      </c>
    </row>
    <row r="73" spans="2:9" ht="15" customHeight="1" x14ac:dyDescent="0.15">
      <c r="B73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641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55</v>
      </c>
      <c r="B1" s="7" t="s">
        <v>56</v>
      </c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</row>
    <row r="2" spans="1:8" x14ac:dyDescent="0.15">
      <c r="A2" s="1" t="s">
        <v>0</v>
      </c>
      <c r="B2" s="4">
        <v>26726</v>
      </c>
      <c r="C2" s="5">
        <v>99.990000000000009</v>
      </c>
      <c r="D2" s="4">
        <v>17707</v>
      </c>
      <c r="E2" s="5">
        <v>99.990000000000009</v>
      </c>
      <c r="F2" s="4">
        <v>8959</v>
      </c>
      <c r="G2" s="5">
        <v>100.01</v>
      </c>
      <c r="H2" s="4">
        <v>60</v>
      </c>
    </row>
    <row r="3" spans="1:8" x14ac:dyDescent="0.15">
      <c r="A3" s="2" t="s">
        <v>40</v>
      </c>
      <c r="B3" s="4">
        <v>0</v>
      </c>
      <c r="C3" s="5">
        <v>0</v>
      </c>
      <c r="D3" s="4">
        <v>0</v>
      </c>
      <c r="E3" s="5">
        <v>0</v>
      </c>
      <c r="F3" s="4">
        <v>0</v>
      </c>
      <c r="G3" s="5">
        <v>0</v>
      </c>
      <c r="H3" s="4">
        <v>0</v>
      </c>
    </row>
    <row r="4" spans="1:8" x14ac:dyDescent="0.15">
      <c r="A4" s="2" t="s">
        <v>41</v>
      </c>
      <c r="B4" s="4">
        <v>3144</v>
      </c>
      <c r="C4" s="5">
        <v>11.76</v>
      </c>
      <c r="D4" s="4">
        <v>1654</v>
      </c>
      <c r="E4" s="5">
        <v>9.34</v>
      </c>
      <c r="F4" s="4">
        <v>1490</v>
      </c>
      <c r="G4" s="5">
        <v>16.63</v>
      </c>
      <c r="H4" s="4">
        <v>0</v>
      </c>
    </row>
    <row r="5" spans="1:8" x14ac:dyDescent="0.15">
      <c r="A5" s="2" t="s">
        <v>42</v>
      </c>
      <c r="B5" s="4">
        <v>3282</v>
      </c>
      <c r="C5" s="5">
        <v>12.28</v>
      </c>
      <c r="D5" s="4">
        <v>2143</v>
      </c>
      <c r="E5" s="5">
        <v>12.1</v>
      </c>
      <c r="F5" s="4">
        <v>1132</v>
      </c>
      <c r="G5" s="5">
        <v>12.64</v>
      </c>
      <c r="H5" s="4">
        <v>7</v>
      </c>
    </row>
    <row r="6" spans="1:8" x14ac:dyDescent="0.15">
      <c r="A6" s="2" t="s">
        <v>43</v>
      </c>
      <c r="B6" s="4">
        <v>8</v>
      </c>
      <c r="C6" s="5">
        <v>0.03</v>
      </c>
      <c r="D6" s="4">
        <v>0</v>
      </c>
      <c r="E6" s="5">
        <v>0</v>
      </c>
      <c r="F6" s="4">
        <v>8</v>
      </c>
      <c r="G6" s="5">
        <v>0.09</v>
      </c>
      <c r="H6" s="4">
        <v>0</v>
      </c>
    </row>
    <row r="7" spans="1:8" x14ac:dyDescent="0.15">
      <c r="A7" s="2" t="s">
        <v>44</v>
      </c>
      <c r="B7" s="4">
        <v>159</v>
      </c>
      <c r="C7" s="5">
        <v>0.59</v>
      </c>
      <c r="D7" s="4">
        <v>13</v>
      </c>
      <c r="E7" s="5">
        <v>7.0000000000000007E-2</v>
      </c>
      <c r="F7" s="4">
        <v>146</v>
      </c>
      <c r="G7" s="5">
        <v>1.63</v>
      </c>
      <c r="H7" s="4">
        <v>0</v>
      </c>
    </row>
    <row r="8" spans="1:8" x14ac:dyDescent="0.15">
      <c r="A8" s="2" t="s">
        <v>45</v>
      </c>
      <c r="B8" s="4">
        <v>167</v>
      </c>
      <c r="C8" s="5">
        <v>0.62</v>
      </c>
      <c r="D8" s="4">
        <v>36</v>
      </c>
      <c r="E8" s="5">
        <v>0.2</v>
      </c>
      <c r="F8" s="4">
        <v>128</v>
      </c>
      <c r="G8" s="5">
        <v>1.43</v>
      </c>
      <c r="H8" s="4">
        <v>3</v>
      </c>
    </row>
    <row r="9" spans="1:8" x14ac:dyDescent="0.15">
      <c r="A9" s="2" t="s">
        <v>46</v>
      </c>
      <c r="B9" s="4">
        <v>7234</v>
      </c>
      <c r="C9" s="5">
        <v>27.07</v>
      </c>
      <c r="D9" s="4">
        <v>4852</v>
      </c>
      <c r="E9" s="5">
        <v>27.4</v>
      </c>
      <c r="F9" s="4">
        <v>2364</v>
      </c>
      <c r="G9" s="5">
        <v>26.39</v>
      </c>
      <c r="H9" s="4">
        <v>18</v>
      </c>
    </row>
    <row r="10" spans="1:8" x14ac:dyDescent="0.15">
      <c r="A10" s="2" t="s">
        <v>47</v>
      </c>
      <c r="B10" s="4">
        <v>148</v>
      </c>
      <c r="C10" s="5">
        <v>0.55000000000000004</v>
      </c>
      <c r="D10" s="4">
        <v>31</v>
      </c>
      <c r="E10" s="5">
        <v>0.18</v>
      </c>
      <c r="F10" s="4">
        <v>117</v>
      </c>
      <c r="G10" s="5">
        <v>1.31</v>
      </c>
      <c r="H10" s="4">
        <v>0</v>
      </c>
    </row>
    <row r="11" spans="1:8" x14ac:dyDescent="0.15">
      <c r="A11" s="2" t="s">
        <v>48</v>
      </c>
      <c r="B11" s="4">
        <v>2412</v>
      </c>
      <c r="C11" s="5">
        <v>9.02</v>
      </c>
      <c r="D11" s="4">
        <v>1167</v>
      </c>
      <c r="E11" s="5">
        <v>6.59</v>
      </c>
      <c r="F11" s="4">
        <v>1241</v>
      </c>
      <c r="G11" s="5">
        <v>13.85</v>
      </c>
      <c r="H11" s="4">
        <v>4</v>
      </c>
    </row>
    <row r="12" spans="1:8" x14ac:dyDescent="0.15">
      <c r="A12" s="2" t="s">
        <v>49</v>
      </c>
      <c r="B12" s="4">
        <v>1076</v>
      </c>
      <c r="C12" s="5">
        <v>4.03</v>
      </c>
      <c r="D12" s="4">
        <v>636</v>
      </c>
      <c r="E12" s="5">
        <v>3.59</v>
      </c>
      <c r="F12" s="4">
        <v>437</v>
      </c>
      <c r="G12" s="5">
        <v>4.88</v>
      </c>
      <c r="H12" s="4">
        <v>3</v>
      </c>
    </row>
    <row r="13" spans="1:8" x14ac:dyDescent="0.15">
      <c r="A13" s="2" t="s">
        <v>50</v>
      </c>
      <c r="B13" s="4">
        <v>2827</v>
      </c>
      <c r="C13" s="5">
        <v>10.58</v>
      </c>
      <c r="D13" s="4">
        <v>2510</v>
      </c>
      <c r="E13" s="5">
        <v>14.18</v>
      </c>
      <c r="F13" s="4">
        <v>316</v>
      </c>
      <c r="G13" s="5">
        <v>3.53</v>
      </c>
      <c r="H13" s="4">
        <v>1</v>
      </c>
    </row>
    <row r="14" spans="1:8" x14ac:dyDescent="0.15">
      <c r="A14" s="2" t="s">
        <v>51</v>
      </c>
      <c r="B14" s="4">
        <v>3132</v>
      </c>
      <c r="C14" s="5">
        <v>11.72</v>
      </c>
      <c r="D14" s="4">
        <v>2517</v>
      </c>
      <c r="E14" s="5">
        <v>14.21</v>
      </c>
      <c r="F14" s="4">
        <v>606</v>
      </c>
      <c r="G14" s="5">
        <v>6.76</v>
      </c>
      <c r="H14" s="4">
        <v>9</v>
      </c>
    </row>
    <row r="15" spans="1:8" x14ac:dyDescent="0.15">
      <c r="A15" s="2" t="s">
        <v>52</v>
      </c>
      <c r="B15" s="4">
        <v>1024</v>
      </c>
      <c r="C15" s="5">
        <v>3.83</v>
      </c>
      <c r="D15" s="4">
        <v>728</v>
      </c>
      <c r="E15" s="5">
        <v>4.1100000000000003</v>
      </c>
      <c r="F15" s="4">
        <v>289</v>
      </c>
      <c r="G15" s="5">
        <v>3.23</v>
      </c>
      <c r="H15" s="4">
        <v>7</v>
      </c>
    </row>
    <row r="16" spans="1:8" x14ac:dyDescent="0.15">
      <c r="A16" s="2" t="s">
        <v>53</v>
      </c>
      <c r="B16" s="4">
        <v>1280</v>
      </c>
      <c r="C16" s="5">
        <v>4.79</v>
      </c>
      <c r="D16" s="4">
        <v>915</v>
      </c>
      <c r="E16" s="5">
        <v>5.17</v>
      </c>
      <c r="F16" s="4">
        <v>363</v>
      </c>
      <c r="G16" s="5">
        <v>4.05</v>
      </c>
      <c r="H16" s="4">
        <v>2</v>
      </c>
    </row>
    <row r="17" spans="1:8" x14ac:dyDescent="0.15">
      <c r="A17" s="2" t="s">
        <v>54</v>
      </c>
      <c r="B17" s="4">
        <v>833</v>
      </c>
      <c r="C17" s="5">
        <v>3.12</v>
      </c>
      <c r="D17" s="4">
        <v>505</v>
      </c>
      <c r="E17" s="5">
        <v>2.85</v>
      </c>
      <c r="F17" s="4">
        <v>322</v>
      </c>
      <c r="G17" s="5">
        <v>3.59</v>
      </c>
      <c r="H17" s="4">
        <v>6</v>
      </c>
    </row>
    <row r="18" spans="1:8" x14ac:dyDescent="0.15">
      <c r="A18" s="1" t="s">
        <v>1</v>
      </c>
      <c r="B18" s="4">
        <v>6460</v>
      </c>
      <c r="C18" s="5">
        <v>99.999999999999986</v>
      </c>
      <c r="D18" s="4">
        <v>3645</v>
      </c>
      <c r="E18" s="5">
        <v>99.990000000000009</v>
      </c>
      <c r="F18" s="4">
        <v>2799</v>
      </c>
      <c r="G18" s="5">
        <v>99.99</v>
      </c>
      <c r="H18" s="4">
        <v>16</v>
      </c>
    </row>
    <row r="19" spans="1:8" x14ac:dyDescent="0.15">
      <c r="A19" s="2" t="s">
        <v>40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41</v>
      </c>
      <c r="B20" s="4">
        <v>599</v>
      </c>
      <c r="C20" s="5">
        <v>9.27</v>
      </c>
      <c r="D20" s="4">
        <v>218</v>
      </c>
      <c r="E20" s="5">
        <v>5.98</v>
      </c>
      <c r="F20" s="4">
        <v>381</v>
      </c>
      <c r="G20" s="5">
        <v>13.61</v>
      </c>
      <c r="H20" s="4">
        <v>0</v>
      </c>
    </row>
    <row r="21" spans="1:8" x14ac:dyDescent="0.15">
      <c r="A21" s="2" t="s">
        <v>42</v>
      </c>
      <c r="B21" s="4">
        <v>372</v>
      </c>
      <c r="C21" s="5">
        <v>5.76</v>
      </c>
      <c r="D21" s="4">
        <v>184</v>
      </c>
      <c r="E21" s="5">
        <v>5.05</v>
      </c>
      <c r="F21" s="4">
        <v>186</v>
      </c>
      <c r="G21" s="5">
        <v>6.65</v>
      </c>
      <c r="H21" s="4">
        <v>2</v>
      </c>
    </row>
    <row r="22" spans="1:8" x14ac:dyDescent="0.15">
      <c r="A22" s="2" t="s">
        <v>43</v>
      </c>
      <c r="B22" s="4">
        <v>2</v>
      </c>
      <c r="C22" s="5">
        <v>0.03</v>
      </c>
      <c r="D22" s="4">
        <v>0</v>
      </c>
      <c r="E22" s="5">
        <v>0</v>
      </c>
      <c r="F22" s="4">
        <v>2</v>
      </c>
      <c r="G22" s="5">
        <v>7.0000000000000007E-2</v>
      </c>
      <c r="H22" s="4">
        <v>0</v>
      </c>
    </row>
    <row r="23" spans="1:8" x14ac:dyDescent="0.15">
      <c r="A23" s="2" t="s">
        <v>44</v>
      </c>
      <c r="B23" s="4">
        <v>50</v>
      </c>
      <c r="C23" s="5">
        <v>0.77</v>
      </c>
      <c r="D23" s="4">
        <v>3</v>
      </c>
      <c r="E23" s="5">
        <v>0.08</v>
      </c>
      <c r="F23" s="4">
        <v>47</v>
      </c>
      <c r="G23" s="5">
        <v>1.68</v>
      </c>
      <c r="H23" s="4">
        <v>0</v>
      </c>
    </row>
    <row r="24" spans="1:8" x14ac:dyDescent="0.15">
      <c r="A24" s="2" t="s">
        <v>45</v>
      </c>
      <c r="B24" s="4">
        <v>39</v>
      </c>
      <c r="C24" s="5">
        <v>0.6</v>
      </c>
      <c r="D24" s="4">
        <v>6</v>
      </c>
      <c r="E24" s="5">
        <v>0.16</v>
      </c>
      <c r="F24" s="4">
        <v>33</v>
      </c>
      <c r="G24" s="5">
        <v>1.18</v>
      </c>
      <c r="H24" s="4">
        <v>0</v>
      </c>
    </row>
    <row r="25" spans="1:8" x14ac:dyDescent="0.15">
      <c r="A25" s="2" t="s">
        <v>46</v>
      </c>
      <c r="B25" s="4">
        <v>1645</v>
      </c>
      <c r="C25" s="5">
        <v>25.46</v>
      </c>
      <c r="D25" s="4">
        <v>933</v>
      </c>
      <c r="E25" s="5">
        <v>25.6</v>
      </c>
      <c r="F25" s="4">
        <v>706</v>
      </c>
      <c r="G25" s="5">
        <v>25.22</v>
      </c>
      <c r="H25" s="4">
        <v>6</v>
      </c>
    </row>
    <row r="26" spans="1:8" x14ac:dyDescent="0.15">
      <c r="A26" s="2" t="s">
        <v>47</v>
      </c>
      <c r="B26" s="4">
        <v>52</v>
      </c>
      <c r="C26" s="5">
        <v>0.8</v>
      </c>
      <c r="D26" s="4">
        <v>7</v>
      </c>
      <c r="E26" s="5">
        <v>0.19</v>
      </c>
      <c r="F26" s="4">
        <v>45</v>
      </c>
      <c r="G26" s="5">
        <v>1.61</v>
      </c>
      <c r="H26" s="4">
        <v>0</v>
      </c>
    </row>
    <row r="27" spans="1:8" x14ac:dyDescent="0.15">
      <c r="A27" s="2" t="s">
        <v>48</v>
      </c>
      <c r="B27" s="4">
        <v>740</v>
      </c>
      <c r="C27" s="5">
        <v>11.46</v>
      </c>
      <c r="D27" s="4">
        <v>226</v>
      </c>
      <c r="E27" s="5">
        <v>6.2</v>
      </c>
      <c r="F27" s="4">
        <v>511</v>
      </c>
      <c r="G27" s="5">
        <v>18.260000000000002</v>
      </c>
      <c r="H27" s="4">
        <v>3</v>
      </c>
    </row>
    <row r="28" spans="1:8" x14ac:dyDescent="0.15">
      <c r="A28" s="2" t="s">
        <v>49</v>
      </c>
      <c r="B28" s="4">
        <v>411</v>
      </c>
      <c r="C28" s="5">
        <v>6.36</v>
      </c>
      <c r="D28" s="4">
        <v>214</v>
      </c>
      <c r="E28" s="5">
        <v>5.87</v>
      </c>
      <c r="F28" s="4">
        <v>196</v>
      </c>
      <c r="G28" s="5">
        <v>7</v>
      </c>
      <c r="H28" s="4">
        <v>1</v>
      </c>
    </row>
    <row r="29" spans="1:8" x14ac:dyDescent="0.15">
      <c r="A29" s="2" t="s">
        <v>50</v>
      </c>
      <c r="B29" s="4">
        <v>835</v>
      </c>
      <c r="C29" s="5">
        <v>12.93</v>
      </c>
      <c r="D29" s="4">
        <v>716</v>
      </c>
      <c r="E29" s="5">
        <v>19.64</v>
      </c>
      <c r="F29" s="4">
        <v>119</v>
      </c>
      <c r="G29" s="5">
        <v>4.25</v>
      </c>
      <c r="H29" s="4">
        <v>0</v>
      </c>
    </row>
    <row r="30" spans="1:8" x14ac:dyDescent="0.15">
      <c r="A30" s="2" t="s">
        <v>51</v>
      </c>
      <c r="B30" s="4">
        <v>857</v>
      </c>
      <c r="C30" s="5">
        <v>13.27</v>
      </c>
      <c r="D30" s="4">
        <v>630</v>
      </c>
      <c r="E30" s="5">
        <v>17.28</v>
      </c>
      <c r="F30" s="4">
        <v>226</v>
      </c>
      <c r="G30" s="5">
        <v>8.07</v>
      </c>
      <c r="H30" s="4">
        <v>1</v>
      </c>
    </row>
    <row r="31" spans="1:8" x14ac:dyDescent="0.15">
      <c r="A31" s="2" t="s">
        <v>52</v>
      </c>
      <c r="B31" s="4">
        <v>315</v>
      </c>
      <c r="C31" s="5">
        <v>4.88</v>
      </c>
      <c r="D31" s="4">
        <v>184</v>
      </c>
      <c r="E31" s="5">
        <v>5.05</v>
      </c>
      <c r="F31" s="4">
        <v>130</v>
      </c>
      <c r="G31" s="5">
        <v>4.6399999999999997</v>
      </c>
      <c r="H31" s="4">
        <v>1</v>
      </c>
    </row>
    <row r="32" spans="1:8" x14ac:dyDescent="0.15">
      <c r="A32" s="2" t="s">
        <v>53</v>
      </c>
      <c r="B32" s="4">
        <v>350</v>
      </c>
      <c r="C32" s="5">
        <v>5.42</v>
      </c>
      <c r="D32" s="4">
        <v>245</v>
      </c>
      <c r="E32" s="5">
        <v>6.72</v>
      </c>
      <c r="F32" s="4">
        <v>105</v>
      </c>
      <c r="G32" s="5">
        <v>3.75</v>
      </c>
      <c r="H32" s="4">
        <v>0</v>
      </c>
    </row>
    <row r="33" spans="1:8" x14ac:dyDescent="0.15">
      <c r="A33" s="2" t="s">
        <v>54</v>
      </c>
      <c r="B33" s="4">
        <v>193</v>
      </c>
      <c r="C33" s="5">
        <v>2.99</v>
      </c>
      <c r="D33" s="4">
        <v>79</v>
      </c>
      <c r="E33" s="5">
        <v>2.17</v>
      </c>
      <c r="F33" s="4">
        <v>112</v>
      </c>
      <c r="G33" s="5">
        <v>4</v>
      </c>
      <c r="H33" s="4">
        <v>2</v>
      </c>
    </row>
    <row r="34" spans="1:8" x14ac:dyDescent="0.15">
      <c r="A34" s="1" t="s">
        <v>2</v>
      </c>
      <c r="B34" s="4">
        <v>1413</v>
      </c>
      <c r="C34" s="5">
        <v>99.99</v>
      </c>
      <c r="D34" s="4">
        <v>981</v>
      </c>
      <c r="E34" s="5">
        <v>100</v>
      </c>
      <c r="F34" s="4">
        <v>431</v>
      </c>
      <c r="G34" s="5">
        <v>100</v>
      </c>
      <c r="H34" s="4">
        <v>1</v>
      </c>
    </row>
    <row r="35" spans="1:8" x14ac:dyDescent="0.15">
      <c r="A35" s="2" t="s">
        <v>40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41</v>
      </c>
      <c r="B36" s="4">
        <v>123</v>
      </c>
      <c r="C36" s="5">
        <v>8.6999999999999993</v>
      </c>
      <c r="D36" s="4">
        <v>65</v>
      </c>
      <c r="E36" s="5">
        <v>6.63</v>
      </c>
      <c r="F36" s="4">
        <v>58</v>
      </c>
      <c r="G36" s="5">
        <v>13.46</v>
      </c>
      <c r="H36" s="4">
        <v>0</v>
      </c>
    </row>
    <row r="37" spans="1:8" x14ac:dyDescent="0.15">
      <c r="A37" s="2" t="s">
        <v>42</v>
      </c>
      <c r="B37" s="4">
        <v>224</v>
      </c>
      <c r="C37" s="5">
        <v>15.85</v>
      </c>
      <c r="D37" s="4">
        <v>157</v>
      </c>
      <c r="E37" s="5">
        <v>16</v>
      </c>
      <c r="F37" s="4">
        <v>67</v>
      </c>
      <c r="G37" s="5">
        <v>15.55</v>
      </c>
      <c r="H37" s="4">
        <v>0</v>
      </c>
    </row>
    <row r="38" spans="1:8" x14ac:dyDescent="0.15">
      <c r="A38" s="2" t="s">
        <v>43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44</v>
      </c>
      <c r="B39" s="4">
        <v>8</v>
      </c>
      <c r="C39" s="5">
        <v>0.56999999999999995</v>
      </c>
      <c r="D39" s="4">
        <v>0</v>
      </c>
      <c r="E39" s="5">
        <v>0</v>
      </c>
      <c r="F39" s="4">
        <v>8</v>
      </c>
      <c r="G39" s="5">
        <v>1.86</v>
      </c>
      <c r="H39" s="4">
        <v>0</v>
      </c>
    </row>
    <row r="40" spans="1:8" x14ac:dyDescent="0.15">
      <c r="A40" s="2" t="s">
        <v>45</v>
      </c>
      <c r="B40" s="4">
        <v>3</v>
      </c>
      <c r="C40" s="5">
        <v>0.21</v>
      </c>
      <c r="D40" s="4">
        <v>1</v>
      </c>
      <c r="E40" s="5">
        <v>0.1</v>
      </c>
      <c r="F40" s="4">
        <v>2</v>
      </c>
      <c r="G40" s="5">
        <v>0.46</v>
      </c>
      <c r="H40" s="4">
        <v>0</v>
      </c>
    </row>
    <row r="41" spans="1:8" x14ac:dyDescent="0.15">
      <c r="A41" s="2" t="s">
        <v>46</v>
      </c>
      <c r="B41" s="4">
        <v>444</v>
      </c>
      <c r="C41" s="5">
        <v>31.42</v>
      </c>
      <c r="D41" s="4">
        <v>308</v>
      </c>
      <c r="E41" s="5">
        <v>31.4</v>
      </c>
      <c r="F41" s="4">
        <v>135</v>
      </c>
      <c r="G41" s="5">
        <v>31.32</v>
      </c>
      <c r="H41" s="4">
        <v>1</v>
      </c>
    </row>
    <row r="42" spans="1:8" x14ac:dyDescent="0.15">
      <c r="A42" s="2" t="s">
        <v>47</v>
      </c>
      <c r="B42" s="4">
        <v>6</v>
      </c>
      <c r="C42" s="5">
        <v>0.42</v>
      </c>
      <c r="D42" s="4">
        <v>0</v>
      </c>
      <c r="E42" s="5">
        <v>0</v>
      </c>
      <c r="F42" s="4">
        <v>6</v>
      </c>
      <c r="G42" s="5">
        <v>1.39</v>
      </c>
      <c r="H42" s="4">
        <v>0</v>
      </c>
    </row>
    <row r="43" spans="1:8" x14ac:dyDescent="0.15">
      <c r="A43" s="2" t="s">
        <v>48</v>
      </c>
      <c r="B43" s="4">
        <v>89</v>
      </c>
      <c r="C43" s="5">
        <v>6.3</v>
      </c>
      <c r="D43" s="4">
        <v>49</v>
      </c>
      <c r="E43" s="5">
        <v>4.99</v>
      </c>
      <c r="F43" s="4">
        <v>40</v>
      </c>
      <c r="G43" s="5">
        <v>9.2799999999999994</v>
      </c>
      <c r="H43" s="4">
        <v>0</v>
      </c>
    </row>
    <row r="44" spans="1:8" x14ac:dyDescent="0.15">
      <c r="A44" s="2" t="s">
        <v>49</v>
      </c>
      <c r="B44" s="4">
        <v>64</v>
      </c>
      <c r="C44" s="5">
        <v>4.53</v>
      </c>
      <c r="D44" s="4">
        <v>44</v>
      </c>
      <c r="E44" s="5">
        <v>4.49</v>
      </c>
      <c r="F44" s="4">
        <v>20</v>
      </c>
      <c r="G44" s="5">
        <v>4.6399999999999997</v>
      </c>
      <c r="H44" s="4">
        <v>0</v>
      </c>
    </row>
    <row r="45" spans="1:8" x14ac:dyDescent="0.15">
      <c r="A45" s="2" t="s">
        <v>50</v>
      </c>
      <c r="B45" s="4">
        <v>127</v>
      </c>
      <c r="C45" s="5">
        <v>8.99</v>
      </c>
      <c r="D45" s="4">
        <v>112</v>
      </c>
      <c r="E45" s="5">
        <v>11.42</v>
      </c>
      <c r="F45" s="4">
        <v>15</v>
      </c>
      <c r="G45" s="5">
        <v>3.48</v>
      </c>
      <c r="H45" s="4">
        <v>0</v>
      </c>
    </row>
    <row r="46" spans="1:8" x14ac:dyDescent="0.15">
      <c r="A46" s="2" t="s">
        <v>51</v>
      </c>
      <c r="B46" s="4">
        <v>182</v>
      </c>
      <c r="C46" s="5">
        <v>12.88</v>
      </c>
      <c r="D46" s="4">
        <v>146</v>
      </c>
      <c r="E46" s="5">
        <v>14.88</v>
      </c>
      <c r="F46" s="4">
        <v>36</v>
      </c>
      <c r="G46" s="5">
        <v>8.35</v>
      </c>
      <c r="H46" s="4">
        <v>0</v>
      </c>
    </row>
    <row r="47" spans="1:8" x14ac:dyDescent="0.15">
      <c r="A47" s="2" t="s">
        <v>52</v>
      </c>
      <c r="B47" s="4">
        <v>37</v>
      </c>
      <c r="C47" s="5">
        <v>2.62</v>
      </c>
      <c r="D47" s="4">
        <v>27</v>
      </c>
      <c r="E47" s="5">
        <v>2.75</v>
      </c>
      <c r="F47" s="4">
        <v>10</v>
      </c>
      <c r="G47" s="5">
        <v>2.3199999999999998</v>
      </c>
      <c r="H47" s="4">
        <v>0</v>
      </c>
    </row>
    <row r="48" spans="1:8" x14ac:dyDescent="0.15">
      <c r="A48" s="2" t="s">
        <v>53</v>
      </c>
      <c r="B48" s="4">
        <v>76</v>
      </c>
      <c r="C48" s="5">
        <v>5.38</v>
      </c>
      <c r="D48" s="4">
        <v>57</v>
      </c>
      <c r="E48" s="5">
        <v>5.81</v>
      </c>
      <c r="F48" s="4">
        <v>19</v>
      </c>
      <c r="G48" s="5">
        <v>4.41</v>
      </c>
      <c r="H48" s="4">
        <v>0</v>
      </c>
    </row>
    <row r="49" spans="1:8" x14ac:dyDescent="0.15">
      <c r="A49" s="2" t="s">
        <v>54</v>
      </c>
      <c r="B49" s="4">
        <v>30</v>
      </c>
      <c r="C49" s="5">
        <v>2.12</v>
      </c>
      <c r="D49" s="4">
        <v>15</v>
      </c>
      <c r="E49" s="5">
        <v>1.53</v>
      </c>
      <c r="F49" s="4">
        <v>15</v>
      </c>
      <c r="G49" s="5">
        <v>3.48</v>
      </c>
      <c r="H49" s="4">
        <v>0</v>
      </c>
    </row>
    <row r="50" spans="1:8" x14ac:dyDescent="0.15">
      <c r="A50" s="1" t="s">
        <v>3</v>
      </c>
      <c r="B50" s="4">
        <v>1540</v>
      </c>
      <c r="C50" s="5">
        <v>99.999999999999986</v>
      </c>
      <c r="D50" s="4">
        <v>926</v>
      </c>
      <c r="E50" s="5">
        <v>100.01999999999998</v>
      </c>
      <c r="F50" s="4">
        <v>610</v>
      </c>
      <c r="G50" s="5">
        <v>100.02000000000002</v>
      </c>
      <c r="H50" s="4">
        <v>4</v>
      </c>
    </row>
    <row r="51" spans="1:8" x14ac:dyDescent="0.15">
      <c r="A51" s="2" t="s">
        <v>40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41</v>
      </c>
      <c r="B52" s="4">
        <v>145</v>
      </c>
      <c r="C52" s="5">
        <v>9.42</v>
      </c>
      <c r="D52" s="4">
        <v>56</v>
      </c>
      <c r="E52" s="5">
        <v>6.05</v>
      </c>
      <c r="F52" s="4">
        <v>89</v>
      </c>
      <c r="G52" s="5">
        <v>14.59</v>
      </c>
      <c r="H52" s="4">
        <v>0</v>
      </c>
    </row>
    <row r="53" spans="1:8" x14ac:dyDescent="0.15">
      <c r="A53" s="2" t="s">
        <v>42</v>
      </c>
      <c r="B53" s="4">
        <v>116</v>
      </c>
      <c r="C53" s="5">
        <v>7.53</v>
      </c>
      <c r="D53" s="4">
        <v>43</v>
      </c>
      <c r="E53" s="5">
        <v>4.6399999999999997</v>
      </c>
      <c r="F53" s="4">
        <v>73</v>
      </c>
      <c r="G53" s="5">
        <v>11.97</v>
      </c>
      <c r="H53" s="4">
        <v>0</v>
      </c>
    </row>
    <row r="54" spans="1:8" x14ac:dyDescent="0.15">
      <c r="A54" s="2" t="s">
        <v>43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44</v>
      </c>
      <c r="B55" s="4">
        <v>10</v>
      </c>
      <c r="C55" s="5">
        <v>0.65</v>
      </c>
      <c r="D55" s="4">
        <v>2</v>
      </c>
      <c r="E55" s="5">
        <v>0.22</v>
      </c>
      <c r="F55" s="4">
        <v>8</v>
      </c>
      <c r="G55" s="5">
        <v>1.31</v>
      </c>
      <c r="H55" s="4">
        <v>0</v>
      </c>
    </row>
    <row r="56" spans="1:8" x14ac:dyDescent="0.15">
      <c r="A56" s="2" t="s">
        <v>45</v>
      </c>
      <c r="B56" s="4">
        <v>13</v>
      </c>
      <c r="C56" s="5">
        <v>0.84</v>
      </c>
      <c r="D56" s="4">
        <v>1</v>
      </c>
      <c r="E56" s="5">
        <v>0.11</v>
      </c>
      <c r="F56" s="4">
        <v>12</v>
      </c>
      <c r="G56" s="5">
        <v>1.97</v>
      </c>
      <c r="H56" s="4">
        <v>0</v>
      </c>
    </row>
    <row r="57" spans="1:8" x14ac:dyDescent="0.15">
      <c r="A57" s="2" t="s">
        <v>46</v>
      </c>
      <c r="B57" s="4">
        <v>452</v>
      </c>
      <c r="C57" s="5">
        <v>29.35</v>
      </c>
      <c r="D57" s="4">
        <v>255</v>
      </c>
      <c r="E57" s="5">
        <v>27.54</v>
      </c>
      <c r="F57" s="4">
        <v>197</v>
      </c>
      <c r="G57" s="5">
        <v>32.299999999999997</v>
      </c>
      <c r="H57" s="4">
        <v>0</v>
      </c>
    </row>
    <row r="58" spans="1:8" x14ac:dyDescent="0.15">
      <c r="A58" s="2" t="s">
        <v>47</v>
      </c>
      <c r="B58" s="4">
        <v>14</v>
      </c>
      <c r="C58" s="5">
        <v>0.91</v>
      </c>
      <c r="D58" s="4">
        <v>2</v>
      </c>
      <c r="E58" s="5">
        <v>0.22</v>
      </c>
      <c r="F58" s="4">
        <v>12</v>
      </c>
      <c r="G58" s="5">
        <v>1.97</v>
      </c>
      <c r="H58" s="4">
        <v>0</v>
      </c>
    </row>
    <row r="59" spans="1:8" x14ac:dyDescent="0.15">
      <c r="A59" s="2" t="s">
        <v>48</v>
      </c>
      <c r="B59" s="4">
        <v>167</v>
      </c>
      <c r="C59" s="5">
        <v>10.84</v>
      </c>
      <c r="D59" s="4">
        <v>96</v>
      </c>
      <c r="E59" s="5">
        <v>10.37</v>
      </c>
      <c r="F59" s="4">
        <v>71</v>
      </c>
      <c r="G59" s="5">
        <v>11.64</v>
      </c>
      <c r="H59" s="4">
        <v>0</v>
      </c>
    </row>
    <row r="60" spans="1:8" x14ac:dyDescent="0.15">
      <c r="A60" s="2" t="s">
        <v>49</v>
      </c>
      <c r="B60" s="4">
        <v>44</v>
      </c>
      <c r="C60" s="5">
        <v>2.86</v>
      </c>
      <c r="D60" s="4">
        <v>26</v>
      </c>
      <c r="E60" s="5">
        <v>2.81</v>
      </c>
      <c r="F60" s="4">
        <v>17</v>
      </c>
      <c r="G60" s="5">
        <v>2.79</v>
      </c>
      <c r="H60" s="4">
        <v>1</v>
      </c>
    </row>
    <row r="61" spans="1:8" x14ac:dyDescent="0.15">
      <c r="A61" s="2" t="s">
        <v>50</v>
      </c>
      <c r="B61" s="4">
        <v>158</v>
      </c>
      <c r="C61" s="5">
        <v>10.26</v>
      </c>
      <c r="D61" s="4">
        <v>141</v>
      </c>
      <c r="E61" s="5">
        <v>15.23</v>
      </c>
      <c r="F61" s="4">
        <v>16</v>
      </c>
      <c r="G61" s="5">
        <v>2.62</v>
      </c>
      <c r="H61" s="4">
        <v>1</v>
      </c>
    </row>
    <row r="62" spans="1:8" x14ac:dyDescent="0.15">
      <c r="A62" s="2" t="s">
        <v>51</v>
      </c>
      <c r="B62" s="4">
        <v>212</v>
      </c>
      <c r="C62" s="5">
        <v>13.77</v>
      </c>
      <c r="D62" s="4">
        <v>174</v>
      </c>
      <c r="E62" s="5">
        <v>18.79</v>
      </c>
      <c r="F62" s="4">
        <v>37</v>
      </c>
      <c r="G62" s="5">
        <v>6.07</v>
      </c>
      <c r="H62" s="4">
        <v>1</v>
      </c>
    </row>
    <row r="63" spans="1:8" x14ac:dyDescent="0.15">
      <c r="A63" s="2" t="s">
        <v>52</v>
      </c>
      <c r="B63" s="4">
        <v>61</v>
      </c>
      <c r="C63" s="5">
        <v>3.96</v>
      </c>
      <c r="D63" s="4">
        <v>43</v>
      </c>
      <c r="E63" s="5">
        <v>4.6399999999999997</v>
      </c>
      <c r="F63" s="4">
        <v>17</v>
      </c>
      <c r="G63" s="5">
        <v>2.79</v>
      </c>
      <c r="H63" s="4">
        <v>1</v>
      </c>
    </row>
    <row r="64" spans="1:8" x14ac:dyDescent="0.15">
      <c r="A64" s="2" t="s">
        <v>53</v>
      </c>
      <c r="B64" s="4">
        <v>95</v>
      </c>
      <c r="C64" s="5">
        <v>6.17</v>
      </c>
      <c r="D64" s="4">
        <v>65</v>
      </c>
      <c r="E64" s="5">
        <v>7.02</v>
      </c>
      <c r="F64" s="4">
        <v>30</v>
      </c>
      <c r="G64" s="5">
        <v>4.92</v>
      </c>
      <c r="H64" s="4">
        <v>0</v>
      </c>
    </row>
    <row r="65" spans="1:8" x14ac:dyDescent="0.15">
      <c r="A65" s="2" t="s">
        <v>54</v>
      </c>
      <c r="B65" s="4">
        <v>53</v>
      </c>
      <c r="C65" s="5">
        <v>3.44</v>
      </c>
      <c r="D65" s="4">
        <v>22</v>
      </c>
      <c r="E65" s="5">
        <v>2.38</v>
      </c>
      <c r="F65" s="4">
        <v>31</v>
      </c>
      <c r="G65" s="5">
        <v>5.08</v>
      </c>
      <c r="H65" s="4">
        <v>0</v>
      </c>
    </row>
    <row r="66" spans="1:8" x14ac:dyDescent="0.15">
      <c r="A66" s="1" t="s">
        <v>4</v>
      </c>
      <c r="B66" s="4">
        <v>1362</v>
      </c>
      <c r="C66" s="5">
        <v>99.999999999999986</v>
      </c>
      <c r="D66" s="4">
        <v>915</v>
      </c>
      <c r="E66" s="5">
        <v>100.01</v>
      </c>
      <c r="F66" s="4">
        <v>445</v>
      </c>
      <c r="G66" s="5">
        <v>100.00999999999999</v>
      </c>
      <c r="H66" s="4">
        <v>2</v>
      </c>
    </row>
    <row r="67" spans="1:8" x14ac:dyDescent="0.15">
      <c r="A67" s="2" t="s">
        <v>40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41</v>
      </c>
      <c r="B68" s="4">
        <v>161</v>
      </c>
      <c r="C68" s="5">
        <v>11.82</v>
      </c>
      <c r="D68" s="4">
        <v>81</v>
      </c>
      <c r="E68" s="5">
        <v>8.85</v>
      </c>
      <c r="F68" s="4">
        <v>80</v>
      </c>
      <c r="G68" s="5">
        <v>17.98</v>
      </c>
      <c r="H68" s="4">
        <v>0</v>
      </c>
    </row>
    <row r="69" spans="1:8" x14ac:dyDescent="0.15">
      <c r="A69" s="2" t="s">
        <v>42</v>
      </c>
      <c r="B69" s="4">
        <v>166</v>
      </c>
      <c r="C69" s="5">
        <v>12.19</v>
      </c>
      <c r="D69" s="4">
        <v>105</v>
      </c>
      <c r="E69" s="5">
        <v>11.48</v>
      </c>
      <c r="F69" s="4">
        <v>61</v>
      </c>
      <c r="G69" s="5">
        <v>13.71</v>
      </c>
      <c r="H69" s="4">
        <v>0</v>
      </c>
    </row>
    <row r="70" spans="1:8" x14ac:dyDescent="0.15">
      <c r="A70" s="2" t="s">
        <v>43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44</v>
      </c>
      <c r="B71" s="4">
        <v>3</v>
      </c>
      <c r="C71" s="5">
        <v>0.22</v>
      </c>
      <c r="D71" s="4">
        <v>1</v>
      </c>
      <c r="E71" s="5">
        <v>0.11</v>
      </c>
      <c r="F71" s="4">
        <v>2</v>
      </c>
      <c r="G71" s="5">
        <v>0.45</v>
      </c>
      <c r="H71" s="4">
        <v>0</v>
      </c>
    </row>
    <row r="72" spans="1:8" x14ac:dyDescent="0.15">
      <c r="A72" s="2" t="s">
        <v>45</v>
      </c>
      <c r="B72" s="4">
        <v>5</v>
      </c>
      <c r="C72" s="5">
        <v>0.37</v>
      </c>
      <c r="D72" s="4">
        <v>0</v>
      </c>
      <c r="E72" s="5">
        <v>0</v>
      </c>
      <c r="F72" s="4">
        <v>5</v>
      </c>
      <c r="G72" s="5">
        <v>1.1200000000000001</v>
      </c>
      <c r="H72" s="4">
        <v>0</v>
      </c>
    </row>
    <row r="73" spans="1:8" x14ac:dyDescent="0.15">
      <c r="A73" s="2" t="s">
        <v>46</v>
      </c>
      <c r="B73" s="4">
        <v>435</v>
      </c>
      <c r="C73" s="5">
        <v>31.94</v>
      </c>
      <c r="D73" s="4">
        <v>308</v>
      </c>
      <c r="E73" s="5">
        <v>33.659999999999997</v>
      </c>
      <c r="F73" s="4">
        <v>125</v>
      </c>
      <c r="G73" s="5">
        <v>28.09</v>
      </c>
      <c r="H73" s="4">
        <v>2</v>
      </c>
    </row>
    <row r="74" spans="1:8" x14ac:dyDescent="0.15">
      <c r="A74" s="2" t="s">
        <v>47</v>
      </c>
      <c r="B74" s="4">
        <v>4</v>
      </c>
      <c r="C74" s="5">
        <v>0.28999999999999998</v>
      </c>
      <c r="D74" s="4">
        <v>0</v>
      </c>
      <c r="E74" s="5">
        <v>0</v>
      </c>
      <c r="F74" s="4">
        <v>4</v>
      </c>
      <c r="G74" s="5">
        <v>0.9</v>
      </c>
      <c r="H74" s="4">
        <v>0</v>
      </c>
    </row>
    <row r="75" spans="1:8" x14ac:dyDescent="0.15">
      <c r="A75" s="2" t="s">
        <v>48</v>
      </c>
      <c r="B75" s="4">
        <v>79</v>
      </c>
      <c r="C75" s="5">
        <v>5.8</v>
      </c>
      <c r="D75" s="4">
        <v>23</v>
      </c>
      <c r="E75" s="5">
        <v>2.5099999999999998</v>
      </c>
      <c r="F75" s="4">
        <v>56</v>
      </c>
      <c r="G75" s="5">
        <v>12.58</v>
      </c>
      <c r="H75" s="4">
        <v>0</v>
      </c>
    </row>
    <row r="76" spans="1:8" x14ac:dyDescent="0.15">
      <c r="A76" s="2" t="s">
        <v>49</v>
      </c>
      <c r="B76" s="4">
        <v>31</v>
      </c>
      <c r="C76" s="5">
        <v>2.2799999999999998</v>
      </c>
      <c r="D76" s="4">
        <v>21</v>
      </c>
      <c r="E76" s="5">
        <v>2.2999999999999998</v>
      </c>
      <c r="F76" s="4">
        <v>10</v>
      </c>
      <c r="G76" s="5">
        <v>2.25</v>
      </c>
      <c r="H76" s="4">
        <v>0</v>
      </c>
    </row>
    <row r="77" spans="1:8" x14ac:dyDescent="0.15">
      <c r="A77" s="2" t="s">
        <v>50</v>
      </c>
      <c r="B77" s="4">
        <v>181</v>
      </c>
      <c r="C77" s="5">
        <v>13.29</v>
      </c>
      <c r="D77" s="4">
        <v>156</v>
      </c>
      <c r="E77" s="5">
        <v>17.05</v>
      </c>
      <c r="F77" s="4">
        <v>25</v>
      </c>
      <c r="G77" s="5">
        <v>5.62</v>
      </c>
      <c r="H77" s="4">
        <v>0</v>
      </c>
    </row>
    <row r="78" spans="1:8" x14ac:dyDescent="0.15">
      <c r="A78" s="2" t="s">
        <v>51</v>
      </c>
      <c r="B78" s="4">
        <v>140</v>
      </c>
      <c r="C78" s="5">
        <v>10.28</v>
      </c>
      <c r="D78" s="4">
        <v>119</v>
      </c>
      <c r="E78" s="5">
        <v>13.01</v>
      </c>
      <c r="F78" s="4">
        <v>21</v>
      </c>
      <c r="G78" s="5">
        <v>4.72</v>
      </c>
      <c r="H78" s="4">
        <v>0</v>
      </c>
    </row>
    <row r="79" spans="1:8" x14ac:dyDescent="0.15">
      <c r="A79" s="2" t="s">
        <v>52</v>
      </c>
      <c r="B79" s="4">
        <v>33</v>
      </c>
      <c r="C79" s="5">
        <v>2.42</v>
      </c>
      <c r="D79" s="4">
        <v>25</v>
      </c>
      <c r="E79" s="5">
        <v>2.73</v>
      </c>
      <c r="F79" s="4">
        <v>8</v>
      </c>
      <c r="G79" s="5">
        <v>1.8</v>
      </c>
      <c r="H79" s="4">
        <v>0</v>
      </c>
    </row>
    <row r="80" spans="1:8" x14ac:dyDescent="0.15">
      <c r="A80" s="2" t="s">
        <v>53</v>
      </c>
      <c r="B80" s="4">
        <v>74</v>
      </c>
      <c r="C80" s="5">
        <v>5.43</v>
      </c>
      <c r="D80" s="4">
        <v>42</v>
      </c>
      <c r="E80" s="5">
        <v>4.59</v>
      </c>
      <c r="F80" s="4">
        <v>32</v>
      </c>
      <c r="G80" s="5">
        <v>7.19</v>
      </c>
      <c r="H80" s="4">
        <v>0</v>
      </c>
    </row>
    <row r="81" spans="1:8" x14ac:dyDescent="0.15">
      <c r="A81" s="2" t="s">
        <v>54</v>
      </c>
      <c r="B81" s="4">
        <v>50</v>
      </c>
      <c r="C81" s="5">
        <v>3.67</v>
      </c>
      <c r="D81" s="4">
        <v>34</v>
      </c>
      <c r="E81" s="5">
        <v>3.72</v>
      </c>
      <c r="F81" s="4">
        <v>16</v>
      </c>
      <c r="G81" s="5">
        <v>3.6</v>
      </c>
      <c r="H81" s="4">
        <v>0</v>
      </c>
    </row>
    <row r="82" spans="1:8" x14ac:dyDescent="0.15">
      <c r="A82" s="1" t="s">
        <v>5</v>
      </c>
      <c r="B82" s="4">
        <v>2416</v>
      </c>
      <c r="C82" s="5">
        <v>100.02000000000002</v>
      </c>
      <c r="D82" s="4">
        <v>1674</v>
      </c>
      <c r="E82" s="5">
        <v>100</v>
      </c>
      <c r="F82" s="4">
        <v>739</v>
      </c>
      <c r="G82" s="5">
        <v>100</v>
      </c>
      <c r="H82" s="4">
        <v>3</v>
      </c>
    </row>
    <row r="83" spans="1:8" x14ac:dyDescent="0.15">
      <c r="A83" s="2" t="s">
        <v>40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41</v>
      </c>
      <c r="B84" s="4">
        <v>243</v>
      </c>
      <c r="C84" s="5">
        <v>10.06</v>
      </c>
      <c r="D84" s="4">
        <v>122</v>
      </c>
      <c r="E84" s="5">
        <v>7.29</v>
      </c>
      <c r="F84" s="4">
        <v>121</v>
      </c>
      <c r="G84" s="5">
        <v>16.37</v>
      </c>
      <c r="H84" s="4">
        <v>0</v>
      </c>
    </row>
    <row r="85" spans="1:8" x14ac:dyDescent="0.15">
      <c r="A85" s="2" t="s">
        <v>42</v>
      </c>
      <c r="B85" s="4">
        <v>260</v>
      </c>
      <c r="C85" s="5">
        <v>10.76</v>
      </c>
      <c r="D85" s="4">
        <v>182</v>
      </c>
      <c r="E85" s="5">
        <v>10.87</v>
      </c>
      <c r="F85" s="4">
        <v>78</v>
      </c>
      <c r="G85" s="5">
        <v>10.55</v>
      </c>
      <c r="H85" s="4">
        <v>0</v>
      </c>
    </row>
    <row r="86" spans="1:8" x14ac:dyDescent="0.15">
      <c r="A86" s="2" t="s">
        <v>43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44</v>
      </c>
      <c r="B87" s="4">
        <v>13</v>
      </c>
      <c r="C87" s="5">
        <v>0.54</v>
      </c>
      <c r="D87" s="4">
        <v>0</v>
      </c>
      <c r="E87" s="5">
        <v>0</v>
      </c>
      <c r="F87" s="4">
        <v>13</v>
      </c>
      <c r="G87" s="5">
        <v>1.76</v>
      </c>
      <c r="H87" s="4">
        <v>0</v>
      </c>
    </row>
    <row r="88" spans="1:8" x14ac:dyDescent="0.15">
      <c r="A88" s="2" t="s">
        <v>45</v>
      </c>
      <c r="B88" s="4">
        <v>7</v>
      </c>
      <c r="C88" s="5">
        <v>0.28999999999999998</v>
      </c>
      <c r="D88" s="4">
        <v>0</v>
      </c>
      <c r="E88" s="5">
        <v>0</v>
      </c>
      <c r="F88" s="4">
        <v>7</v>
      </c>
      <c r="G88" s="5">
        <v>0.95</v>
      </c>
      <c r="H88" s="4">
        <v>0</v>
      </c>
    </row>
    <row r="89" spans="1:8" x14ac:dyDescent="0.15">
      <c r="A89" s="2" t="s">
        <v>46</v>
      </c>
      <c r="B89" s="4">
        <v>640</v>
      </c>
      <c r="C89" s="5">
        <v>26.49</v>
      </c>
      <c r="D89" s="4">
        <v>421</v>
      </c>
      <c r="E89" s="5">
        <v>25.15</v>
      </c>
      <c r="F89" s="4">
        <v>218</v>
      </c>
      <c r="G89" s="5">
        <v>29.5</v>
      </c>
      <c r="H89" s="4">
        <v>1</v>
      </c>
    </row>
    <row r="90" spans="1:8" x14ac:dyDescent="0.15">
      <c r="A90" s="2" t="s">
        <v>47</v>
      </c>
      <c r="B90" s="4">
        <v>11</v>
      </c>
      <c r="C90" s="5">
        <v>0.46</v>
      </c>
      <c r="D90" s="4">
        <v>2</v>
      </c>
      <c r="E90" s="5">
        <v>0.12</v>
      </c>
      <c r="F90" s="4">
        <v>9</v>
      </c>
      <c r="G90" s="5">
        <v>1.22</v>
      </c>
      <c r="H90" s="4">
        <v>0</v>
      </c>
    </row>
    <row r="91" spans="1:8" x14ac:dyDescent="0.15">
      <c r="A91" s="2" t="s">
        <v>48</v>
      </c>
      <c r="B91" s="4">
        <v>342</v>
      </c>
      <c r="C91" s="5">
        <v>14.16</v>
      </c>
      <c r="D91" s="4">
        <v>244</v>
      </c>
      <c r="E91" s="5">
        <v>14.58</v>
      </c>
      <c r="F91" s="4">
        <v>97</v>
      </c>
      <c r="G91" s="5">
        <v>13.13</v>
      </c>
      <c r="H91" s="4">
        <v>1</v>
      </c>
    </row>
    <row r="92" spans="1:8" x14ac:dyDescent="0.15">
      <c r="A92" s="2" t="s">
        <v>49</v>
      </c>
      <c r="B92" s="4">
        <v>86</v>
      </c>
      <c r="C92" s="5">
        <v>3.56</v>
      </c>
      <c r="D92" s="4">
        <v>55</v>
      </c>
      <c r="E92" s="5">
        <v>3.29</v>
      </c>
      <c r="F92" s="4">
        <v>31</v>
      </c>
      <c r="G92" s="5">
        <v>4.1900000000000004</v>
      </c>
      <c r="H92" s="4">
        <v>0</v>
      </c>
    </row>
    <row r="93" spans="1:8" x14ac:dyDescent="0.15">
      <c r="A93" s="2" t="s">
        <v>50</v>
      </c>
      <c r="B93" s="4">
        <v>244</v>
      </c>
      <c r="C93" s="5">
        <v>10.1</v>
      </c>
      <c r="D93" s="4">
        <v>214</v>
      </c>
      <c r="E93" s="5">
        <v>12.78</v>
      </c>
      <c r="F93" s="4">
        <v>30</v>
      </c>
      <c r="G93" s="5">
        <v>4.0599999999999996</v>
      </c>
      <c r="H93" s="4">
        <v>0</v>
      </c>
    </row>
    <row r="94" spans="1:8" x14ac:dyDescent="0.15">
      <c r="A94" s="2" t="s">
        <v>51</v>
      </c>
      <c r="B94" s="4">
        <v>266</v>
      </c>
      <c r="C94" s="5">
        <v>11.01</v>
      </c>
      <c r="D94" s="4">
        <v>216</v>
      </c>
      <c r="E94" s="5">
        <v>12.9</v>
      </c>
      <c r="F94" s="4">
        <v>50</v>
      </c>
      <c r="G94" s="5">
        <v>6.77</v>
      </c>
      <c r="H94" s="4">
        <v>0</v>
      </c>
    </row>
    <row r="95" spans="1:8" x14ac:dyDescent="0.15">
      <c r="A95" s="2" t="s">
        <v>52</v>
      </c>
      <c r="B95" s="4">
        <v>107</v>
      </c>
      <c r="C95" s="5">
        <v>4.43</v>
      </c>
      <c r="D95" s="4">
        <v>78</v>
      </c>
      <c r="E95" s="5">
        <v>4.66</v>
      </c>
      <c r="F95" s="4">
        <v>29</v>
      </c>
      <c r="G95" s="5">
        <v>3.92</v>
      </c>
      <c r="H95" s="4">
        <v>0</v>
      </c>
    </row>
    <row r="96" spans="1:8" x14ac:dyDescent="0.15">
      <c r="A96" s="2" t="s">
        <v>53</v>
      </c>
      <c r="B96" s="4">
        <v>119</v>
      </c>
      <c r="C96" s="5">
        <v>4.93</v>
      </c>
      <c r="D96" s="4">
        <v>82</v>
      </c>
      <c r="E96" s="5">
        <v>4.9000000000000004</v>
      </c>
      <c r="F96" s="4">
        <v>36</v>
      </c>
      <c r="G96" s="5">
        <v>4.87</v>
      </c>
      <c r="H96" s="4">
        <v>1</v>
      </c>
    </row>
    <row r="97" spans="1:8" x14ac:dyDescent="0.15">
      <c r="A97" s="2" t="s">
        <v>54</v>
      </c>
      <c r="B97" s="4">
        <v>78</v>
      </c>
      <c r="C97" s="5">
        <v>3.23</v>
      </c>
      <c r="D97" s="4">
        <v>58</v>
      </c>
      <c r="E97" s="5">
        <v>3.46</v>
      </c>
      <c r="F97" s="4">
        <v>20</v>
      </c>
      <c r="G97" s="5">
        <v>2.71</v>
      </c>
      <c r="H97" s="4">
        <v>0</v>
      </c>
    </row>
    <row r="98" spans="1:8" x14ac:dyDescent="0.15">
      <c r="A98" s="1" t="s">
        <v>6</v>
      </c>
      <c r="B98" s="4">
        <v>1540</v>
      </c>
      <c r="C98" s="5">
        <v>100.00000000000001</v>
      </c>
      <c r="D98" s="4">
        <v>1157</v>
      </c>
      <c r="E98" s="5">
        <v>99.990000000000009</v>
      </c>
      <c r="F98" s="4">
        <v>376</v>
      </c>
      <c r="G98" s="5">
        <v>99.999999999999986</v>
      </c>
      <c r="H98" s="4">
        <v>7</v>
      </c>
    </row>
    <row r="99" spans="1:8" x14ac:dyDescent="0.15">
      <c r="A99" s="2" t="s">
        <v>40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41</v>
      </c>
      <c r="B100" s="4">
        <v>168</v>
      </c>
      <c r="C100" s="5">
        <v>10.91</v>
      </c>
      <c r="D100" s="4">
        <v>111</v>
      </c>
      <c r="E100" s="5">
        <v>9.59</v>
      </c>
      <c r="F100" s="4">
        <v>57</v>
      </c>
      <c r="G100" s="5">
        <v>15.16</v>
      </c>
      <c r="H100" s="4">
        <v>0</v>
      </c>
    </row>
    <row r="101" spans="1:8" x14ac:dyDescent="0.15">
      <c r="A101" s="2" t="s">
        <v>42</v>
      </c>
      <c r="B101" s="4">
        <v>266</v>
      </c>
      <c r="C101" s="5">
        <v>17.27</v>
      </c>
      <c r="D101" s="4">
        <v>195</v>
      </c>
      <c r="E101" s="5">
        <v>16.850000000000001</v>
      </c>
      <c r="F101" s="4">
        <v>71</v>
      </c>
      <c r="G101" s="5">
        <v>18.88</v>
      </c>
      <c r="H101" s="4">
        <v>0</v>
      </c>
    </row>
    <row r="102" spans="1:8" x14ac:dyDescent="0.15">
      <c r="A102" s="2" t="s">
        <v>43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44</v>
      </c>
      <c r="B103" s="4">
        <v>9</v>
      </c>
      <c r="C103" s="5">
        <v>0.57999999999999996</v>
      </c>
      <c r="D103" s="4">
        <v>1</v>
      </c>
      <c r="E103" s="5">
        <v>0.09</v>
      </c>
      <c r="F103" s="4">
        <v>8</v>
      </c>
      <c r="G103" s="5">
        <v>2.13</v>
      </c>
      <c r="H103" s="4">
        <v>0</v>
      </c>
    </row>
    <row r="104" spans="1:8" x14ac:dyDescent="0.15">
      <c r="A104" s="2" t="s">
        <v>45</v>
      </c>
      <c r="B104" s="4">
        <v>8</v>
      </c>
      <c r="C104" s="5">
        <v>0.52</v>
      </c>
      <c r="D104" s="4">
        <v>5</v>
      </c>
      <c r="E104" s="5">
        <v>0.43</v>
      </c>
      <c r="F104" s="4">
        <v>2</v>
      </c>
      <c r="G104" s="5">
        <v>0.53</v>
      </c>
      <c r="H104" s="4">
        <v>1</v>
      </c>
    </row>
    <row r="105" spans="1:8" x14ac:dyDescent="0.15">
      <c r="A105" s="2" t="s">
        <v>46</v>
      </c>
      <c r="B105" s="4">
        <v>427</v>
      </c>
      <c r="C105" s="5">
        <v>27.73</v>
      </c>
      <c r="D105" s="4">
        <v>327</v>
      </c>
      <c r="E105" s="5">
        <v>28.26</v>
      </c>
      <c r="F105" s="4">
        <v>99</v>
      </c>
      <c r="G105" s="5">
        <v>26.33</v>
      </c>
      <c r="H105" s="4">
        <v>1</v>
      </c>
    </row>
    <row r="106" spans="1:8" x14ac:dyDescent="0.15">
      <c r="A106" s="2" t="s">
        <v>47</v>
      </c>
      <c r="B106" s="4">
        <v>5</v>
      </c>
      <c r="C106" s="5">
        <v>0.32</v>
      </c>
      <c r="D106" s="4">
        <v>1</v>
      </c>
      <c r="E106" s="5">
        <v>0.09</v>
      </c>
      <c r="F106" s="4">
        <v>4</v>
      </c>
      <c r="G106" s="5">
        <v>1.06</v>
      </c>
      <c r="H106" s="4">
        <v>0</v>
      </c>
    </row>
    <row r="107" spans="1:8" x14ac:dyDescent="0.15">
      <c r="A107" s="2" t="s">
        <v>48</v>
      </c>
      <c r="B107" s="4">
        <v>125</v>
      </c>
      <c r="C107" s="5">
        <v>8.1199999999999992</v>
      </c>
      <c r="D107" s="4">
        <v>73</v>
      </c>
      <c r="E107" s="5">
        <v>6.31</v>
      </c>
      <c r="F107" s="4">
        <v>52</v>
      </c>
      <c r="G107" s="5">
        <v>13.83</v>
      </c>
      <c r="H107" s="4">
        <v>0</v>
      </c>
    </row>
    <row r="108" spans="1:8" x14ac:dyDescent="0.15">
      <c r="A108" s="2" t="s">
        <v>49</v>
      </c>
      <c r="B108" s="4">
        <v>43</v>
      </c>
      <c r="C108" s="5">
        <v>2.79</v>
      </c>
      <c r="D108" s="4">
        <v>31</v>
      </c>
      <c r="E108" s="5">
        <v>2.68</v>
      </c>
      <c r="F108" s="4">
        <v>12</v>
      </c>
      <c r="G108" s="5">
        <v>3.19</v>
      </c>
      <c r="H108" s="4">
        <v>0</v>
      </c>
    </row>
    <row r="109" spans="1:8" x14ac:dyDescent="0.15">
      <c r="A109" s="2" t="s">
        <v>50</v>
      </c>
      <c r="B109" s="4">
        <v>156</v>
      </c>
      <c r="C109" s="5">
        <v>10.130000000000001</v>
      </c>
      <c r="D109" s="4">
        <v>150</v>
      </c>
      <c r="E109" s="5">
        <v>12.96</v>
      </c>
      <c r="F109" s="4">
        <v>6</v>
      </c>
      <c r="G109" s="5">
        <v>1.6</v>
      </c>
      <c r="H109" s="4">
        <v>0</v>
      </c>
    </row>
    <row r="110" spans="1:8" x14ac:dyDescent="0.15">
      <c r="A110" s="2" t="s">
        <v>51</v>
      </c>
      <c r="B110" s="4">
        <v>148</v>
      </c>
      <c r="C110" s="5">
        <v>9.61</v>
      </c>
      <c r="D110" s="4">
        <v>122</v>
      </c>
      <c r="E110" s="5">
        <v>10.54</v>
      </c>
      <c r="F110" s="4">
        <v>24</v>
      </c>
      <c r="G110" s="5">
        <v>6.38</v>
      </c>
      <c r="H110" s="4">
        <v>2</v>
      </c>
    </row>
    <row r="111" spans="1:8" x14ac:dyDescent="0.15">
      <c r="A111" s="2" t="s">
        <v>52</v>
      </c>
      <c r="B111" s="4">
        <v>57</v>
      </c>
      <c r="C111" s="5">
        <v>3.7</v>
      </c>
      <c r="D111" s="4">
        <v>48</v>
      </c>
      <c r="E111" s="5">
        <v>4.1500000000000004</v>
      </c>
      <c r="F111" s="4">
        <v>8</v>
      </c>
      <c r="G111" s="5">
        <v>2.13</v>
      </c>
      <c r="H111" s="4">
        <v>1</v>
      </c>
    </row>
    <row r="112" spans="1:8" x14ac:dyDescent="0.15">
      <c r="A112" s="2" t="s">
        <v>53</v>
      </c>
      <c r="B112" s="4">
        <v>72</v>
      </c>
      <c r="C112" s="5">
        <v>4.68</v>
      </c>
      <c r="D112" s="4">
        <v>50</v>
      </c>
      <c r="E112" s="5">
        <v>4.32</v>
      </c>
      <c r="F112" s="4">
        <v>21</v>
      </c>
      <c r="G112" s="5">
        <v>5.59</v>
      </c>
      <c r="H112" s="4">
        <v>1</v>
      </c>
    </row>
    <row r="113" spans="1:8" x14ac:dyDescent="0.15">
      <c r="A113" s="2" t="s">
        <v>54</v>
      </c>
      <c r="B113" s="4">
        <v>56</v>
      </c>
      <c r="C113" s="5">
        <v>3.64</v>
      </c>
      <c r="D113" s="4">
        <v>43</v>
      </c>
      <c r="E113" s="5">
        <v>3.72</v>
      </c>
      <c r="F113" s="4">
        <v>12</v>
      </c>
      <c r="G113" s="5">
        <v>3.19</v>
      </c>
      <c r="H113" s="4">
        <v>1</v>
      </c>
    </row>
    <row r="114" spans="1:8" x14ac:dyDescent="0.15">
      <c r="A114" s="1" t="s">
        <v>7</v>
      </c>
      <c r="B114" s="4">
        <v>858</v>
      </c>
      <c r="C114" s="5">
        <v>100.01</v>
      </c>
      <c r="D114" s="4">
        <v>675</v>
      </c>
      <c r="E114" s="5">
        <v>99.999999999999986</v>
      </c>
      <c r="F114" s="4">
        <v>181</v>
      </c>
      <c r="G114" s="5">
        <v>99.990000000000009</v>
      </c>
      <c r="H114" s="4">
        <v>2</v>
      </c>
    </row>
    <row r="115" spans="1:8" x14ac:dyDescent="0.15">
      <c r="A115" s="2" t="s">
        <v>40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41</v>
      </c>
      <c r="B116" s="4">
        <v>144</v>
      </c>
      <c r="C116" s="5">
        <v>16.78</v>
      </c>
      <c r="D116" s="4">
        <v>88</v>
      </c>
      <c r="E116" s="5">
        <v>13.04</v>
      </c>
      <c r="F116" s="4">
        <v>56</v>
      </c>
      <c r="G116" s="5">
        <v>30.94</v>
      </c>
      <c r="H116" s="4">
        <v>0</v>
      </c>
    </row>
    <row r="117" spans="1:8" x14ac:dyDescent="0.15">
      <c r="A117" s="2" t="s">
        <v>42</v>
      </c>
      <c r="B117" s="4">
        <v>102</v>
      </c>
      <c r="C117" s="5">
        <v>11.89</v>
      </c>
      <c r="D117" s="4">
        <v>70</v>
      </c>
      <c r="E117" s="5">
        <v>10.37</v>
      </c>
      <c r="F117" s="4">
        <v>32</v>
      </c>
      <c r="G117" s="5">
        <v>17.68</v>
      </c>
      <c r="H117" s="4">
        <v>0</v>
      </c>
    </row>
    <row r="118" spans="1:8" x14ac:dyDescent="0.15">
      <c r="A118" s="2" t="s">
        <v>43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44</v>
      </c>
      <c r="B119" s="4">
        <v>0</v>
      </c>
      <c r="C119" s="5">
        <v>0</v>
      </c>
      <c r="D119" s="4">
        <v>0</v>
      </c>
      <c r="E119" s="5">
        <v>0</v>
      </c>
      <c r="F119" s="4">
        <v>0</v>
      </c>
      <c r="G119" s="5">
        <v>0</v>
      </c>
      <c r="H119" s="4">
        <v>0</v>
      </c>
    </row>
    <row r="120" spans="1:8" x14ac:dyDescent="0.15">
      <c r="A120" s="2" t="s">
        <v>45</v>
      </c>
      <c r="B120" s="4">
        <v>7</v>
      </c>
      <c r="C120" s="5">
        <v>0.82</v>
      </c>
      <c r="D120" s="4">
        <v>1</v>
      </c>
      <c r="E120" s="5">
        <v>0.15</v>
      </c>
      <c r="F120" s="4">
        <v>6</v>
      </c>
      <c r="G120" s="5">
        <v>3.31</v>
      </c>
      <c r="H120" s="4">
        <v>0</v>
      </c>
    </row>
    <row r="121" spans="1:8" x14ac:dyDescent="0.15">
      <c r="A121" s="2" t="s">
        <v>46</v>
      </c>
      <c r="B121" s="4">
        <v>255</v>
      </c>
      <c r="C121" s="5">
        <v>29.72</v>
      </c>
      <c r="D121" s="4">
        <v>211</v>
      </c>
      <c r="E121" s="5">
        <v>31.26</v>
      </c>
      <c r="F121" s="4">
        <v>44</v>
      </c>
      <c r="G121" s="5">
        <v>24.31</v>
      </c>
      <c r="H121" s="4">
        <v>0</v>
      </c>
    </row>
    <row r="122" spans="1:8" x14ac:dyDescent="0.15">
      <c r="A122" s="2" t="s">
        <v>47</v>
      </c>
      <c r="B122" s="4">
        <v>5</v>
      </c>
      <c r="C122" s="5">
        <v>0.57999999999999996</v>
      </c>
      <c r="D122" s="4">
        <v>4</v>
      </c>
      <c r="E122" s="5">
        <v>0.59</v>
      </c>
      <c r="F122" s="4">
        <v>1</v>
      </c>
      <c r="G122" s="5">
        <v>0.55000000000000004</v>
      </c>
      <c r="H122" s="4">
        <v>0</v>
      </c>
    </row>
    <row r="123" spans="1:8" x14ac:dyDescent="0.15">
      <c r="A123" s="2" t="s">
        <v>48</v>
      </c>
      <c r="B123" s="4">
        <v>77</v>
      </c>
      <c r="C123" s="5">
        <v>8.9700000000000006</v>
      </c>
      <c r="D123" s="4">
        <v>61</v>
      </c>
      <c r="E123" s="5">
        <v>9.0399999999999991</v>
      </c>
      <c r="F123" s="4">
        <v>16</v>
      </c>
      <c r="G123" s="5">
        <v>8.84</v>
      </c>
      <c r="H123" s="4">
        <v>0</v>
      </c>
    </row>
    <row r="124" spans="1:8" x14ac:dyDescent="0.15">
      <c r="A124" s="2" t="s">
        <v>49</v>
      </c>
      <c r="B124" s="4">
        <v>18</v>
      </c>
      <c r="C124" s="5">
        <v>2.1</v>
      </c>
      <c r="D124" s="4">
        <v>15</v>
      </c>
      <c r="E124" s="5">
        <v>2.2200000000000002</v>
      </c>
      <c r="F124" s="4">
        <v>3</v>
      </c>
      <c r="G124" s="5">
        <v>1.66</v>
      </c>
      <c r="H124" s="4">
        <v>0</v>
      </c>
    </row>
    <row r="125" spans="1:8" x14ac:dyDescent="0.15">
      <c r="A125" s="2" t="s">
        <v>50</v>
      </c>
      <c r="B125" s="4">
        <v>95</v>
      </c>
      <c r="C125" s="5">
        <v>11.07</v>
      </c>
      <c r="D125" s="4">
        <v>90</v>
      </c>
      <c r="E125" s="5">
        <v>13.33</v>
      </c>
      <c r="F125" s="4">
        <v>5</v>
      </c>
      <c r="G125" s="5">
        <v>2.76</v>
      </c>
      <c r="H125" s="4">
        <v>0</v>
      </c>
    </row>
    <row r="126" spans="1:8" x14ac:dyDescent="0.15">
      <c r="A126" s="2" t="s">
        <v>51</v>
      </c>
      <c r="B126" s="4">
        <v>91</v>
      </c>
      <c r="C126" s="5">
        <v>10.61</v>
      </c>
      <c r="D126" s="4">
        <v>85</v>
      </c>
      <c r="E126" s="5">
        <v>12.59</v>
      </c>
      <c r="F126" s="4">
        <v>5</v>
      </c>
      <c r="G126" s="5">
        <v>2.76</v>
      </c>
      <c r="H126" s="4">
        <v>1</v>
      </c>
    </row>
    <row r="127" spans="1:8" x14ac:dyDescent="0.15">
      <c r="A127" s="2" t="s">
        <v>52</v>
      </c>
      <c r="B127" s="4">
        <v>13</v>
      </c>
      <c r="C127" s="5">
        <v>1.52</v>
      </c>
      <c r="D127" s="4">
        <v>11</v>
      </c>
      <c r="E127" s="5">
        <v>1.63</v>
      </c>
      <c r="F127" s="4">
        <v>1</v>
      </c>
      <c r="G127" s="5">
        <v>0.55000000000000004</v>
      </c>
      <c r="H127" s="4">
        <v>1</v>
      </c>
    </row>
    <row r="128" spans="1:8" x14ac:dyDescent="0.15">
      <c r="A128" s="2" t="s">
        <v>53</v>
      </c>
      <c r="B128" s="4">
        <v>21</v>
      </c>
      <c r="C128" s="5">
        <v>2.4500000000000002</v>
      </c>
      <c r="D128" s="4">
        <v>17</v>
      </c>
      <c r="E128" s="5">
        <v>2.52</v>
      </c>
      <c r="F128" s="4">
        <v>4</v>
      </c>
      <c r="G128" s="5">
        <v>2.21</v>
      </c>
      <c r="H128" s="4">
        <v>0</v>
      </c>
    </row>
    <row r="129" spans="1:8" x14ac:dyDescent="0.15">
      <c r="A129" s="2" t="s">
        <v>54</v>
      </c>
      <c r="B129" s="4">
        <v>30</v>
      </c>
      <c r="C129" s="5">
        <v>3.5</v>
      </c>
      <c r="D129" s="4">
        <v>22</v>
      </c>
      <c r="E129" s="5">
        <v>3.26</v>
      </c>
      <c r="F129" s="4">
        <v>8</v>
      </c>
      <c r="G129" s="5">
        <v>4.42</v>
      </c>
      <c r="H129" s="4">
        <v>0</v>
      </c>
    </row>
    <row r="130" spans="1:8" x14ac:dyDescent="0.15">
      <c r="A130" s="1" t="s">
        <v>8</v>
      </c>
      <c r="B130" s="4">
        <v>593</v>
      </c>
      <c r="C130" s="5">
        <v>100</v>
      </c>
      <c r="D130" s="4">
        <v>440</v>
      </c>
      <c r="E130" s="5">
        <v>100.02</v>
      </c>
      <c r="F130" s="4">
        <v>150</v>
      </c>
      <c r="G130" s="5">
        <v>100</v>
      </c>
      <c r="H130" s="4">
        <v>3</v>
      </c>
    </row>
    <row r="131" spans="1:8" x14ac:dyDescent="0.15">
      <c r="A131" s="2" t="s">
        <v>40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41</v>
      </c>
      <c r="B132" s="4">
        <v>74</v>
      </c>
      <c r="C132" s="5">
        <v>12.48</v>
      </c>
      <c r="D132" s="4">
        <v>40</v>
      </c>
      <c r="E132" s="5">
        <v>9.09</v>
      </c>
      <c r="F132" s="4">
        <v>34</v>
      </c>
      <c r="G132" s="5">
        <v>22.67</v>
      </c>
      <c r="H132" s="4">
        <v>0</v>
      </c>
    </row>
    <row r="133" spans="1:8" x14ac:dyDescent="0.15">
      <c r="A133" s="2" t="s">
        <v>42</v>
      </c>
      <c r="B133" s="4">
        <v>128</v>
      </c>
      <c r="C133" s="5">
        <v>21.59</v>
      </c>
      <c r="D133" s="4">
        <v>85</v>
      </c>
      <c r="E133" s="5">
        <v>19.32</v>
      </c>
      <c r="F133" s="4">
        <v>43</v>
      </c>
      <c r="G133" s="5">
        <v>28.67</v>
      </c>
      <c r="H133" s="4">
        <v>0</v>
      </c>
    </row>
    <row r="134" spans="1:8" x14ac:dyDescent="0.15">
      <c r="A134" s="2" t="s">
        <v>43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44</v>
      </c>
      <c r="B135" s="4">
        <v>1</v>
      </c>
      <c r="C135" s="5">
        <v>0.17</v>
      </c>
      <c r="D135" s="4">
        <v>0</v>
      </c>
      <c r="E135" s="5">
        <v>0</v>
      </c>
      <c r="F135" s="4">
        <v>1</v>
      </c>
      <c r="G135" s="5">
        <v>0.67</v>
      </c>
      <c r="H135" s="4">
        <v>0</v>
      </c>
    </row>
    <row r="136" spans="1:8" x14ac:dyDescent="0.15">
      <c r="A136" s="2" t="s">
        <v>45</v>
      </c>
      <c r="B136" s="4">
        <v>8</v>
      </c>
      <c r="C136" s="5">
        <v>1.35</v>
      </c>
      <c r="D136" s="4">
        <v>5</v>
      </c>
      <c r="E136" s="5">
        <v>1.1399999999999999</v>
      </c>
      <c r="F136" s="4">
        <v>3</v>
      </c>
      <c r="G136" s="5">
        <v>2</v>
      </c>
      <c r="H136" s="4">
        <v>0</v>
      </c>
    </row>
    <row r="137" spans="1:8" x14ac:dyDescent="0.15">
      <c r="A137" s="2" t="s">
        <v>46</v>
      </c>
      <c r="B137" s="4">
        <v>196</v>
      </c>
      <c r="C137" s="5">
        <v>33.049999999999997</v>
      </c>
      <c r="D137" s="4">
        <v>155</v>
      </c>
      <c r="E137" s="5">
        <v>35.229999999999997</v>
      </c>
      <c r="F137" s="4">
        <v>41</v>
      </c>
      <c r="G137" s="5">
        <v>27.33</v>
      </c>
      <c r="H137" s="4">
        <v>0</v>
      </c>
    </row>
    <row r="138" spans="1:8" x14ac:dyDescent="0.15">
      <c r="A138" s="2" t="s">
        <v>47</v>
      </c>
      <c r="B138" s="4">
        <v>6</v>
      </c>
      <c r="C138" s="5">
        <v>1.01</v>
      </c>
      <c r="D138" s="4">
        <v>4</v>
      </c>
      <c r="E138" s="5">
        <v>0.91</v>
      </c>
      <c r="F138" s="4">
        <v>2</v>
      </c>
      <c r="G138" s="5">
        <v>1.33</v>
      </c>
      <c r="H138" s="4">
        <v>0</v>
      </c>
    </row>
    <row r="139" spans="1:8" x14ac:dyDescent="0.15">
      <c r="A139" s="2" t="s">
        <v>48</v>
      </c>
      <c r="B139" s="4">
        <v>27</v>
      </c>
      <c r="C139" s="5">
        <v>4.55</v>
      </c>
      <c r="D139" s="4">
        <v>21</v>
      </c>
      <c r="E139" s="5">
        <v>4.7699999999999996</v>
      </c>
      <c r="F139" s="4">
        <v>6</v>
      </c>
      <c r="G139" s="5">
        <v>4</v>
      </c>
      <c r="H139" s="4">
        <v>0</v>
      </c>
    </row>
    <row r="140" spans="1:8" x14ac:dyDescent="0.15">
      <c r="A140" s="2" t="s">
        <v>49</v>
      </c>
      <c r="B140" s="4">
        <v>15</v>
      </c>
      <c r="C140" s="5">
        <v>2.5299999999999998</v>
      </c>
      <c r="D140" s="4">
        <v>12</v>
      </c>
      <c r="E140" s="5">
        <v>2.73</v>
      </c>
      <c r="F140" s="4">
        <v>3</v>
      </c>
      <c r="G140" s="5">
        <v>2</v>
      </c>
      <c r="H140" s="4">
        <v>0</v>
      </c>
    </row>
    <row r="141" spans="1:8" x14ac:dyDescent="0.15">
      <c r="A141" s="2" t="s">
        <v>50</v>
      </c>
      <c r="B141" s="4">
        <v>38</v>
      </c>
      <c r="C141" s="5">
        <v>6.41</v>
      </c>
      <c r="D141" s="4">
        <v>38</v>
      </c>
      <c r="E141" s="5">
        <v>8.64</v>
      </c>
      <c r="F141" s="4">
        <v>0</v>
      </c>
      <c r="G141" s="5">
        <v>0</v>
      </c>
      <c r="H141" s="4">
        <v>0</v>
      </c>
    </row>
    <row r="142" spans="1:8" x14ac:dyDescent="0.15">
      <c r="A142" s="2" t="s">
        <v>51</v>
      </c>
      <c r="B142" s="4">
        <v>53</v>
      </c>
      <c r="C142" s="5">
        <v>8.94</v>
      </c>
      <c r="D142" s="4">
        <v>48</v>
      </c>
      <c r="E142" s="5">
        <v>10.91</v>
      </c>
      <c r="F142" s="4">
        <v>5</v>
      </c>
      <c r="G142" s="5">
        <v>3.33</v>
      </c>
      <c r="H142" s="4">
        <v>0</v>
      </c>
    </row>
    <row r="143" spans="1:8" x14ac:dyDescent="0.15">
      <c r="A143" s="2" t="s">
        <v>52</v>
      </c>
      <c r="B143" s="4">
        <v>12</v>
      </c>
      <c r="C143" s="5">
        <v>2.02</v>
      </c>
      <c r="D143" s="4">
        <v>8</v>
      </c>
      <c r="E143" s="5">
        <v>1.82</v>
      </c>
      <c r="F143" s="4">
        <v>3</v>
      </c>
      <c r="G143" s="5">
        <v>2</v>
      </c>
      <c r="H143" s="4">
        <v>1</v>
      </c>
    </row>
    <row r="144" spans="1:8" x14ac:dyDescent="0.15">
      <c r="A144" s="2" t="s">
        <v>53</v>
      </c>
      <c r="B144" s="4">
        <v>16</v>
      </c>
      <c r="C144" s="5">
        <v>2.7</v>
      </c>
      <c r="D144" s="4">
        <v>12</v>
      </c>
      <c r="E144" s="5">
        <v>2.73</v>
      </c>
      <c r="F144" s="4">
        <v>4</v>
      </c>
      <c r="G144" s="5">
        <v>2.67</v>
      </c>
      <c r="H144" s="4">
        <v>0</v>
      </c>
    </row>
    <row r="145" spans="1:8" x14ac:dyDescent="0.15">
      <c r="A145" s="2" t="s">
        <v>54</v>
      </c>
      <c r="B145" s="4">
        <v>19</v>
      </c>
      <c r="C145" s="5">
        <v>3.2</v>
      </c>
      <c r="D145" s="4">
        <v>12</v>
      </c>
      <c r="E145" s="5">
        <v>2.73</v>
      </c>
      <c r="F145" s="4">
        <v>5</v>
      </c>
      <c r="G145" s="5">
        <v>3.33</v>
      </c>
      <c r="H145" s="4">
        <v>2</v>
      </c>
    </row>
    <row r="146" spans="1:8" x14ac:dyDescent="0.15">
      <c r="A146" s="1" t="s">
        <v>9</v>
      </c>
      <c r="B146" s="4">
        <v>1570</v>
      </c>
      <c r="C146" s="5">
        <v>100.02</v>
      </c>
      <c r="D146" s="4">
        <v>857</v>
      </c>
      <c r="E146" s="5">
        <v>100.00999999999999</v>
      </c>
      <c r="F146" s="4">
        <v>711</v>
      </c>
      <c r="G146" s="5">
        <v>100</v>
      </c>
      <c r="H146" s="4">
        <v>2</v>
      </c>
    </row>
    <row r="147" spans="1:8" x14ac:dyDescent="0.15">
      <c r="A147" s="2" t="s">
        <v>40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41</v>
      </c>
      <c r="B148" s="4">
        <v>134</v>
      </c>
      <c r="C148" s="5">
        <v>8.5399999999999991</v>
      </c>
      <c r="D148" s="4">
        <v>47</v>
      </c>
      <c r="E148" s="5">
        <v>5.48</v>
      </c>
      <c r="F148" s="4">
        <v>87</v>
      </c>
      <c r="G148" s="5">
        <v>12.24</v>
      </c>
      <c r="H148" s="4">
        <v>0</v>
      </c>
    </row>
    <row r="149" spans="1:8" x14ac:dyDescent="0.15">
      <c r="A149" s="2" t="s">
        <v>42</v>
      </c>
      <c r="B149" s="4">
        <v>133</v>
      </c>
      <c r="C149" s="5">
        <v>8.4700000000000006</v>
      </c>
      <c r="D149" s="4">
        <v>54</v>
      </c>
      <c r="E149" s="5">
        <v>6.3</v>
      </c>
      <c r="F149" s="4">
        <v>79</v>
      </c>
      <c r="G149" s="5">
        <v>11.11</v>
      </c>
      <c r="H149" s="4">
        <v>0</v>
      </c>
    </row>
    <row r="150" spans="1:8" x14ac:dyDescent="0.15">
      <c r="A150" s="2" t="s">
        <v>43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44</v>
      </c>
      <c r="B151" s="4">
        <v>21</v>
      </c>
      <c r="C151" s="5">
        <v>1.34</v>
      </c>
      <c r="D151" s="4">
        <v>1</v>
      </c>
      <c r="E151" s="5">
        <v>0.12</v>
      </c>
      <c r="F151" s="4">
        <v>20</v>
      </c>
      <c r="G151" s="5">
        <v>2.81</v>
      </c>
      <c r="H151" s="4">
        <v>0</v>
      </c>
    </row>
    <row r="152" spans="1:8" x14ac:dyDescent="0.15">
      <c r="A152" s="2" t="s">
        <v>45</v>
      </c>
      <c r="B152" s="4">
        <v>8</v>
      </c>
      <c r="C152" s="5">
        <v>0.51</v>
      </c>
      <c r="D152" s="4">
        <v>1</v>
      </c>
      <c r="E152" s="5">
        <v>0.12</v>
      </c>
      <c r="F152" s="4">
        <v>7</v>
      </c>
      <c r="G152" s="5">
        <v>0.98</v>
      </c>
      <c r="H152" s="4">
        <v>0</v>
      </c>
    </row>
    <row r="153" spans="1:8" x14ac:dyDescent="0.15">
      <c r="A153" s="2" t="s">
        <v>46</v>
      </c>
      <c r="B153" s="4">
        <v>362</v>
      </c>
      <c r="C153" s="5">
        <v>23.06</v>
      </c>
      <c r="D153" s="4">
        <v>182</v>
      </c>
      <c r="E153" s="5">
        <v>21.24</v>
      </c>
      <c r="F153" s="4">
        <v>180</v>
      </c>
      <c r="G153" s="5">
        <v>25.32</v>
      </c>
      <c r="H153" s="4">
        <v>0</v>
      </c>
    </row>
    <row r="154" spans="1:8" x14ac:dyDescent="0.15">
      <c r="A154" s="2" t="s">
        <v>47</v>
      </c>
      <c r="B154" s="4">
        <v>9</v>
      </c>
      <c r="C154" s="5">
        <v>0.56999999999999995</v>
      </c>
      <c r="D154" s="4">
        <v>1</v>
      </c>
      <c r="E154" s="5">
        <v>0.12</v>
      </c>
      <c r="F154" s="4">
        <v>8</v>
      </c>
      <c r="G154" s="5">
        <v>1.1299999999999999</v>
      </c>
      <c r="H154" s="4">
        <v>0</v>
      </c>
    </row>
    <row r="155" spans="1:8" x14ac:dyDescent="0.15">
      <c r="A155" s="2" t="s">
        <v>48</v>
      </c>
      <c r="B155" s="4">
        <v>186</v>
      </c>
      <c r="C155" s="5">
        <v>11.85</v>
      </c>
      <c r="D155" s="4">
        <v>51</v>
      </c>
      <c r="E155" s="5">
        <v>5.95</v>
      </c>
      <c r="F155" s="4">
        <v>135</v>
      </c>
      <c r="G155" s="5">
        <v>18.989999999999998</v>
      </c>
      <c r="H155" s="4">
        <v>0</v>
      </c>
    </row>
    <row r="156" spans="1:8" x14ac:dyDescent="0.15">
      <c r="A156" s="2" t="s">
        <v>49</v>
      </c>
      <c r="B156" s="4">
        <v>75</v>
      </c>
      <c r="C156" s="5">
        <v>4.78</v>
      </c>
      <c r="D156" s="4">
        <v>40</v>
      </c>
      <c r="E156" s="5">
        <v>4.67</v>
      </c>
      <c r="F156" s="4">
        <v>35</v>
      </c>
      <c r="G156" s="5">
        <v>4.92</v>
      </c>
      <c r="H156" s="4">
        <v>0</v>
      </c>
    </row>
    <row r="157" spans="1:8" x14ac:dyDescent="0.15">
      <c r="A157" s="2" t="s">
        <v>50</v>
      </c>
      <c r="B157" s="4">
        <v>164</v>
      </c>
      <c r="C157" s="5">
        <v>10.45</v>
      </c>
      <c r="D157" s="4">
        <v>148</v>
      </c>
      <c r="E157" s="5">
        <v>17.27</v>
      </c>
      <c r="F157" s="4">
        <v>16</v>
      </c>
      <c r="G157" s="5">
        <v>2.25</v>
      </c>
      <c r="H157" s="4">
        <v>0</v>
      </c>
    </row>
    <row r="158" spans="1:8" x14ac:dyDescent="0.15">
      <c r="A158" s="2" t="s">
        <v>51</v>
      </c>
      <c r="B158" s="4">
        <v>219</v>
      </c>
      <c r="C158" s="5">
        <v>13.95</v>
      </c>
      <c r="D158" s="4">
        <v>147</v>
      </c>
      <c r="E158" s="5">
        <v>17.149999999999999</v>
      </c>
      <c r="F158" s="4">
        <v>70</v>
      </c>
      <c r="G158" s="5">
        <v>9.85</v>
      </c>
      <c r="H158" s="4">
        <v>2</v>
      </c>
    </row>
    <row r="159" spans="1:8" x14ac:dyDescent="0.15">
      <c r="A159" s="2" t="s">
        <v>52</v>
      </c>
      <c r="B159" s="4">
        <v>108</v>
      </c>
      <c r="C159" s="5">
        <v>6.88</v>
      </c>
      <c r="D159" s="4">
        <v>77</v>
      </c>
      <c r="E159" s="5">
        <v>8.98</v>
      </c>
      <c r="F159" s="4">
        <v>31</v>
      </c>
      <c r="G159" s="5">
        <v>4.3600000000000003</v>
      </c>
      <c r="H159" s="4">
        <v>0</v>
      </c>
    </row>
    <row r="160" spans="1:8" x14ac:dyDescent="0.15">
      <c r="A160" s="2" t="s">
        <v>53</v>
      </c>
      <c r="B160" s="4">
        <v>111</v>
      </c>
      <c r="C160" s="5">
        <v>7.07</v>
      </c>
      <c r="D160" s="4">
        <v>89</v>
      </c>
      <c r="E160" s="5">
        <v>10.39</v>
      </c>
      <c r="F160" s="4">
        <v>22</v>
      </c>
      <c r="G160" s="5">
        <v>3.09</v>
      </c>
      <c r="H160" s="4">
        <v>0</v>
      </c>
    </row>
    <row r="161" spans="1:8" x14ac:dyDescent="0.15">
      <c r="A161" s="2" t="s">
        <v>54</v>
      </c>
      <c r="B161" s="4">
        <v>40</v>
      </c>
      <c r="C161" s="5">
        <v>2.5499999999999998</v>
      </c>
      <c r="D161" s="4">
        <v>19</v>
      </c>
      <c r="E161" s="5">
        <v>2.2200000000000002</v>
      </c>
      <c r="F161" s="4">
        <v>21</v>
      </c>
      <c r="G161" s="5">
        <v>2.95</v>
      </c>
      <c r="H161" s="4">
        <v>0</v>
      </c>
    </row>
    <row r="162" spans="1:8" x14ac:dyDescent="0.15">
      <c r="A162" s="1" t="s">
        <v>10</v>
      </c>
      <c r="B162" s="4">
        <v>1066</v>
      </c>
      <c r="C162" s="5">
        <v>100.00000000000001</v>
      </c>
      <c r="D162" s="4">
        <v>658</v>
      </c>
      <c r="E162" s="5">
        <v>99.990000000000009</v>
      </c>
      <c r="F162" s="4">
        <v>407</v>
      </c>
      <c r="G162" s="5">
        <v>100.00000000000001</v>
      </c>
      <c r="H162" s="4">
        <v>1</v>
      </c>
    </row>
    <row r="163" spans="1:8" x14ac:dyDescent="0.15">
      <c r="A163" s="2" t="s">
        <v>40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41</v>
      </c>
      <c r="B164" s="4">
        <v>139</v>
      </c>
      <c r="C164" s="5">
        <v>13.04</v>
      </c>
      <c r="D164" s="4">
        <v>55</v>
      </c>
      <c r="E164" s="5">
        <v>8.36</v>
      </c>
      <c r="F164" s="4">
        <v>84</v>
      </c>
      <c r="G164" s="5">
        <v>20.64</v>
      </c>
      <c r="H164" s="4">
        <v>0</v>
      </c>
    </row>
    <row r="165" spans="1:8" x14ac:dyDescent="0.15">
      <c r="A165" s="2" t="s">
        <v>42</v>
      </c>
      <c r="B165" s="4">
        <v>127</v>
      </c>
      <c r="C165" s="5">
        <v>11.91</v>
      </c>
      <c r="D165" s="4">
        <v>74</v>
      </c>
      <c r="E165" s="5">
        <v>11.25</v>
      </c>
      <c r="F165" s="4">
        <v>53</v>
      </c>
      <c r="G165" s="5">
        <v>13.02</v>
      </c>
      <c r="H165" s="4">
        <v>0</v>
      </c>
    </row>
    <row r="166" spans="1:8" x14ac:dyDescent="0.15">
      <c r="A166" s="2" t="s">
        <v>43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44</v>
      </c>
      <c r="B167" s="4">
        <v>11</v>
      </c>
      <c r="C167" s="5">
        <v>1.03</v>
      </c>
      <c r="D167" s="4">
        <v>0</v>
      </c>
      <c r="E167" s="5">
        <v>0</v>
      </c>
      <c r="F167" s="4">
        <v>11</v>
      </c>
      <c r="G167" s="5">
        <v>2.7</v>
      </c>
      <c r="H167" s="4">
        <v>0</v>
      </c>
    </row>
    <row r="168" spans="1:8" x14ac:dyDescent="0.15">
      <c r="A168" s="2" t="s">
        <v>45</v>
      </c>
      <c r="B168" s="4">
        <v>5</v>
      </c>
      <c r="C168" s="5">
        <v>0.47</v>
      </c>
      <c r="D168" s="4">
        <v>2</v>
      </c>
      <c r="E168" s="5">
        <v>0.3</v>
      </c>
      <c r="F168" s="4">
        <v>3</v>
      </c>
      <c r="G168" s="5">
        <v>0.74</v>
      </c>
      <c r="H168" s="4">
        <v>0</v>
      </c>
    </row>
    <row r="169" spans="1:8" x14ac:dyDescent="0.15">
      <c r="A169" s="2" t="s">
        <v>46</v>
      </c>
      <c r="B169" s="4">
        <v>232</v>
      </c>
      <c r="C169" s="5">
        <v>21.76</v>
      </c>
      <c r="D169" s="4">
        <v>139</v>
      </c>
      <c r="E169" s="5">
        <v>21.12</v>
      </c>
      <c r="F169" s="4">
        <v>92</v>
      </c>
      <c r="G169" s="5">
        <v>22.6</v>
      </c>
      <c r="H169" s="4">
        <v>1</v>
      </c>
    </row>
    <row r="170" spans="1:8" x14ac:dyDescent="0.15">
      <c r="A170" s="2" t="s">
        <v>47</v>
      </c>
      <c r="B170" s="4">
        <v>4</v>
      </c>
      <c r="C170" s="5">
        <v>0.38</v>
      </c>
      <c r="D170" s="4">
        <v>1</v>
      </c>
      <c r="E170" s="5">
        <v>0.15</v>
      </c>
      <c r="F170" s="4">
        <v>3</v>
      </c>
      <c r="G170" s="5">
        <v>0.74</v>
      </c>
      <c r="H170" s="4">
        <v>0</v>
      </c>
    </row>
    <row r="171" spans="1:8" x14ac:dyDescent="0.15">
      <c r="A171" s="2" t="s">
        <v>48</v>
      </c>
      <c r="B171" s="4">
        <v>87</v>
      </c>
      <c r="C171" s="5">
        <v>8.16</v>
      </c>
      <c r="D171" s="4">
        <v>26</v>
      </c>
      <c r="E171" s="5">
        <v>3.95</v>
      </c>
      <c r="F171" s="4">
        <v>61</v>
      </c>
      <c r="G171" s="5">
        <v>14.99</v>
      </c>
      <c r="H171" s="4">
        <v>0</v>
      </c>
    </row>
    <row r="172" spans="1:8" x14ac:dyDescent="0.15">
      <c r="A172" s="2" t="s">
        <v>49</v>
      </c>
      <c r="B172" s="4">
        <v>50</v>
      </c>
      <c r="C172" s="5">
        <v>4.6900000000000004</v>
      </c>
      <c r="D172" s="4">
        <v>26</v>
      </c>
      <c r="E172" s="5">
        <v>3.95</v>
      </c>
      <c r="F172" s="4">
        <v>24</v>
      </c>
      <c r="G172" s="5">
        <v>5.9</v>
      </c>
      <c r="H172" s="4">
        <v>0</v>
      </c>
    </row>
    <row r="173" spans="1:8" x14ac:dyDescent="0.15">
      <c r="A173" s="2" t="s">
        <v>50</v>
      </c>
      <c r="B173" s="4">
        <v>80</v>
      </c>
      <c r="C173" s="5">
        <v>7.5</v>
      </c>
      <c r="D173" s="4">
        <v>64</v>
      </c>
      <c r="E173" s="5">
        <v>9.73</v>
      </c>
      <c r="F173" s="4">
        <v>16</v>
      </c>
      <c r="G173" s="5">
        <v>3.93</v>
      </c>
      <c r="H173" s="4">
        <v>0</v>
      </c>
    </row>
    <row r="174" spans="1:8" x14ac:dyDescent="0.15">
      <c r="A174" s="2" t="s">
        <v>51</v>
      </c>
      <c r="B174" s="4">
        <v>159</v>
      </c>
      <c r="C174" s="5">
        <v>14.92</v>
      </c>
      <c r="D174" s="4">
        <v>133</v>
      </c>
      <c r="E174" s="5">
        <v>20.21</v>
      </c>
      <c r="F174" s="4">
        <v>26</v>
      </c>
      <c r="G174" s="5">
        <v>6.39</v>
      </c>
      <c r="H174" s="4">
        <v>0</v>
      </c>
    </row>
    <row r="175" spans="1:8" x14ac:dyDescent="0.15">
      <c r="A175" s="2" t="s">
        <v>52</v>
      </c>
      <c r="B175" s="4">
        <v>75</v>
      </c>
      <c r="C175" s="5">
        <v>7.04</v>
      </c>
      <c r="D175" s="4">
        <v>61</v>
      </c>
      <c r="E175" s="5">
        <v>9.27</v>
      </c>
      <c r="F175" s="4">
        <v>14</v>
      </c>
      <c r="G175" s="5">
        <v>3.44</v>
      </c>
      <c r="H175" s="4">
        <v>0</v>
      </c>
    </row>
    <row r="176" spans="1:8" x14ac:dyDescent="0.15">
      <c r="A176" s="2" t="s">
        <v>53</v>
      </c>
      <c r="B176" s="4">
        <v>67</v>
      </c>
      <c r="C176" s="5">
        <v>6.29</v>
      </c>
      <c r="D176" s="4">
        <v>56</v>
      </c>
      <c r="E176" s="5">
        <v>8.51</v>
      </c>
      <c r="F176" s="4">
        <v>11</v>
      </c>
      <c r="G176" s="5">
        <v>2.7</v>
      </c>
      <c r="H176" s="4">
        <v>0</v>
      </c>
    </row>
    <row r="177" spans="1:8" x14ac:dyDescent="0.15">
      <c r="A177" s="2" t="s">
        <v>54</v>
      </c>
      <c r="B177" s="4">
        <v>30</v>
      </c>
      <c r="C177" s="5">
        <v>2.81</v>
      </c>
      <c r="D177" s="4">
        <v>21</v>
      </c>
      <c r="E177" s="5">
        <v>3.19</v>
      </c>
      <c r="F177" s="4">
        <v>9</v>
      </c>
      <c r="G177" s="5">
        <v>2.21</v>
      </c>
      <c r="H177" s="4">
        <v>0</v>
      </c>
    </row>
    <row r="178" spans="1:8" x14ac:dyDescent="0.15">
      <c r="A178" s="1" t="s">
        <v>11</v>
      </c>
      <c r="B178" s="4">
        <v>685</v>
      </c>
      <c r="C178" s="5">
        <v>100</v>
      </c>
      <c r="D178" s="4">
        <v>466</v>
      </c>
      <c r="E178" s="5">
        <v>99.98</v>
      </c>
      <c r="F178" s="4">
        <v>219</v>
      </c>
      <c r="G178" s="5">
        <v>99.990000000000009</v>
      </c>
      <c r="H178" s="4">
        <v>0</v>
      </c>
    </row>
    <row r="179" spans="1:8" x14ac:dyDescent="0.15">
      <c r="A179" s="2" t="s">
        <v>40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41</v>
      </c>
      <c r="B180" s="4">
        <v>96</v>
      </c>
      <c r="C180" s="5">
        <v>14.01</v>
      </c>
      <c r="D180" s="4">
        <v>53</v>
      </c>
      <c r="E180" s="5">
        <v>11.37</v>
      </c>
      <c r="F180" s="4">
        <v>43</v>
      </c>
      <c r="G180" s="5">
        <v>19.63</v>
      </c>
      <c r="H180" s="4">
        <v>0</v>
      </c>
    </row>
    <row r="181" spans="1:8" x14ac:dyDescent="0.15">
      <c r="A181" s="2" t="s">
        <v>42</v>
      </c>
      <c r="B181" s="4">
        <v>155</v>
      </c>
      <c r="C181" s="5">
        <v>22.63</v>
      </c>
      <c r="D181" s="4">
        <v>92</v>
      </c>
      <c r="E181" s="5">
        <v>19.739999999999998</v>
      </c>
      <c r="F181" s="4">
        <v>63</v>
      </c>
      <c r="G181" s="5">
        <v>28.77</v>
      </c>
      <c r="H181" s="4">
        <v>0</v>
      </c>
    </row>
    <row r="182" spans="1:8" x14ac:dyDescent="0.15">
      <c r="A182" s="2" t="s">
        <v>43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44</v>
      </c>
      <c r="B183" s="4">
        <v>3</v>
      </c>
      <c r="C183" s="5">
        <v>0.44</v>
      </c>
      <c r="D183" s="4">
        <v>0</v>
      </c>
      <c r="E183" s="5">
        <v>0</v>
      </c>
      <c r="F183" s="4">
        <v>3</v>
      </c>
      <c r="G183" s="5">
        <v>1.37</v>
      </c>
      <c r="H183" s="4">
        <v>0</v>
      </c>
    </row>
    <row r="184" spans="1:8" x14ac:dyDescent="0.15">
      <c r="A184" s="2" t="s">
        <v>45</v>
      </c>
      <c r="B184" s="4">
        <v>6</v>
      </c>
      <c r="C184" s="5">
        <v>0.88</v>
      </c>
      <c r="D184" s="4">
        <v>0</v>
      </c>
      <c r="E184" s="5">
        <v>0</v>
      </c>
      <c r="F184" s="4">
        <v>6</v>
      </c>
      <c r="G184" s="5">
        <v>2.74</v>
      </c>
      <c r="H184" s="4">
        <v>0</v>
      </c>
    </row>
    <row r="185" spans="1:8" x14ac:dyDescent="0.15">
      <c r="A185" s="2" t="s">
        <v>46</v>
      </c>
      <c r="B185" s="4">
        <v>161</v>
      </c>
      <c r="C185" s="5">
        <v>23.5</v>
      </c>
      <c r="D185" s="4">
        <v>112</v>
      </c>
      <c r="E185" s="5">
        <v>24.03</v>
      </c>
      <c r="F185" s="4">
        <v>49</v>
      </c>
      <c r="G185" s="5">
        <v>22.37</v>
      </c>
      <c r="H185" s="4">
        <v>0</v>
      </c>
    </row>
    <row r="186" spans="1:8" x14ac:dyDescent="0.15">
      <c r="A186" s="2" t="s">
        <v>47</v>
      </c>
      <c r="B186" s="4">
        <v>3</v>
      </c>
      <c r="C186" s="5">
        <v>0.44</v>
      </c>
      <c r="D186" s="4">
        <v>0</v>
      </c>
      <c r="E186" s="5">
        <v>0</v>
      </c>
      <c r="F186" s="4">
        <v>3</v>
      </c>
      <c r="G186" s="5">
        <v>1.37</v>
      </c>
      <c r="H186" s="4">
        <v>0</v>
      </c>
    </row>
    <row r="187" spans="1:8" x14ac:dyDescent="0.15">
      <c r="A187" s="2" t="s">
        <v>48</v>
      </c>
      <c r="B187" s="4">
        <v>72</v>
      </c>
      <c r="C187" s="5">
        <v>10.51</v>
      </c>
      <c r="D187" s="4">
        <v>55</v>
      </c>
      <c r="E187" s="5">
        <v>11.8</v>
      </c>
      <c r="F187" s="4">
        <v>17</v>
      </c>
      <c r="G187" s="5">
        <v>7.76</v>
      </c>
      <c r="H187" s="4">
        <v>0</v>
      </c>
    </row>
    <row r="188" spans="1:8" x14ac:dyDescent="0.15">
      <c r="A188" s="2" t="s">
        <v>49</v>
      </c>
      <c r="B188" s="4">
        <v>15</v>
      </c>
      <c r="C188" s="5">
        <v>2.19</v>
      </c>
      <c r="D188" s="4">
        <v>6</v>
      </c>
      <c r="E188" s="5">
        <v>1.29</v>
      </c>
      <c r="F188" s="4">
        <v>9</v>
      </c>
      <c r="G188" s="5">
        <v>4.1100000000000003</v>
      </c>
      <c r="H188" s="4">
        <v>0</v>
      </c>
    </row>
    <row r="189" spans="1:8" x14ac:dyDescent="0.15">
      <c r="A189" s="2" t="s">
        <v>50</v>
      </c>
      <c r="B189" s="4">
        <v>56</v>
      </c>
      <c r="C189" s="5">
        <v>8.18</v>
      </c>
      <c r="D189" s="4">
        <v>51</v>
      </c>
      <c r="E189" s="5">
        <v>10.94</v>
      </c>
      <c r="F189" s="4">
        <v>5</v>
      </c>
      <c r="G189" s="5">
        <v>2.2799999999999998</v>
      </c>
      <c r="H189" s="4">
        <v>0</v>
      </c>
    </row>
    <row r="190" spans="1:8" x14ac:dyDescent="0.15">
      <c r="A190" s="2" t="s">
        <v>51</v>
      </c>
      <c r="B190" s="4">
        <v>62</v>
      </c>
      <c r="C190" s="5">
        <v>9.0500000000000007</v>
      </c>
      <c r="D190" s="4">
        <v>57</v>
      </c>
      <c r="E190" s="5">
        <v>12.23</v>
      </c>
      <c r="F190" s="4">
        <v>5</v>
      </c>
      <c r="G190" s="5">
        <v>2.2799999999999998</v>
      </c>
      <c r="H190" s="4">
        <v>0</v>
      </c>
    </row>
    <row r="191" spans="1:8" x14ac:dyDescent="0.15">
      <c r="A191" s="2" t="s">
        <v>52</v>
      </c>
      <c r="B191" s="4">
        <v>7</v>
      </c>
      <c r="C191" s="5">
        <v>1.02</v>
      </c>
      <c r="D191" s="4">
        <v>5</v>
      </c>
      <c r="E191" s="5">
        <v>1.07</v>
      </c>
      <c r="F191" s="4">
        <v>2</v>
      </c>
      <c r="G191" s="5">
        <v>0.91</v>
      </c>
      <c r="H191" s="4">
        <v>0</v>
      </c>
    </row>
    <row r="192" spans="1:8" x14ac:dyDescent="0.15">
      <c r="A192" s="2" t="s">
        <v>53</v>
      </c>
      <c r="B192" s="4">
        <v>25</v>
      </c>
      <c r="C192" s="5">
        <v>3.65</v>
      </c>
      <c r="D192" s="4">
        <v>21</v>
      </c>
      <c r="E192" s="5">
        <v>4.51</v>
      </c>
      <c r="F192" s="4">
        <v>4</v>
      </c>
      <c r="G192" s="5">
        <v>1.83</v>
      </c>
      <c r="H192" s="4">
        <v>0</v>
      </c>
    </row>
    <row r="193" spans="1:8" x14ac:dyDescent="0.15">
      <c r="A193" s="2" t="s">
        <v>54</v>
      </c>
      <c r="B193" s="4">
        <v>24</v>
      </c>
      <c r="C193" s="5">
        <v>3.5</v>
      </c>
      <c r="D193" s="4">
        <v>14</v>
      </c>
      <c r="E193" s="5">
        <v>3</v>
      </c>
      <c r="F193" s="4">
        <v>10</v>
      </c>
      <c r="G193" s="5">
        <v>4.57</v>
      </c>
      <c r="H193" s="4">
        <v>0</v>
      </c>
    </row>
    <row r="194" spans="1:8" x14ac:dyDescent="0.15">
      <c r="A194" s="1" t="s">
        <v>12</v>
      </c>
      <c r="B194" s="4">
        <v>865</v>
      </c>
      <c r="C194" s="5">
        <v>99.990000000000009</v>
      </c>
      <c r="D194" s="4">
        <v>681</v>
      </c>
      <c r="E194" s="5">
        <v>100</v>
      </c>
      <c r="F194" s="4">
        <v>182</v>
      </c>
      <c r="G194" s="5">
        <v>100.01000000000002</v>
      </c>
      <c r="H194" s="4">
        <v>2</v>
      </c>
    </row>
    <row r="195" spans="1:8" x14ac:dyDescent="0.15">
      <c r="A195" s="2" t="s">
        <v>40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41</v>
      </c>
      <c r="B196" s="4">
        <v>156</v>
      </c>
      <c r="C196" s="5">
        <v>18.03</v>
      </c>
      <c r="D196" s="4">
        <v>120</v>
      </c>
      <c r="E196" s="5">
        <v>17.62</v>
      </c>
      <c r="F196" s="4">
        <v>36</v>
      </c>
      <c r="G196" s="5">
        <v>19.78</v>
      </c>
      <c r="H196" s="4">
        <v>0</v>
      </c>
    </row>
    <row r="197" spans="1:8" x14ac:dyDescent="0.15">
      <c r="A197" s="2" t="s">
        <v>42</v>
      </c>
      <c r="B197" s="4">
        <v>140</v>
      </c>
      <c r="C197" s="5">
        <v>16.18</v>
      </c>
      <c r="D197" s="4">
        <v>103</v>
      </c>
      <c r="E197" s="5">
        <v>15.12</v>
      </c>
      <c r="F197" s="4">
        <v>37</v>
      </c>
      <c r="G197" s="5">
        <v>20.329999999999998</v>
      </c>
      <c r="H197" s="4">
        <v>0</v>
      </c>
    </row>
    <row r="198" spans="1:8" x14ac:dyDescent="0.15">
      <c r="A198" s="2" t="s">
        <v>43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44</v>
      </c>
      <c r="B199" s="4">
        <v>3</v>
      </c>
      <c r="C199" s="5">
        <v>0.35</v>
      </c>
      <c r="D199" s="4">
        <v>0</v>
      </c>
      <c r="E199" s="5">
        <v>0</v>
      </c>
      <c r="F199" s="4">
        <v>3</v>
      </c>
      <c r="G199" s="5">
        <v>1.65</v>
      </c>
      <c r="H199" s="4">
        <v>0</v>
      </c>
    </row>
    <row r="200" spans="1:8" x14ac:dyDescent="0.15">
      <c r="A200" s="2" t="s">
        <v>45</v>
      </c>
      <c r="B200" s="4">
        <v>3</v>
      </c>
      <c r="C200" s="5">
        <v>0.35</v>
      </c>
      <c r="D200" s="4">
        <v>1</v>
      </c>
      <c r="E200" s="5">
        <v>0.15</v>
      </c>
      <c r="F200" s="4">
        <v>2</v>
      </c>
      <c r="G200" s="5">
        <v>1.1000000000000001</v>
      </c>
      <c r="H200" s="4">
        <v>0</v>
      </c>
    </row>
    <row r="201" spans="1:8" x14ac:dyDescent="0.15">
      <c r="A201" s="2" t="s">
        <v>46</v>
      </c>
      <c r="B201" s="4">
        <v>253</v>
      </c>
      <c r="C201" s="5">
        <v>29.25</v>
      </c>
      <c r="D201" s="4">
        <v>204</v>
      </c>
      <c r="E201" s="5">
        <v>29.96</v>
      </c>
      <c r="F201" s="4">
        <v>48</v>
      </c>
      <c r="G201" s="5">
        <v>26.37</v>
      </c>
      <c r="H201" s="4">
        <v>1</v>
      </c>
    </row>
    <row r="202" spans="1:8" x14ac:dyDescent="0.15">
      <c r="A202" s="2" t="s">
        <v>47</v>
      </c>
      <c r="B202" s="4">
        <v>4</v>
      </c>
      <c r="C202" s="5">
        <v>0.46</v>
      </c>
      <c r="D202" s="4">
        <v>1</v>
      </c>
      <c r="E202" s="5">
        <v>0.15</v>
      </c>
      <c r="F202" s="4">
        <v>3</v>
      </c>
      <c r="G202" s="5">
        <v>1.65</v>
      </c>
      <c r="H202" s="4">
        <v>0</v>
      </c>
    </row>
    <row r="203" spans="1:8" x14ac:dyDescent="0.15">
      <c r="A203" s="2" t="s">
        <v>48</v>
      </c>
      <c r="B203" s="4">
        <v>37</v>
      </c>
      <c r="C203" s="5">
        <v>4.28</v>
      </c>
      <c r="D203" s="4">
        <v>25</v>
      </c>
      <c r="E203" s="5">
        <v>3.67</v>
      </c>
      <c r="F203" s="4">
        <v>12</v>
      </c>
      <c r="G203" s="5">
        <v>6.59</v>
      </c>
      <c r="H203" s="4">
        <v>0</v>
      </c>
    </row>
    <row r="204" spans="1:8" x14ac:dyDescent="0.15">
      <c r="A204" s="2" t="s">
        <v>49</v>
      </c>
      <c r="B204" s="4">
        <v>21</v>
      </c>
      <c r="C204" s="5">
        <v>2.4300000000000002</v>
      </c>
      <c r="D204" s="4">
        <v>13</v>
      </c>
      <c r="E204" s="5">
        <v>1.91</v>
      </c>
      <c r="F204" s="4">
        <v>8</v>
      </c>
      <c r="G204" s="5">
        <v>4.4000000000000004</v>
      </c>
      <c r="H204" s="4">
        <v>0</v>
      </c>
    </row>
    <row r="205" spans="1:8" x14ac:dyDescent="0.15">
      <c r="A205" s="2" t="s">
        <v>50</v>
      </c>
      <c r="B205" s="4">
        <v>66</v>
      </c>
      <c r="C205" s="5">
        <v>7.63</v>
      </c>
      <c r="D205" s="4">
        <v>62</v>
      </c>
      <c r="E205" s="5">
        <v>9.1</v>
      </c>
      <c r="F205" s="4">
        <v>4</v>
      </c>
      <c r="G205" s="5">
        <v>2.2000000000000002</v>
      </c>
      <c r="H205" s="4">
        <v>0</v>
      </c>
    </row>
    <row r="206" spans="1:8" x14ac:dyDescent="0.15">
      <c r="A206" s="2" t="s">
        <v>51</v>
      </c>
      <c r="B206" s="4">
        <v>90</v>
      </c>
      <c r="C206" s="5">
        <v>10.4</v>
      </c>
      <c r="D206" s="4">
        <v>76</v>
      </c>
      <c r="E206" s="5">
        <v>11.16</v>
      </c>
      <c r="F206" s="4">
        <v>13</v>
      </c>
      <c r="G206" s="5">
        <v>7.14</v>
      </c>
      <c r="H206" s="4">
        <v>1</v>
      </c>
    </row>
    <row r="207" spans="1:8" x14ac:dyDescent="0.15">
      <c r="A207" s="2" t="s">
        <v>52</v>
      </c>
      <c r="B207" s="4">
        <v>34</v>
      </c>
      <c r="C207" s="5">
        <v>3.93</v>
      </c>
      <c r="D207" s="4">
        <v>29</v>
      </c>
      <c r="E207" s="5">
        <v>4.26</v>
      </c>
      <c r="F207" s="4">
        <v>5</v>
      </c>
      <c r="G207" s="5">
        <v>2.75</v>
      </c>
      <c r="H207" s="4">
        <v>0</v>
      </c>
    </row>
    <row r="208" spans="1:8" x14ac:dyDescent="0.15">
      <c r="A208" s="2" t="s">
        <v>53</v>
      </c>
      <c r="B208" s="4">
        <v>24</v>
      </c>
      <c r="C208" s="5">
        <v>2.77</v>
      </c>
      <c r="D208" s="4">
        <v>18</v>
      </c>
      <c r="E208" s="5">
        <v>2.64</v>
      </c>
      <c r="F208" s="4">
        <v>6</v>
      </c>
      <c r="G208" s="5">
        <v>3.3</v>
      </c>
      <c r="H208" s="4">
        <v>0</v>
      </c>
    </row>
    <row r="209" spans="1:8" x14ac:dyDescent="0.15">
      <c r="A209" s="2" t="s">
        <v>54</v>
      </c>
      <c r="B209" s="4">
        <v>34</v>
      </c>
      <c r="C209" s="5">
        <v>3.93</v>
      </c>
      <c r="D209" s="4">
        <v>29</v>
      </c>
      <c r="E209" s="5">
        <v>4.26</v>
      </c>
      <c r="F209" s="4">
        <v>5</v>
      </c>
      <c r="G209" s="5">
        <v>2.75</v>
      </c>
      <c r="H209" s="4">
        <v>0</v>
      </c>
    </row>
    <row r="210" spans="1:8" x14ac:dyDescent="0.15">
      <c r="A210" s="1" t="s">
        <v>13</v>
      </c>
      <c r="B210" s="4">
        <v>144</v>
      </c>
      <c r="C210" s="5">
        <v>100</v>
      </c>
      <c r="D210" s="4">
        <v>108</v>
      </c>
      <c r="E210" s="5">
        <v>100.00000000000003</v>
      </c>
      <c r="F210" s="4">
        <v>35</v>
      </c>
      <c r="G210" s="5">
        <v>100.00999999999999</v>
      </c>
      <c r="H210" s="4">
        <v>1</v>
      </c>
    </row>
    <row r="211" spans="1:8" x14ac:dyDescent="0.15">
      <c r="A211" s="2" t="s">
        <v>40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41</v>
      </c>
      <c r="B212" s="4">
        <v>49</v>
      </c>
      <c r="C212" s="5">
        <v>34.03</v>
      </c>
      <c r="D212" s="4">
        <v>41</v>
      </c>
      <c r="E212" s="5">
        <v>37.96</v>
      </c>
      <c r="F212" s="4">
        <v>8</v>
      </c>
      <c r="G212" s="5">
        <v>22.86</v>
      </c>
      <c r="H212" s="4">
        <v>0</v>
      </c>
    </row>
    <row r="213" spans="1:8" x14ac:dyDescent="0.15">
      <c r="A213" s="2" t="s">
        <v>42</v>
      </c>
      <c r="B213" s="4">
        <v>29</v>
      </c>
      <c r="C213" s="5">
        <v>20.14</v>
      </c>
      <c r="D213" s="4">
        <v>14</v>
      </c>
      <c r="E213" s="5">
        <v>12.96</v>
      </c>
      <c r="F213" s="4">
        <v>15</v>
      </c>
      <c r="G213" s="5">
        <v>42.86</v>
      </c>
      <c r="H213" s="4">
        <v>0</v>
      </c>
    </row>
    <row r="214" spans="1:8" x14ac:dyDescent="0.15">
      <c r="A214" s="2" t="s">
        <v>43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44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15">
      <c r="A216" s="2" t="s">
        <v>45</v>
      </c>
      <c r="B216" s="4">
        <v>0</v>
      </c>
      <c r="C216" s="5">
        <v>0</v>
      </c>
      <c r="D216" s="4">
        <v>0</v>
      </c>
      <c r="E216" s="5">
        <v>0</v>
      </c>
      <c r="F216" s="4">
        <v>0</v>
      </c>
      <c r="G216" s="5">
        <v>0</v>
      </c>
      <c r="H216" s="4">
        <v>0</v>
      </c>
    </row>
    <row r="217" spans="1:8" x14ac:dyDescent="0.15">
      <c r="A217" s="2" t="s">
        <v>46</v>
      </c>
      <c r="B217" s="4">
        <v>40</v>
      </c>
      <c r="C217" s="5">
        <v>27.78</v>
      </c>
      <c r="D217" s="4">
        <v>31</v>
      </c>
      <c r="E217" s="5">
        <v>28.7</v>
      </c>
      <c r="F217" s="4">
        <v>8</v>
      </c>
      <c r="G217" s="5">
        <v>22.86</v>
      </c>
      <c r="H217" s="4">
        <v>1</v>
      </c>
    </row>
    <row r="218" spans="1:8" x14ac:dyDescent="0.15">
      <c r="A218" s="2" t="s">
        <v>47</v>
      </c>
      <c r="B218" s="4">
        <v>0</v>
      </c>
      <c r="C218" s="5">
        <v>0</v>
      </c>
      <c r="D218" s="4">
        <v>0</v>
      </c>
      <c r="E218" s="5">
        <v>0</v>
      </c>
      <c r="F218" s="4">
        <v>0</v>
      </c>
      <c r="G218" s="5">
        <v>0</v>
      </c>
      <c r="H218" s="4">
        <v>0</v>
      </c>
    </row>
    <row r="219" spans="1:8" x14ac:dyDescent="0.15">
      <c r="A219" s="2" t="s">
        <v>48</v>
      </c>
      <c r="B219" s="4">
        <v>1</v>
      </c>
      <c r="C219" s="5">
        <v>0.69</v>
      </c>
      <c r="D219" s="4">
        <v>1</v>
      </c>
      <c r="E219" s="5">
        <v>0.93</v>
      </c>
      <c r="F219" s="4">
        <v>0</v>
      </c>
      <c r="G219" s="5">
        <v>0</v>
      </c>
      <c r="H219" s="4">
        <v>0</v>
      </c>
    </row>
    <row r="220" spans="1:8" x14ac:dyDescent="0.15">
      <c r="A220" s="2" t="s">
        <v>49</v>
      </c>
      <c r="B220" s="4">
        <v>1</v>
      </c>
      <c r="C220" s="5">
        <v>0.69</v>
      </c>
      <c r="D220" s="4">
        <v>1</v>
      </c>
      <c r="E220" s="5">
        <v>0.93</v>
      </c>
      <c r="F220" s="4">
        <v>0</v>
      </c>
      <c r="G220" s="5">
        <v>0</v>
      </c>
      <c r="H220" s="4">
        <v>0</v>
      </c>
    </row>
    <row r="221" spans="1:8" x14ac:dyDescent="0.15">
      <c r="A221" s="2" t="s">
        <v>50</v>
      </c>
      <c r="B221" s="4">
        <v>8</v>
      </c>
      <c r="C221" s="5">
        <v>5.56</v>
      </c>
      <c r="D221" s="4">
        <v>6</v>
      </c>
      <c r="E221" s="5">
        <v>5.56</v>
      </c>
      <c r="F221" s="4">
        <v>2</v>
      </c>
      <c r="G221" s="5">
        <v>5.71</v>
      </c>
      <c r="H221" s="4">
        <v>0</v>
      </c>
    </row>
    <row r="222" spans="1:8" x14ac:dyDescent="0.15">
      <c r="A222" s="2" t="s">
        <v>51</v>
      </c>
      <c r="B222" s="4">
        <v>9</v>
      </c>
      <c r="C222" s="5">
        <v>6.25</v>
      </c>
      <c r="D222" s="4">
        <v>9</v>
      </c>
      <c r="E222" s="5">
        <v>8.33</v>
      </c>
      <c r="F222" s="4">
        <v>0</v>
      </c>
      <c r="G222" s="5">
        <v>0</v>
      </c>
      <c r="H222" s="4">
        <v>0</v>
      </c>
    </row>
    <row r="223" spans="1:8" x14ac:dyDescent="0.15">
      <c r="A223" s="2" t="s">
        <v>52</v>
      </c>
      <c r="B223" s="4">
        <v>0</v>
      </c>
      <c r="C223" s="5">
        <v>0</v>
      </c>
      <c r="D223" s="4">
        <v>0</v>
      </c>
      <c r="E223" s="5">
        <v>0</v>
      </c>
      <c r="F223" s="4">
        <v>0</v>
      </c>
      <c r="G223" s="5">
        <v>0</v>
      </c>
      <c r="H223" s="4">
        <v>0</v>
      </c>
    </row>
    <row r="224" spans="1:8" x14ac:dyDescent="0.15">
      <c r="A224" s="2" t="s">
        <v>53</v>
      </c>
      <c r="B224" s="4">
        <v>2</v>
      </c>
      <c r="C224" s="5">
        <v>1.39</v>
      </c>
      <c r="D224" s="4">
        <v>1</v>
      </c>
      <c r="E224" s="5">
        <v>0.93</v>
      </c>
      <c r="F224" s="4">
        <v>1</v>
      </c>
      <c r="G224" s="5">
        <v>2.86</v>
      </c>
      <c r="H224" s="4">
        <v>0</v>
      </c>
    </row>
    <row r="225" spans="1:8" x14ac:dyDescent="0.15">
      <c r="A225" s="2" t="s">
        <v>54</v>
      </c>
      <c r="B225" s="4">
        <v>5</v>
      </c>
      <c r="C225" s="5">
        <v>3.47</v>
      </c>
      <c r="D225" s="4">
        <v>4</v>
      </c>
      <c r="E225" s="5">
        <v>3.7</v>
      </c>
      <c r="F225" s="4">
        <v>1</v>
      </c>
      <c r="G225" s="5">
        <v>2.86</v>
      </c>
      <c r="H225" s="4">
        <v>0</v>
      </c>
    </row>
    <row r="226" spans="1:8" x14ac:dyDescent="0.15">
      <c r="A226" s="1" t="s">
        <v>14</v>
      </c>
      <c r="B226" s="4">
        <v>247</v>
      </c>
      <c r="C226" s="5">
        <v>100.00000000000001</v>
      </c>
      <c r="D226" s="4">
        <v>155</v>
      </c>
      <c r="E226" s="5">
        <v>100.02</v>
      </c>
      <c r="F226" s="4">
        <v>92</v>
      </c>
      <c r="G226" s="5">
        <v>100.00000000000003</v>
      </c>
      <c r="H226" s="4">
        <v>0</v>
      </c>
    </row>
    <row r="227" spans="1:8" x14ac:dyDescent="0.15">
      <c r="A227" s="2" t="s">
        <v>40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41</v>
      </c>
      <c r="B228" s="4">
        <v>54</v>
      </c>
      <c r="C228" s="5">
        <v>21.86</v>
      </c>
      <c r="D228" s="4">
        <v>34</v>
      </c>
      <c r="E228" s="5">
        <v>21.94</v>
      </c>
      <c r="F228" s="4">
        <v>20</v>
      </c>
      <c r="G228" s="5">
        <v>21.74</v>
      </c>
      <c r="H228" s="4">
        <v>0</v>
      </c>
    </row>
    <row r="229" spans="1:8" x14ac:dyDescent="0.15">
      <c r="A229" s="2" t="s">
        <v>42</v>
      </c>
      <c r="B229" s="4">
        <v>20</v>
      </c>
      <c r="C229" s="5">
        <v>8.1</v>
      </c>
      <c r="D229" s="4">
        <v>9</v>
      </c>
      <c r="E229" s="5">
        <v>5.81</v>
      </c>
      <c r="F229" s="4">
        <v>11</v>
      </c>
      <c r="G229" s="5">
        <v>11.96</v>
      </c>
      <c r="H229" s="4">
        <v>0</v>
      </c>
    </row>
    <row r="230" spans="1:8" x14ac:dyDescent="0.15">
      <c r="A230" s="2" t="s">
        <v>43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44</v>
      </c>
      <c r="B231" s="4">
        <v>2</v>
      </c>
      <c r="C231" s="5">
        <v>0.81</v>
      </c>
      <c r="D231" s="4">
        <v>0</v>
      </c>
      <c r="E231" s="5">
        <v>0</v>
      </c>
      <c r="F231" s="4">
        <v>2</v>
      </c>
      <c r="G231" s="5">
        <v>2.17</v>
      </c>
      <c r="H231" s="4">
        <v>0</v>
      </c>
    </row>
    <row r="232" spans="1:8" x14ac:dyDescent="0.15">
      <c r="A232" s="2" t="s">
        <v>45</v>
      </c>
      <c r="B232" s="4">
        <v>0</v>
      </c>
      <c r="C232" s="5">
        <v>0</v>
      </c>
      <c r="D232" s="4">
        <v>0</v>
      </c>
      <c r="E232" s="5">
        <v>0</v>
      </c>
      <c r="F232" s="4">
        <v>0</v>
      </c>
      <c r="G232" s="5">
        <v>0</v>
      </c>
      <c r="H232" s="4">
        <v>0</v>
      </c>
    </row>
    <row r="233" spans="1:8" x14ac:dyDescent="0.15">
      <c r="A233" s="2" t="s">
        <v>46</v>
      </c>
      <c r="B233" s="4">
        <v>62</v>
      </c>
      <c r="C233" s="5">
        <v>25.1</v>
      </c>
      <c r="D233" s="4">
        <v>38</v>
      </c>
      <c r="E233" s="5">
        <v>24.52</v>
      </c>
      <c r="F233" s="4">
        <v>24</v>
      </c>
      <c r="G233" s="5">
        <v>26.09</v>
      </c>
      <c r="H233" s="4">
        <v>0</v>
      </c>
    </row>
    <row r="234" spans="1:8" x14ac:dyDescent="0.15">
      <c r="A234" s="2" t="s">
        <v>47</v>
      </c>
      <c r="B234" s="4">
        <v>2</v>
      </c>
      <c r="C234" s="5">
        <v>0.81</v>
      </c>
      <c r="D234" s="4">
        <v>1</v>
      </c>
      <c r="E234" s="5">
        <v>0.65</v>
      </c>
      <c r="F234" s="4">
        <v>1</v>
      </c>
      <c r="G234" s="5">
        <v>1.0900000000000001</v>
      </c>
      <c r="H234" s="4">
        <v>0</v>
      </c>
    </row>
    <row r="235" spans="1:8" x14ac:dyDescent="0.15">
      <c r="A235" s="2" t="s">
        <v>48</v>
      </c>
      <c r="B235" s="4">
        <v>14</v>
      </c>
      <c r="C235" s="5">
        <v>5.67</v>
      </c>
      <c r="D235" s="4">
        <v>8</v>
      </c>
      <c r="E235" s="5">
        <v>5.16</v>
      </c>
      <c r="F235" s="4">
        <v>6</v>
      </c>
      <c r="G235" s="5">
        <v>6.52</v>
      </c>
      <c r="H235" s="4">
        <v>0</v>
      </c>
    </row>
    <row r="236" spans="1:8" x14ac:dyDescent="0.15">
      <c r="A236" s="2" t="s">
        <v>49</v>
      </c>
      <c r="B236" s="4">
        <v>15</v>
      </c>
      <c r="C236" s="5">
        <v>6.07</v>
      </c>
      <c r="D236" s="4">
        <v>5</v>
      </c>
      <c r="E236" s="5">
        <v>3.23</v>
      </c>
      <c r="F236" s="4">
        <v>10</v>
      </c>
      <c r="G236" s="5">
        <v>10.87</v>
      </c>
      <c r="H236" s="4">
        <v>0</v>
      </c>
    </row>
    <row r="237" spans="1:8" x14ac:dyDescent="0.15">
      <c r="A237" s="2" t="s">
        <v>50</v>
      </c>
      <c r="B237" s="4">
        <v>24</v>
      </c>
      <c r="C237" s="5">
        <v>9.7200000000000006</v>
      </c>
      <c r="D237" s="4">
        <v>22</v>
      </c>
      <c r="E237" s="5">
        <v>14.19</v>
      </c>
      <c r="F237" s="4">
        <v>2</v>
      </c>
      <c r="G237" s="5">
        <v>2.17</v>
      </c>
      <c r="H237" s="4">
        <v>0</v>
      </c>
    </row>
    <row r="238" spans="1:8" x14ac:dyDescent="0.15">
      <c r="A238" s="2" t="s">
        <v>51</v>
      </c>
      <c r="B238" s="4">
        <v>27</v>
      </c>
      <c r="C238" s="5">
        <v>10.93</v>
      </c>
      <c r="D238" s="4">
        <v>17</v>
      </c>
      <c r="E238" s="5">
        <v>10.97</v>
      </c>
      <c r="F238" s="4">
        <v>10</v>
      </c>
      <c r="G238" s="5">
        <v>10.87</v>
      </c>
      <c r="H238" s="4">
        <v>0</v>
      </c>
    </row>
    <row r="239" spans="1:8" x14ac:dyDescent="0.15">
      <c r="A239" s="2" t="s">
        <v>52</v>
      </c>
      <c r="B239" s="4">
        <v>12</v>
      </c>
      <c r="C239" s="5">
        <v>4.8600000000000003</v>
      </c>
      <c r="D239" s="4">
        <v>12</v>
      </c>
      <c r="E239" s="5">
        <v>7.74</v>
      </c>
      <c r="F239" s="4">
        <v>0</v>
      </c>
      <c r="G239" s="5">
        <v>0</v>
      </c>
      <c r="H239" s="4">
        <v>0</v>
      </c>
    </row>
    <row r="240" spans="1:8" x14ac:dyDescent="0.15">
      <c r="A240" s="2" t="s">
        <v>53</v>
      </c>
      <c r="B240" s="4">
        <v>8</v>
      </c>
      <c r="C240" s="5">
        <v>3.24</v>
      </c>
      <c r="D240" s="4">
        <v>7</v>
      </c>
      <c r="E240" s="5">
        <v>4.5199999999999996</v>
      </c>
      <c r="F240" s="4">
        <v>1</v>
      </c>
      <c r="G240" s="5">
        <v>1.0900000000000001</v>
      </c>
      <c r="H240" s="4">
        <v>0</v>
      </c>
    </row>
    <row r="241" spans="1:8" x14ac:dyDescent="0.15">
      <c r="A241" s="2" t="s">
        <v>54</v>
      </c>
      <c r="B241" s="4">
        <v>7</v>
      </c>
      <c r="C241" s="5">
        <v>2.83</v>
      </c>
      <c r="D241" s="4">
        <v>2</v>
      </c>
      <c r="E241" s="5">
        <v>1.29</v>
      </c>
      <c r="F241" s="4">
        <v>5</v>
      </c>
      <c r="G241" s="5">
        <v>5.43</v>
      </c>
      <c r="H241" s="4">
        <v>0</v>
      </c>
    </row>
    <row r="242" spans="1:8" x14ac:dyDescent="0.15">
      <c r="A242" s="1" t="s">
        <v>15</v>
      </c>
      <c r="B242" s="4">
        <v>284</v>
      </c>
      <c r="C242" s="5">
        <v>99.989999999999981</v>
      </c>
      <c r="D242" s="4">
        <v>198</v>
      </c>
      <c r="E242" s="5">
        <v>100.01</v>
      </c>
      <c r="F242" s="4">
        <v>86</v>
      </c>
      <c r="G242" s="5">
        <v>99.999999999999986</v>
      </c>
      <c r="H242" s="4">
        <v>0</v>
      </c>
    </row>
    <row r="243" spans="1:8" x14ac:dyDescent="0.15">
      <c r="A243" s="2" t="s">
        <v>40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41</v>
      </c>
      <c r="B244" s="4">
        <v>37</v>
      </c>
      <c r="C244" s="5">
        <v>13.03</v>
      </c>
      <c r="D244" s="4">
        <v>15</v>
      </c>
      <c r="E244" s="5">
        <v>7.58</v>
      </c>
      <c r="F244" s="4">
        <v>22</v>
      </c>
      <c r="G244" s="5">
        <v>25.58</v>
      </c>
      <c r="H244" s="4">
        <v>0</v>
      </c>
    </row>
    <row r="245" spans="1:8" x14ac:dyDescent="0.15">
      <c r="A245" s="2" t="s">
        <v>42</v>
      </c>
      <c r="B245" s="4">
        <v>29</v>
      </c>
      <c r="C245" s="5">
        <v>10.210000000000001</v>
      </c>
      <c r="D245" s="4">
        <v>22</v>
      </c>
      <c r="E245" s="5">
        <v>11.11</v>
      </c>
      <c r="F245" s="4">
        <v>7</v>
      </c>
      <c r="G245" s="5">
        <v>8.14</v>
      </c>
      <c r="H245" s="4">
        <v>0</v>
      </c>
    </row>
    <row r="246" spans="1:8" x14ac:dyDescent="0.15">
      <c r="A246" s="2" t="s">
        <v>43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44</v>
      </c>
      <c r="B247" s="4">
        <v>3</v>
      </c>
      <c r="C247" s="5">
        <v>1.06</v>
      </c>
      <c r="D247" s="4">
        <v>0</v>
      </c>
      <c r="E247" s="5">
        <v>0</v>
      </c>
      <c r="F247" s="4">
        <v>3</v>
      </c>
      <c r="G247" s="5">
        <v>3.49</v>
      </c>
      <c r="H247" s="4">
        <v>0</v>
      </c>
    </row>
    <row r="248" spans="1:8" x14ac:dyDescent="0.15">
      <c r="A248" s="2" t="s">
        <v>45</v>
      </c>
      <c r="B248" s="4">
        <v>0</v>
      </c>
      <c r="C248" s="5">
        <v>0</v>
      </c>
      <c r="D248" s="4">
        <v>0</v>
      </c>
      <c r="E248" s="5">
        <v>0</v>
      </c>
      <c r="F248" s="4">
        <v>0</v>
      </c>
      <c r="G248" s="5">
        <v>0</v>
      </c>
      <c r="H248" s="4">
        <v>0</v>
      </c>
    </row>
    <row r="249" spans="1:8" x14ac:dyDescent="0.15">
      <c r="A249" s="2" t="s">
        <v>46</v>
      </c>
      <c r="B249" s="4">
        <v>72</v>
      </c>
      <c r="C249" s="5">
        <v>25.35</v>
      </c>
      <c r="D249" s="4">
        <v>52</v>
      </c>
      <c r="E249" s="5">
        <v>26.26</v>
      </c>
      <c r="F249" s="4">
        <v>20</v>
      </c>
      <c r="G249" s="5">
        <v>23.26</v>
      </c>
      <c r="H249" s="4">
        <v>0</v>
      </c>
    </row>
    <row r="250" spans="1:8" x14ac:dyDescent="0.15">
      <c r="A250" s="2" t="s">
        <v>47</v>
      </c>
      <c r="B250" s="4">
        <v>4</v>
      </c>
      <c r="C250" s="5">
        <v>1.41</v>
      </c>
      <c r="D250" s="4">
        <v>3</v>
      </c>
      <c r="E250" s="5">
        <v>1.52</v>
      </c>
      <c r="F250" s="4">
        <v>1</v>
      </c>
      <c r="G250" s="5">
        <v>1.1599999999999999</v>
      </c>
      <c r="H250" s="4">
        <v>0</v>
      </c>
    </row>
    <row r="251" spans="1:8" x14ac:dyDescent="0.15">
      <c r="A251" s="2" t="s">
        <v>48</v>
      </c>
      <c r="B251" s="4">
        <v>26</v>
      </c>
      <c r="C251" s="5">
        <v>9.15</v>
      </c>
      <c r="D251" s="4">
        <v>14</v>
      </c>
      <c r="E251" s="5">
        <v>7.07</v>
      </c>
      <c r="F251" s="4">
        <v>12</v>
      </c>
      <c r="G251" s="5">
        <v>13.95</v>
      </c>
      <c r="H251" s="4">
        <v>0</v>
      </c>
    </row>
    <row r="252" spans="1:8" x14ac:dyDescent="0.15">
      <c r="A252" s="2" t="s">
        <v>49</v>
      </c>
      <c r="B252" s="4">
        <v>15</v>
      </c>
      <c r="C252" s="5">
        <v>5.28</v>
      </c>
      <c r="D252" s="4">
        <v>6</v>
      </c>
      <c r="E252" s="5">
        <v>3.03</v>
      </c>
      <c r="F252" s="4">
        <v>9</v>
      </c>
      <c r="G252" s="5">
        <v>10.47</v>
      </c>
      <c r="H252" s="4">
        <v>0</v>
      </c>
    </row>
    <row r="253" spans="1:8" x14ac:dyDescent="0.15">
      <c r="A253" s="2" t="s">
        <v>50</v>
      </c>
      <c r="B253" s="4">
        <v>29</v>
      </c>
      <c r="C253" s="5">
        <v>10.210000000000001</v>
      </c>
      <c r="D253" s="4">
        <v>28</v>
      </c>
      <c r="E253" s="5">
        <v>14.14</v>
      </c>
      <c r="F253" s="4">
        <v>1</v>
      </c>
      <c r="G253" s="5">
        <v>1.1599999999999999</v>
      </c>
      <c r="H253" s="4">
        <v>0</v>
      </c>
    </row>
    <row r="254" spans="1:8" x14ac:dyDescent="0.15">
      <c r="A254" s="2" t="s">
        <v>51</v>
      </c>
      <c r="B254" s="4">
        <v>23</v>
      </c>
      <c r="C254" s="5">
        <v>8.1</v>
      </c>
      <c r="D254" s="4">
        <v>22</v>
      </c>
      <c r="E254" s="5">
        <v>11.11</v>
      </c>
      <c r="F254" s="4">
        <v>1</v>
      </c>
      <c r="G254" s="5">
        <v>1.1599999999999999</v>
      </c>
      <c r="H254" s="4">
        <v>0</v>
      </c>
    </row>
    <row r="255" spans="1:8" x14ac:dyDescent="0.15">
      <c r="A255" s="2" t="s">
        <v>52</v>
      </c>
      <c r="B255" s="4">
        <v>19</v>
      </c>
      <c r="C255" s="5">
        <v>6.69</v>
      </c>
      <c r="D255" s="4">
        <v>19</v>
      </c>
      <c r="E255" s="5">
        <v>9.6</v>
      </c>
      <c r="F255" s="4">
        <v>0</v>
      </c>
      <c r="G255" s="5">
        <v>0</v>
      </c>
      <c r="H255" s="4">
        <v>0</v>
      </c>
    </row>
    <row r="256" spans="1:8" x14ac:dyDescent="0.15">
      <c r="A256" s="2" t="s">
        <v>53</v>
      </c>
      <c r="B256" s="4">
        <v>21</v>
      </c>
      <c r="C256" s="5">
        <v>7.39</v>
      </c>
      <c r="D256" s="4">
        <v>12</v>
      </c>
      <c r="E256" s="5">
        <v>6.06</v>
      </c>
      <c r="F256" s="4">
        <v>9</v>
      </c>
      <c r="G256" s="5">
        <v>10.47</v>
      </c>
      <c r="H256" s="4">
        <v>0</v>
      </c>
    </row>
    <row r="257" spans="1:8" x14ac:dyDescent="0.15">
      <c r="A257" s="2" t="s">
        <v>54</v>
      </c>
      <c r="B257" s="4">
        <v>6</v>
      </c>
      <c r="C257" s="5">
        <v>2.11</v>
      </c>
      <c r="D257" s="4">
        <v>5</v>
      </c>
      <c r="E257" s="5">
        <v>2.5299999999999998</v>
      </c>
      <c r="F257" s="4">
        <v>1</v>
      </c>
      <c r="G257" s="5">
        <v>1.1599999999999999</v>
      </c>
      <c r="H257" s="4">
        <v>0</v>
      </c>
    </row>
    <row r="258" spans="1:8" x14ac:dyDescent="0.15">
      <c r="A258" s="1" t="s">
        <v>16</v>
      </c>
      <c r="B258" s="4">
        <v>459</v>
      </c>
      <c r="C258" s="5">
        <v>99.989999999999981</v>
      </c>
      <c r="D258" s="4">
        <v>315</v>
      </c>
      <c r="E258" s="5">
        <v>100</v>
      </c>
      <c r="F258" s="4">
        <v>144</v>
      </c>
      <c r="G258" s="5">
        <v>100</v>
      </c>
      <c r="H258" s="4">
        <v>0</v>
      </c>
    </row>
    <row r="259" spans="1:8" x14ac:dyDescent="0.15">
      <c r="A259" s="2" t="s">
        <v>40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41</v>
      </c>
      <c r="B260" s="4">
        <v>42</v>
      </c>
      <c r="C260" s="5">
        <v>9.15</v>
      </c>
      <c r="D260" s="4">
        <v>16</v>
      </c>
      <c r="E260" s="5">
        <v>5.08</v>
      </c>
      <c r="F260" s="4">
        <v>26</v>
      </c>
      <c r="G260" s="5">
        <v>18.059999999999999</v>
      </c>
      <c r="H260" s="4">
        <v>0</v>
      </c>
    </row>
    <row r="261" spans="1:8" x14ac:dyDescent="0.15">
      <c r="A261" s="2" t="s">
        <v>42</v>
      </c>
      <c r="B261" s="4">
        <v>40</v>
      </c>
      <c r="C261" s="5">
        <v>8.7100000000000009</v>
      </c>
      <c r="D261" s="4">
        <v>19</v>
      </c>
      <c r="E261" s="5">
        <v>6.03</v>
      </c>
      <c r="F261" s="4">
        <v>21</v>
      </c>
      <c r="G261" s="5">
        <v>14.58</v>
      </c>
      <c r="H261" s="4">
        <v>0</v>
      </c>
    </row>
    <row r="262" spans="1:8" x14ac:dyDescent="0.15">
      <c r="A262" s="2" t="s">
        <v>43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44</v>
      </c>
      <c r="B263" s="4">
        <v>3</v>
      </c>
      <c r="C263" s="5">
        <v>0.65</v>
      </c>
      <c r="D263" s="4">
        <v>0</v>
      </c>
      <c r="E263" s="5">
        <v>0</v>
      </c>
      <c r="F263" s="4">
        <v>3</v>
      </c>
      <c r="G263" s="5">
        <v>2.08</v>
      </c>
      <c r="H263" s="4">
        <v>0</v>
      </c>
    </row>
    <row r="264" spans="1:8" x14ac:dyDescent="0.15">
      <c r="A264" s="2" t="s">
        <v>45</v>
      </c>
      <c r="B264" s="4">
        <v>5</v>
      </c>
      <c r="C264" s="5">
        <v>1.0900000000000001</v>
      </c>
      <c r="D264" s="4">
        <v>1</v>
      </c>
      <c r="E264" s="5">
        <v>0.32</v>
      </c>
      <c r="F264" s="4">
        <v>4</v>
      </c>
      <c r="G264" s="5">
        <v>2.78</v>
      </c>
      <c r="H264" s="4">
        <v>0</v>
      </c>
    </row>
    <row r="265" spans="1:8" x14ac:dyDescent="0.15">
      <c r="A265" s="2" t="s">
        <v>46</v>
      </c>
      <c r="B265" s="4">
        <v>139</v>
      </c>
      <c r="C265" s="5">
        <v>30.28</v>
      </c>
      <c r="D265" s="4">
        <v>103</v>
      </c>
      <c r="E265" s="5">
        <v>32.700000000000003</v>
      </c>
      <c r="F265" s="4">
        <v>36</v>
      </c>
      <c r="G265" s="5">
        <v>25</v>
      </c>
      <c r="H265" s="4">
        <v>0</v>
      </c>
    </row>
    <row r="266" spans="1:8" x14ac:dyDescent="0.15">
      <c r="A266" s="2" t="s">
        <v>47</v>
      </c>
      <c r="B266" s="4">
        <v>2</v>
      </c>
      <c r="C266" s="5">
        <v>0.44</v>
      </c>
      <c r="D266" s="4">
        <v>0</v>
      </c>
      <c r="E266" s="5">
        <v>0</v>
      </c>
      <c r="F266" s="4">
        <v>2</v>
      </c>
      <c r="G266" s="5">
        <v>1.39</v>
      </c>
      <c r="H266" s="4">
        <v>0</v>
      </c>
    </row>
    <row r="267" spans="1:8" x14ac:dyDescent="0.15">
      <c r="A267" s="2" t="s">
        <v>48</v>
      </c>
      <c r="B267" s="4">
        <v>58</v>
      </c>
      <c r="C267" s="5">
        <v>12.64</v>
      </c>
      <c r="D267" s="4">
        <v>34</v>
      </c>
      <c r="E267" s="5">
        <v>10.79</v>
      </c>
      <c r="F267" s="4">
        <v>24</v>
      </c>
      <c r="G267" s="5">
        <v>16.670000000000002</v>
      </c>
      <c r="H267" s="4">
        <v>0</v>
      </c>
    </row>
    <row r="268" spans="1:8" x14ac:dyDescent="0.15">
      <c r="A268" s="2" t="s">
        <v>49</v>
      </c>
      <c r="B268" s="4">
        <v>18</v>
      </c>
      <c r="C268" s="5">
        <v>3.92</v>
      </c>
      <c r="D268" s="4">
        <v>15</v>
      </c>
      <c r="E268" s="5">
        <v>4.76</v>
      </c>
      <c r="F268" s="4">
        <v>3</v>
      </c>
      <c r="G268" s="5">
        <v>2.08</v>
      </c>
      <c r="H268" s="4">
        <v>0</v>
      </c>
    </row>
    <row r="269" spans="1:8" x14ac:dyDescent="0.15">
      <c r="A269" s="2" t="s">
        <v>50</v>
      </c>
      <c r="B269" s="4">
        <v>45</v>
      </c>
      <c r="C269" s="5">
        <v>9.8000000000000007</v>
      </c>
      <c r="D269" s="4">
        <v>40</v>
      </c>
      <c r="E269" s="5">
        <v>12.7</v>
      </c>
      <c r="F269" s="4">
        <v>5</v>
      </c>
      <c r="G269" s="5">
        <v>3.47</v>
      </c>
      <c r="H269" s="4">
        <v>0</v>
      </c>
    </row>
    <row r="270" spans="1:8" x14ac:dyDescent="0.15">
      <c r="A270" s="2" t="s">
        <v>51</v>
      </c>
      <c r="B270" s="4">
        <v>59</v>
      </c>
      <c r="C270" s="5">
        <v>12.85</v>
      </c>
      <c r="D270" s="4">
        <v>54</v>
      </c>
      <c r="E270" s="5">
        <v>17.14</v>
      </c>
      <c r="F270" s="4">
        <v>5</v>
      </c>
      <c r="G270" s="5">
        <v>3.47</v>
      </c>
      <c r="H270" s="4">
        <v>0</v>
      </c>
    </row>
    <row r="271" spans="1:8" x14ac:dyDescent="0.15">
      <c r="A271" s="2" t="s">
        <v>52</v>
      </c>
      <c r="B271" s="4">
        <v>19</v>
      </c>
      <c r="C271" s="5">
        <v>4.1399999999999997</v>
      </c>
      <c r="D271" s="4">
        <v>15</v>
      </c>
      <c r="E271" s="5">
        <v>4.76</v>
      </c>
      <c r="F271" s="4">
        <v>4</v>
      </c>
      <c r="G271" s="5">
        <v>2.78</v>
      </c>
      <c r="H271" s="4">
        <v>0</v>
      </c>
    </row>
    <row r="272" spans="1:8" x14ac:dyDescent="0.15">
      <c r="A272" s="2" t="s">
        <v>53</v>
      </c>
      <c r="B272" s="4">
        <v>21</v>
      </c>
      <c r="C272" s="5">
        <v>4.58</v>
      </c>
      <c r="D272" s="4">
        <v>17</v>
      </c>
      <c r="E272" s="5">
        <v>5.4</v>
      </c>
      <c r="F272" s="4">
        <v>4</v>
      </c>
      <c r="G272" s="5">
        <v>2.78</v>
      </c>
      <c r="H272" s="4">
        <v>0</v>
      </c>
    </row>
    <row r="273" spans="1:8" x14ac:dyDescent="0.15">
      <c r="A273" s="2" t="s">
        <v>54</v>
      </c>
      <c r="B273" s="4">
        <v>8</v>
      </c>
      <c r="C273" s="5">
        <v>1.74</v>
      </c>
      <c r="D273" s="4">
        <v>1</v>
      </c>
      <c r="E273" s="5">
        <v>0.32</v>
      </c>
      <c r="F273" s="4">
        <v>7</v>
      </c>
      <c r="G273" s="5">
        <v>4.8600000000000003</v>
      </c>
      <c r="H273" s="4">
        <v>0</v>
      </c>
    </row>
    <row r="274" spans="1:8" x14ac:dyDescent="0.15">
      <c r="A274" s="1" t="s">
        <v>17</v>
      </c>
      <c r="B274" s="4">
        <v>91</v>
      </c>
      <c r="C274" s="5">
        <v>99.999999999999972</v>
      </c>
      <c r="D274" s="4">
        <v>72</v>
      </c>
      <c r="E274" s="5">
        <v>100</v>
      </c>
      <c r="F274" s="4">
        <v>19</v>
      </c>
      <c r="G274" s="5">
        <v>100.00999999999999</v>
      </c>
      <c r="H274" s="4">
        <v>0</v>
      </c>
    </row>
    <row r="275" spans="1:8" x14ac:dyDescent="0.15">
      <c r="A275" s="2" t="s">
        <v>40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41</v>
      </c>
      <c r="B276" s="4">
        <v>17</v>
      </c>
      <c r="C276" s="5">
        <v>18.68</v>
      </c>
      <c r="D276" s="4">
        <v>11</v>
      </c>
      <c r="E276" s="5">
        <v>15.28</v>
      </c>
      <c r="F276" s="4">
        <v>6</v>
      </c>
      <c r="G276" s="5">
        <v>31.58</v>
      </c>
      <c r="H276" s="4">
        <v>0</v>
      </c>
    </row>
    <row r="277" spans="1:8" x14ac:dyDescent="0.15">
      <c r="A277" s="2" t="s">
        <v>42</v>
      </c>
      <c r="B277" s="4">
        <v>17</v>
      </c>
      <c r="C277" s="5">
        <v>18.68</v>
      </c>
      <c r="D277" s="4">
        <v>12</v>
      </c>
      <c r="E277" s="5">
        <v>16.670000000000002</v>
      </c>
      <c r="F277" s="4">
        <v>5</v>
      </c>
      <c r="G277" s="5">
        <v>26.32</v>
      </c>
      <c r="H277" s="4">
        <v>0</v>
      </c>
    </row>
    <row r="278" spans="1:8" x14ac:dyDescent="0.15">
      <c r="A278" s="2" t="s">
        <v>43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44</v>
      </c>
      <c r="B279" s="4">
        <v>1</v>
      </c>
      <c r="C279" s="5">
        <v>1.1000000000000001</v>
      </c>
      <c r="D279" s="4">
        <v>1</v>
      </c>
      <c r="E279" s="5">
        <v>1.39</v>
      </c>
      <c r="F279" s="4">
        <v>0</v>
      </c>
      <c r="G279" s="5">
        <v>0</v>
      </c>
      <c r="H279" s="4">
        <v>0</v>
      </c>
    </row>
    <row r="280" spans="1:8" x14ac:dyDescent="0.15">
      <c r="A280" s="2" t="s">
        <v>45</v>
      </c>
      <c r="B280" s="4">
        <v>0</v>
      </c>
      <c r="C280" s="5">
        <v>0</v>
      </c>
      <c r="D280" s="4">
        <v>0</v>
      </c>
      <c r="E280" s="5">
        <v>0</v>
      </c>
      <c r="F280" s="4">
        <v>0</v>
      </c>
      <c r="G280" s="5">
        <v>0</v>
      </c>
      <c r="H280" s="4">
        <v>0</v>
      </c>
    </row>
    <row r="281" spans="1:8" x14ac:dyDescent="0.15">
      <c r="A281" s="2" t="s">
        <v>46</v>
      </c>
      <c r="B281" s="4">
        <v>18</v>
      </c>
      <c r="C281" s="5">
        <v>19.78</v>
      </c>
      <c r="D281" s="4">
        <v>16</v>
      </c>
      <c r="E281" s="5">
        <v>22.22</v>
      </c>
      <c r="F281" s="4">
        <v>2</v>
      </c>
      <c r="G281" s="5">
        <v>10.53</v>
      </c>
      <c r="H281" s="4">
        <v>0</v>
      </c>
    </row>
    <row r="282" spans="1:8" x14ac:dyDescent="0.15">
      <c r="A282" s="2" t="s">
        <v>47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15">
      <c r="A283" s="2" t="s">
        <v>48</v>
      </c>
      <c r="B283" s="4">
        <v>9</v>
      </c>
      <c r="C283" s="5">
        <v>9.89</v>
      </c>
      <c r="D283" s="4">
        <v>9</v>
      </c>
      <c r="E283" s="5">
        <v>12.5</v>
      </c>
      <c r="F283" s="4">
        <v>0</v>
      </c>
      <c r="G283" s="5">
        <v>0</v>
      </c>
      <c r="H283" s="4">
        <v>0</v>
      </c>
    </row>
    <row r="284" spans="1:8" x14ac:dyDescent="0.15">
      <c r="A284" s="2" t="s">
        <v>49</v>
      </c>
      <c r="B284" s="4">
        <v>3</v>
      </c>
      <c r="C284" s="5">
        <v>3.3</v>
      </c>
      <c r="D284" s="4">
        <v>2</v>
      </c>
      <c r="E284" s="5">
        <v>2.78</v>
      </c>
      <c r="F284" s="4">
        <v>1</v>
      </c>
      <c r="G284" s="5">
        <v>5.26</v>
      </c>
      <c r="H284" s="4">
        <v>0</v>
      </c>
    </row>
    <row r="285" spans="1:8" x14ac:dyDescent="0.15">
      <c r="A285" s="2" t="s">
        <v>50</v>
      </c>
      <c r="B285" s="4">
        <v>3</v>
      </c>
      <c r="C285" s="5">
        <v>3.3</v>
      </c>
      <c r="D285" s="4">
        <v>3</v>
      </c>
      <c r="E285" s="5">
        <v>4.17</v>
      </c>
      <c r="F285" s="4">
        <v>0</v>
      </c>
      <c r="G285" s="5">
        <v>0</v>
      </c>
      <c r="H285" s="4">
        <v>0</v>
      </c>
    </row>
    <row r="286" spans="1:8" x14ac:dyDescent="0.15">
      <c r="A286" s="2" t="s">
        <v>51</v>
      </c>
      <c r="B286" s="4">
        <v>8</v>
      </c>
      <c r="C286" s="5">
        <v>8.7899999999999991</v>
      </c>
      <c r="D286" s="4">
        <v>8</v>
      </c>
      <c r="E286" s="5">
        <v>11.11</v>
      </c>
      <c r="F286" s="4">
        <v>0</v>
      </c>
      <c r="G286" s="5">
        <v>0</v>
      </c>
      <c r="H286" s="4">
        <v>0</v>
      </c>
    </row>
    <row r="287" spans="1:8" x14ac:dyDescent="0.15">
      <c r="A287" s="2" t="s">
        <v>52</v>
      </c>
      <c r="B287" s="4">
        <v>0</v>
      </c>
      <c r="C287" s="5">
        <v>0</v>
      </c>
      <c r="D287" s="4">
        <v>0</v>
      </c>
      <c r="E287" s="5">
        <v>0</v>
      </c>
      <c r="F287" s="4">
        <v>0</v>
      </c>
      <c r="G287" s="5">
        <v>0</v>
      </c>
      <c r="H287" s="4">
        <v>0</v>
      </c>
    </row>
    <row r="288" spans="1:8" x14ac:dyDescent="0.15">
      <c r="A288" s="2" t="s">
        <v>53</v>
      </c>
      <c r="B288" s="4">
        <v>8</v>
      </c>
      <c r="C288" s="5">
        <v>8.7899999999999991</v>
      </c>
      <c r="D288" s="4">
        <v>5</v>
      </c>
      <c r="E288" s="5">
        <v>6.94</v>
      </c>
      <c r="F288" s="4">
        <v>3</v>
      </c>
      <c r="G288" s="5">
        <v>15.79</v>
      </c>
      <c r="H288" s="4">
        <v>0</v>
      </c>
    </row>
    <row r="289" spans="1:8" x14ac:dyDescent="0.15">
      <c r="A289" s="2" t="s">
        <v>54</v>
      </c>
      <c r="B289" s="4">
        <v>7</v>
      </c>
      <c r="C289" s="5">
        <v>7.69</v>
      </c>
      <c r="D289" s="4">
        <v>5</v>
      </c>
      <c r="E289" s="5">
        <v>6.94</v>
      </c>
      <c r="F289" s="4">
        <v>2</v>
      </c>
      <c r="G289" s="5">
        <v>10.53</v>
      </c>
      <c r="H289" s="4">
        <v>0</v>
      </c>
    </row>
    <row r="290" spans="1:8" x14ac:dyDescent="0.15">
      <c r="A290" s="1" t="s">
        <v>18</v>
      </c>
      <c r="B290" s="4">
        <v>173</v>
      </c>
      <c r="C290" s="5">
        <v>100</v>
      </c>
      <c r="D290" s="4">
        <v>130</v>
      </c>
      <c r="E290" s="5">
        <v>100.01000000000003</v>
      </c>
      <c r="F290" s="4">
        <v>43</v>
      </c>
      <c r="G290" s="5">
        <v>100.01000000000002</v>
      </c>
      <c r="H290" s="4">
        <v>0</v>
      </c>
    </row>
    <row r="291" spans="1:8" x14ac:dyDescent="0.15">
      <c r="A291" s="2" t="s">
        <v>40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41</v>
      </c>
      <c r="B292" s="4">
        <v>28</v>
      </c>
      <c r="C292" s="5">
        <v>16.18</v>
      </c>
      <c r="D292" s="4">
        <v>22</v>
      </c>
      <c r="E292" s="5">
        <v>16.920000000000002</v>
      </c>
      <c r="F292" s="4">
        <v>6</v>
      </c>
      <c r="G292" s="5">
        <v>13.95</v>
      </c>
      <c r="H292" s="4">
        <v>0</v>
      </c>
    </row>
    <row r="293" spans="1:8" x14ac:dyDescent="0.15">
      <c r="A293" s="2" t="s">
        <v>42</v>
      </c>
      <c r="B293" s="4">
        <v>33</v>
      </c>
      <c r="C293" s="5">
        <v>19.079999999999998</v>
      </c>
      <c r="D293" s="4">
        <v>22</v>
      </c>
      <c r="E293" s="5">
        <v>16.920000000000002</v>
      </c>
      <c r="F293" s="4">
        <v>11</v>
      </c>
      <c r="G293" s="5">
        <v>25.58</v>
      </c>
      <c r="H293" s="4">
        <v>0</v>
      </c>
    </row>
    <row r="294" spans="1:8" x14ac:dyDescent="0.15">
      <c r="A294" s="2" t="s">
        <v>43</v>
      </c>
      <c r="B294" s="4">
        <v>1</v>
      </c>
      <c r="C294" s="5">
        <v>0.57999999999999996</v>
      </c>
      <c r="D294" s="4">
        <v>0</v>
      </c>
      <c r="E294" s="5">
        <v>0</v>
      </c>
      <c r="F294" s="4">
        <v>1</v>
      </c>
      <c r="G294" s="5">
        <v>2.33</v>
      </c>
      <c r="H294" s="4">
        <v>0</v>
      </c>
    </row>
    <row r="295" spans="1:8" x14ac:dyDescent="0.15">
      <c r="A295" s="2" t="s">
        <v>44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15">
      <c r="A296" s="2" t="s">
        <v>45</v>
      </c>
      <c r="B296" s="4">
        <v>1</v>
      </c>
      <c r="C296" s="5">
        <v>0.57999999999999996</v>
      </c>
      <c r="D296" s="4">
        <v>1</v>
      </c>
      <c r="E296" s="5">
        <v>0.77</v>
      </c>
      <c r="F296" s="4">
        <v>0</v>
      </c>
      <c r="G296" s="5">
        <v>0</v>
      </c>
      <c r="H296" s="4">
        <v>0</v>
      </c>
    </row>
    <row r="297" spans="1:8" x14ac:dyDescent="0.15">
      <c r="A297" s="2" t="s">
        <v>46</v>
      </c>
      <c r="B297" s="4">
        <v>35</v>
      </c>
      <c r="C297" s="5">
        <v>20.23</v>
      </c>
      <c r="D297" s="4">
        <v>27</v>
      </c>
      <c r="E297" s="5">
        <v>20.77</v>
      </c>
      <c r="F297" s="4">
        <v>8</v>
      </c>
      <c r="G297" s="5">
        <v>18.600000000000001</v>
      </c>
      <c r="H297" s="4">
        <v>0</v>
      </c>
    </row>
    <row r="298" spans="1:8" x14ac:dyDescent="0.15">
      <c r="A298" s="2" t="s">
        <v>47</v>
      </c>
      <c r="B298" s="4">
        <v>2</v>
      </c>
      <c r="C298" s="5">
        <v>1.1599999999999999</v>
      </c>
      <c r="D298" s="4">
        <v>1</v>
      </c>
      <c r="E298" s="5">
        <v>0.77</v>
      </c>
      <c r="F298" s="4">
        <v>1</v>
      </c>
      <c r="G298" s="5">
        <v>2.33</v>
      </c>
      <c r="H298" s="4">
        <v>0</v>
      </c>
    </row>
    <row r="299" spans="1:8" x14ac:dyDescent="0.15">
      <c r="A299" s="2" t="s">
        <v>48</v>
      </c>
      <c r="B299" s="4">
        <v>8</v>
      </c>
      <c r="C299" s="5">
        <v>4.62</v>
      </c>
      <c r="D299" s="4">
        <v>5</v>
      </c>
      <c r="E299" s="5">
        <v>3.85</v>
      </c>
      <c r="F299" s="4">
        <v>3</v>
      </c>
      <c r="G299" s="5">
        <v>6.98</v>
      </c>
      <c r="H299" s="4">
        <v>0</v>
      </c>
    </row>
    <row r="300" spans="1:8" x14ac:dyDescent="0.15">
      <c r="A300" s="2" t="s">
        <v>49</v>
      </c>
      <c r="B300" s="4">
        <v>6</v>
      </c>
      <c r="C300" s="5">
        <v>3.47</v>
      </c>
      <c r="D300" s="4">
        <v>4</v>
      </c>
      <c r="E300" s="5">
        <v>3.08</v>
      </c>
      <c r="F300" s="4">
        <v>2</v>
      </c>
      <c r="G300" s="5">
        <v>4.6500000000000004</v>
      </c>
      <c r="H300" s="4">
        <v>0</v>
      </c>
    </row>
    <row r="301" spans="1:8" x14ac:dyDescent="0.15">
      <c r="A301" s="2" t="s">
        <v>50</v>
      </c>
      <c r="B301" s="4">
        <v>19</v>
      </c>
      <c r="C301" s="5">
        <v>10.98</v>
      </c>
      <c r="D301" s="4">
        <v>16</v>
      </c>
      <c r="E301" s="5">
        <v>12.31</v>
      </c>
      <c r="F301" s="4">
        <v>3</v>
      </c>
      <c r="G301" s="5">
        <v>6.98</v>
      </c>
      <c r="H301" s="4">
        <v>0</v>
      </c>
    </row>
    <row r="302" spans="1:8" x14ac:dyDescent="0.15">
      <c r="A302" s="2" t="s">
        <v>51</v>
      </c>
      <c r="B302" s="4">
        <v>22</v>
      </c>
      <c r="C302" s="5">
        <v>12.72</v>
      </c>
      <c r="D302" s="4">
        <v>19</v>
      </c>
      <c r="E302" s="5">
        <v>14.62</v>
      </c>
      <c r="F302" s="4">
        <v>3</v>
      </c>
      <c r="G302" s="5">
        <v>6.98</v>
      </c>
      <c r="H302" s="4">
        <v>0</v>
      </c>
    </row>
    <row r="303" spans="1:8" x14ac:dyDescent="0.15">
      <c r="A303" s="2" t="s">
        <v>52</v>
      </c>
      <c r="B303" s="4">
        <v>4</v>
      </c>
      <c r="C303" s="5">
        <v>2.31</v>
      </c>
      <c r="D303" s="4">
        <v>2</v>
      </c>
      <c r="E303" s="5">
        <v>1.54</v>
      </c>
      <c r="F303" s="4">
        <v>2</v>
      </c>
      <c r="G303" s="5">
        <v>4.6500000000000004</v>
      </c>
      <c r="H303" s="4">
        <v>0</v>
      </c>
    </row>
    <row r="304" spans="1:8" x14ac:dyDescent="0.15">
      <c r="A304" s="2" t="s">
        <v>53</v>
      </c>
      <c r="B304" s="4">
        <v>4</v>
      </c>
      <c r="C304" s="5">
        <v>2.31</v>
      </c>
      <c r="D304" s="4">
        <v>3</v>
      </c>
      <c r="E304" s="5">
        <v>2.31</v>
      </c>
      <c r="F304" s="4">
        <v>1</v>
      </c>
      <c r="G304" s="5">
        <v>2.33</v>
      </c>
      <c r="H304" s="4">
        <v>0</v>
      </c>
    </row>
    <row r="305" spans="1:8" x14ac:dyDescent="0.15">
      <c r="A305" s="2" t="s">
        <v>54</v>
      </c>
      <c r="B305" s="4">
        <v>10</v>
      </c>
      <c r="C305" s="5">
        <v>5.78</v>
      </c>
      <c r="D305" s="4">
        <v>8</v>
      </c>
      <c r="E305" s="5">
        <v>6.15</v>
      </c>
      <c r="F305" s="4">
        <v>2</v>
      </c>
      <c r="G305" s="5">
        <v>4.6500000000000004</v>
      </c>
      <c r="H305" s="4">
        <v>0</v>
      </c>
    </row>
    <row r="306" spans="1:8" x14ac:dyDescent="0.15">
      <c r="A306" s="1" t="s">
        <v>19</v>
      </c>
      <c r="B306" s="4">
        <v>141</v>
      </c>
      <c r="C306" s="5">
        <v>100.02000000000001</v>
      </c>
      <c r="D306" s="4">
        <v>114</v>
      </c>
      <c r="E306" s="5">
        <v>100.01000000000002</v>
      </c>
      <c r="F306" s="4">
        <v>27</v>
      </c>
      <c r="G306" s="5">
        <v>100.00999999999999</v>
      </c>
      <c r="H306" s="4">
        <v>0</v>
      </c>
    </row>
    <row r="307" spans="1:8" x14ac:dyDescent="0.15">
      <c r="A307" s="2" t="s">
        <v>40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41</v>
      </c>
      <c r="B308" s="4">
        <v>19</v>
      </c>
      <c r="C308" s="5">
        <v>13.48</v>
      </c>
      <c r="D308" s="4">
        <v>12</v>
      </c>
      <c r="E308" s="5">
        <v>10.53</v>
      </c>
      <c r="F308" s="4">
        <v>7</v>
      </c>
      <c r="G308" s="5">
        <v>25.93</v>
      </c>
      <c r="H308" s="4">
        <v>0</v>
      </c>
    </row>
    <row r="309" spans="1:8" x14ac:dyDescent="0.15">
      <c r="A309" s="2" t="s">
        <v>42</v>
      </c>
      <c r="B309" s="4">
        <v>49</v>
      </c>
      <c r="C309" s="5">
        <v>34.75</v>
      </c>
      <c r="D309" s="4">
        <v>38</v>
      </c>
      <c r="E309" s="5">
        <v>33.33</v>
      </c>
      <c r="F309" s="4">
        <v>11</v>
      </c>
      <c r="G309" s="5">
        <v>40.74</v>
      </c>
      <c r="H309" s="4">
        <v>0</v>
      </c>
    </row>
    <row r="310" spans="1:8" x14ac:dyDescent="0.15">
      <c r="A310" s="2" t="s">
        <v>43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44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15">
      <c r="A312" s="2" t="s">
        <v>45</v>
      </c>
      <c r="B312" s="4">
        <v>3</v>
      </c>
      <c r="C312" s="5">
        <v>2.13</v>
      </c>
      <c r="D312" s="4">
        <v>1</v>
      </c>
      <c r="E312" s="5">
        <v>0.88</v>
      </c>
      <c r="F312" s="4">
        <v>2</v>
      </c>
      <c r="G312" s="5">
        <v>7.41</v>
      </c>
      <c r="H312" s="4">
        <v>0</v>
      </c>
    </row>
    <row r="313" spans="1:8" x14ac:dyDescent="0.15">
      <c r="A313" s="2" t="s">
        <v>46</v>
      </c>
      <c r="B313" s="4">
        <v>31</v>
      </c>
      <c r="C313" s="5">
        <v>21.99</v>
      </c>
      <c r="D313" s="4">
        <v>26</v>
      </c>
      <c r="E313" s="5">
        <v>22.81</v>
      </c>
      <c r="F313" s="4">
        <v>5</v>
      </c>
      <c r="G313" s="5">
        <v>18.52</v>
      </c>
      <c r="H313" s="4">
        <v>0</v>
      </c>
    </row>
    <row r="314" spans="1:8" x14ac:dyDescent="0.15">
      <c r="A314" s="2" t="s">
        <v>47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15">
      <c r="A315" s="2" t="s">
        <v>48</v>
      </c>
      <c r="B315" s="4">
        <v>14</v>
      </c>
      <c r="C315" s="5">
        <v>9.93</v>
      </c>
      <c r="D315" s="4">
        <v>12</v>
      </c>
      <c r="E315" s="5">
        <v>10.53</v>
      </c>
      <c r="F315" s="4">
        <v>2</v>
      </c>
      <c r="G315" s="5">
        <v>7.41</v>
      </c>
      <c r="H315" s="4">
        <v>0</v>
      </c>
    </row>
    <row r="316" spans="1:8" x14ac:dyDescent="0.15">
      <c r="A316" s="2" t="s">
        <v>49</v>
      </c>
      <c r="B316" s="4">
        <v>0</v>
      </c>
      <c r="C316" s="5">
        <v>0</v>
      </c>
      <c r="D316" s="4">
        <v>0</v>
      </c>
      <c r="E316" s="5">
        <v>0</v>
      </c>
      <c r="F316" s="4">
        <v>0</v>
      </c>
      <c r="G316" s="5">
        <v>0</v>
      </c>
      <c r="H316" s="4">
        <v>0</v>
      </c>
    </row>
    <row r="317" spans="1:8" x14ac:dyDescent="0.15">
      <c r="A317" s="2" t="s">
        <v>50</v>
      </c>
      <c r="B317" s="4">
        <v>4</v>
      </c>
      <c r="C317" s="5">
        <v>2.84</v>
      </c>
      <c r="D317" s="4">
        <v>4</v>
      </c>
      <c r="E317" s="5">
        <v>3.51</v>
      </c>
      <c r="F317" s="4">
        <v>0</v>
      </c>
      <c r="G317" s="5">
        <v>0</v>
      </c>
      <c r="H317" s="4">
        <v>0</v>
      </c>
    </row>
    <row r="318" spans="1:8" x14ac:dyDescent="0.15">
      <c r="A318" s="2" t="s">
        <v>51</v>
      </c>
      <c r="B318" s="4">
        <v>9</v>
      </c>
      <c r="C318" s="5">
        <v>6.38</v>
      </c>
      <c r="D318" s="4">
        <v>9</v>
      </c>
      <c r="E318" s="5">
        <v>7.89</v>
      </c>
      <c r="F318" s="4">
        <v>0</v>
      </c>
      <c r="G318" s="5">
        <v>0</v>
      </c>
      <c r="H318" s="4">
        <v>0</v>
      </c>
    </row>
    <row r="319" spans="1:8" x14ac:dyDescent="0.15">
      <c r="A319" s="2" t="s">
        <v>52</v>
      </c>
      <c r="B319" s="4">
        <v>4</v>
      </c>
      <c r="C319" s="5">
        <v>2.84</v>
      </c>
      <c r="D319" s="4">
        <v>4</v>
      </c>
      <c r="E319" s="5">
        <v>3.51</v>
      </c>
      <c r="F319" s="4">
        <v>0</v>
      </c>
      <c r="G319" s="5">
        <v>0</v>
      </c>
      <c r="H319" s="4">
        <v>0</v>
      </c>
    </row>
    <row r="320" spans="1:8" x14ac:dyDescent="0.15">
      <c r="A320" s="2" t="s">
        <v>53</v>
      </c>
      <c r="B320" s="4">
        <v>4</v>
      </c>
      <c r="C320" s="5">
        <v>2.84</v>
      </c>
      <c r="D320" s="4">
        <v>4</v>
      </c>
      <c r="E320" s="5">
        <v>3.51</v>
      </c>
      <c r="F320" s="4">
        <v>0</v>
      </c>
      <c r="G320" s="5">
        <v>0</v>
      </c>
      <c r="H320" s="4">
        <v>0</v>
      </c>
    </row>
    <row r="321" spans="1:8" x14ac:dyDescent="0.15">
      <c r="A321" s="2" t="s">
        <v>54</v>
      </c>
      <c r="B321" s="4">
        <v>4</v>
      </c>
      <c r="C321" s="5">
        <v>2.84</v>
      </c>
      <c r="D321" s="4">
        <v>4</v>
      </c>
      <c r="E321" s="5">
        <v>3.51</v>
      </c>
      <c r="F321" s="4">
        <v>0</v>
      </c>
      <c r="G321" s="5">
        <v>0</v>
      </c>
      <c r="H321" s="4">
        <v>0</v>
      </c>
    </row>
    <row r="322" spans="1:8" x14ac:dyDescent="0.15">
      <c r="A322" s="1" t="s">
        <v>20</v>
      </c>
      <c r="B322" s="4">
        <v>660</v>
      </c>
      <c r="C322" s="5">
        <v>99.990000000000009</v>
      </c>
      <c r="D322" s="4">
        <v>453</v>
      </c>
      <c r="E322" s="5">
        <v>100.00999999999999</v>
      </c>
      <c r="F322" s="4">
        <v>207</v>
      </c>
      <c r="G322" s="5">
        <v>100</v>
      </c>
      <c r="H322" s="4">
        <v>0</v>
      </c>
    </row>
    <row r="323" spans="1:8" x14ac:dyDescent="0.15">
      <c r="A323" s="2" t="s">
        <v>40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41</v>
      </c>
      <c r="B324" s="4">
        <v>88</v>
      </c>
      <c r="C324" s="5">
        <v>13.33</v>
      </c>
      <c r="D324" s="4">
        <v>48</v>
      </c>
      <c r="E324" s="5">
        <v>10.6</v>
      </c>
      <c r="F324" s="4">
        <v>40</v>
      </c>
      <c r="G324" s="5">
        <v>19.32</v>
      </c>
      <c r="H324" s="4">
        <v>0</v>
      </c>
    </row>
    <row r="325" spans="1:8" x14ac:dyDescent="0.15">
      <c r="A325" s="2" t="s">
        <v>42</v>
      </c>
      <c r="B325" s="4">
        <v>109</v>
      </c>
      <c r="C325" s="5">
        <v>16.52</v>
      </c>
      <c r="D325" s="4">
        <v>78</v>
      </c>
      <c r="E325" s="5">
        <v>17.22</v>
      </c>
      <c r="F325" s="4">
        <v>31</v>
      </c>
      <c r="G325" s="5">
        <v>14.98</v>
      </c>
      <c r="H325" s="4">
        <v>0</v>
      </c>
    </row>
    <row r="326" spans="1:8" x14ac:dyDescent="0.15">
      <c r="A326" s="2" t="s">
        <v>43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44</v>
      </c>
      <c r="B327" s="4">
        <v>1</v>
      </c>
      <c r="C327" s="5">
        <v>0.15</v>
      </c>
      <c r="D327" s="4">
        <v>0</v>
      </c>
      <c r="E327" s="5">
        <v>0</v>
      </c>
      <c r="F327" s="4">
        <v>1</v>
      </c>
      <c r="G327" s="5">
        <v>0.48</v>
      </c>
      <c r="H327" s="4">
        <v>0</v>
      </c>
    </row>
    <row r="328" spans="1:8" x14ac:dyDescent="0.15">
      <c r="A328" s="2" t="s">
        <v>45</v>
      </c>
      <c r="B328" s="4">
        <v>8</v>
      </c>
      <c r="C328" s="5">
        <v>1.21</v>
      </c>
      <c r="D328" s="4">
        <v>1</v>
      </c>
      <c r="E328" s="5">
        <v>0.22</v>
      </c>
      <c r="F328" s="4">
        <v>7</v>
      </c>
      <c r="G328" s="5">
        <v>3.38</v>
      </c>
      <c r="H328" s="4">
        <v>0</v>
      </c>
    </row>
    <row r="329" spans="1:8" x14ac:dyDescent="0.15">
      <c r="A329" s="2" t="s">
        <v>46</v>
      </c>
      <c r="B329" s="4">
        <v>198</v>
      </c>
      <c r="C329" s="5">
        <v>30</v>
      </c>
      <c r="D329" s="4">
        <v>136</v>
      </c>
      <c r="E329" s="5">
        <v>30.02</v>
      </c>
      <c r="F329" s="4">
        <v>62</v>
      </c>
      <c r="G329" s="5">
        <v>29.95</v>
      </c>
      <c r="H329" s="4">
        <v>0</v>
      </c>
    </row>
    <row r="330" spans="1:8" x14ac:dyDescent="0.15">
      <c r="A330" s="2" t="s">
        <v>47</v>
      </c>
      <c r="B330" s="4">
        <v>3</v>
      </c>
      <c r="C330" s="5">
        <v>0.45</v>
      </c>
      <c r="D330" s="4">
        <v>0</v>
      </c>
      <c r="E330" s="5">
        <v>0</v>
      </c>
      <c r="F330" s="4">
        <v>3</v>
      </c>
      <c r="G330" s="5">
        <v>1.45</v>
      </c>
      <c r="H330" s="4">
        <v>0</v>
      </c>
    </row>
    <row r="331" spans="1:8" x14ac:dyDescent="0.15">
      <c r="A331" s="2" t="s">
        <v>48</v>
      </c>
      <c r="B331" s="4">
        <v>34</v>
      </c>
      <c r="C331" s="5">
        <v>5.15</v>
      </c>
      <c r="D331" s="4">
        <v>13</v>
      </c>
      <c r="E331" s="5">
        <v>2.87</v>
      </c>
      <c r="F331" s="4">
        <v>21</v>
      </c>
      <c r="G331" s="5">
        <v>10.14</v>
      </c>
      <c r="H331" s="4">
        <v>0</v>
      </c>
    </row>
    <row r="332" spans="1:8" x14ac:dyDescent="0.15">
      <c r="A332" s="2" t="s">
        <v>49</v>
      </c>
      <c r="B332" s="4">
        <v>20</v>
      </c>
      <c r="C332" s="5">
        <v>3.03</v>
      </c>
      <c r="D332" s="4">
        <v>15</v>
      </c>
      <c r="E332" s="5">
        <v>3.31</v>
      </c>
      <c r="F332" s="4">
        <v>5</v>
      </c>
      <c r="G332" s="5">
        <v>2.42</v>
      </c>
      <c r="H332" s="4">
        <v>0</v>
      </c>
    </row>
    <row r="333" spans="1:8" x14ac:dyDescent="0.15">
      <c r="A333" s="2" t="s">
        <v>50</v>
      </c>
      <c r="B333" s="4">
        <v>57</v>
      </c>
      <c r="C333" s="5">
        <v>8.64</v>
      </c>
      <c r="D333" s="4">
        <v>50</v>
      </c>
      <c r="E333" s="5">
        <v>11.04</v>
      </c>
      <c r="F333" s="4">
        <v>7</v>
      </c>
      <c r="G333" s="5">
        <v>3.38</v>
      </c>
      <c r="H333" s="4">
        <v>0</v>
      </c>
    </row>
    <row r="334" spans="1:8" x14ac:dyDescent="0.15">
      <c r="A334" s="2" t="s">
        <v>51</v>
      </c>
      <c r="B334" s="4">
        <v>79</v>
      </c>
      <c r="C334" s="5">
        <v>11.97</v>
      </c>
      <c r="D334" s="4">
        <v>66</v>
      </c>
      <c r="E334" s="5">
        <v>14.57</v>
      </c>
      <c r="F334" s="4">
        <v>13</v>
      </c>
      <c r="G334" s="5">
        <v>6.28</v>
      </c>
      <c r="H334" s="4">
        <v>0</v>
      </c>
    </row>
    <row r="335" spans="1:8" x14ac:dyDescent="0.15">
      <c r="A335" s="2" t="s">
        <v>52</v>
      </c>
      <c r="B335" s="4">
        <v>9</v>
      </c>
      <c r="C335" s="5">
        <v>1.36</v>
      </c>
      <c r="D335" s="4">
        <v>9</v>
      </c>
      <c r="E335" s="5">
        <v>1.99</v>
      </c>
      <c r="F335" s="4">
        <v>0</v>
      </c>
      <c r="G335" s="5">
        <v>0</v>
      </c>
      <c r="H335" s="4">
        <v>0</v>
      </c>
    </row>
    <row r="336" spans="1:8" x14ac:dyDescent="0.15">
      <c r="A336" s="2" t="s">
        <v>53</v>
      </c>
      <c r="B336" s="4">
        <v>29</v>
      </c>
      <c r="C336" s="5">
        <v>4.3899999999999997</v>
      </c>
      <c r="D336" s="4">
        <v>17</v>
      </c>
      <c r="E336" s="5">
        <v>3.75</v>
      </c>
      <c r="F336" s="4">
        <v>12</v>
      </c>
      <c r="G336" s="5">
        <v>5.8</v>
      </c>
      <c r="H336" s="4">
        <v>0</v>
      </c>
    </row>
    <row r="337" spans="1:8" x14ac:dyDescent="0.15">
      <c r="A337" s="2" t="s">
        <v>54</v>
      </c>
      <c r="B337" s="4">
        <v>25</v>
      </c>
      <c r="C337" s="5">
        <v>3.79</v>
      </c>
      <c r="D337" s="4">
        <v>20</v>
      </c>
      <c r="E337" s="5">
        <v>4.42</v>
      </c>
      <c r="F337" s="4">
        <v>5</v>
      </c>
      <c r="G337" s="5">
        <v>2.42</v>
      </c>
      <c r="H337" s="4">
        <v>0</v>
      </c>
    </row>
    <row r="338" spans="1:8" x14ac:dyDescent="0.15">
      <c r="A338" s="1" t="s">
        <v>21</v>
      </c>
      <c r="B338" s="4">
        <v>97</v>
      </c>
      <c r="C338" s="5">
        <v>100</v>
      </c>
      <c r="D338" s="4">
        <v>76</v>
      </c>
      <c r="E338" s="5">
        <v>100.00999999999999</v>
      </c>
      <c r="F338" s="4">
        <v>18</v>
      </c>
      <c r="G338" s="5">
        <v>100.01</v>
      </c>
      <c r="H338" s="4">
        <v>3</v>
      </c>
    </row>
    <row r="339" spans="1:8" x14ac:dyDescent="0.15">
      <c r="A339" s="2" t="s">
        <v>40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41</v>
      </c>
      <c r="B340" s="4">
        <v>28</v>
      </c>
      <c r="C340" s="5">
        <v>28.87</v>
      </c>
      <c r="D340" s="4">
        <v>23</v>
      </c>
      <c r="E340" s="5">
        <v>30.26</v>
      </c>
      <c r="F340" s="4">
        <v>5</v>
      </c>
      <c r="G340" s="5">
        <v>27.78</v>
      </c>
      <c r="H340" s="4">
        <v>0</v>
      </c>
    </row>
    <row r="341" spans="1:8" x14ac:dyDescent="0.15">
      <c r="A341" s="2" t="s">
        <v>42</v>
      </c>
      <c r="B341" s="4">
        <v>22</v>
      </c>
      <c r="C341" s="5">
        <v>22.68</v>
      </c>
      <c r="D341" s="4">
        <v>12</v>
      </c>
      <c r="E341" s="5">
        <v>15.79</v>
      </c>
      <c r="F341" s="4">
        <v>7</v>
      </c>
      <c r="G341" s="5">
        <v>38.89</v>
      </c>
      <c r="H341" s="4">
        <v>3</v>
      </c>
    </row>
    <row r="342" spans="1:8" x14ac:dyDescent="0.15">
      <c r="A342" s="2" t="s">
        <v>43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44</v>
      </c>
      <c r="B343" s="4">
        <v>0</v>
      </c>
      <c r="C343" s="5">
        <v>0</v>
      </c>
      <c r="D343" s="4">
        <v>0</v>
      </c>
      <c r="E343" s="5">
        <v>0</v>
      </c>
      <c r="F343" s="4">
        <v>0</v>
      </c>
      <c r="G343" s="5">
        <v>0</v>
      </c>
      <c r="H343" s="4">
        <v>0</v>
      </c>
    </row>
    <row r="344" spans="1:8" x14ac:dyDescent="0.15">
      <c r="A344" s="2" t="s">
        <v>45</v>
      </c>
      <c r="B344" s="4">
        <v>2</v>
      </c>
      <c r="C344" s="5">
        <v>2.06</v>
      </c>
      <c r="D344" s="4">
        <v>1</v>
      </c>
      <c r="E344" s="5">
        <v>1.32</v>
      </c>
      <c r="F344" s="4">
        <v>1</v>
      </c>
      <c r="G344" s="5">
        <v>5.56</v>
      </c>
      <c r="H344" s="4">
        <v>0</v>
      </c>
    </row>
    <row r="345" spans="1:8" x14ac:dyDescent="0.15">
      <c r="A345" s="2" t="s">
        <v>46</v>
      </c>
      <c r="B345" s="4">
        <v>25</v>
      </c>
      <c r="C345" s="5">
        <v>25.77</v>
      </c>
      <c r="D345" s="4">
        <v>21</v>
      </c>
      <c r="E345" s="5">
        <v>27.63</v>
      </c>
      <c r="F345" s="4">
        <v>4</v>
      </c>
      <c r="G345" s="5">
        <v>22.22</v>
      </c>
      <c r="H345" s="4">
        <v>0</v>
      </c>
    </row>
    <row r="346" spans="1:8" x14ac:dyDescent="0.15">
      <c r="A346" s="2" t="s">
        <v>47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15">
      <c r="A347" s="2" t="s">
        <v>48</v>
      </c>
      <c r="B347" s="4">
        <v>0</v>
      </c>
      <c r="C347" s="5">
        <v>0</v>
      </c>
      <c r="D347" s="4">
        <v>0</v>
      </c>
      <c r="E347" s="5">
        <v>0</v>
      </c>
      <c r="F347" s="4">
        <v>0</v>
      </c>
      <c r="G347" s="5">
        <v>0</v>
      </c>
      <c r="H347" s="4">
        <v>0</v>
      </c>
    </row>
    <row r="348" spans="1:8" x14ac:dyDescent="0.15">
      <c r="A348" s="2" t="s">
        <v>49</v>
      </c>
      <c r="B348" s="4">
        <v>1</v>
      </c>
      <c r="C348" s="5">
        <v>1.03</v>
      </c>
      <c r="D348" s="4">
        <v>1</v>
      </c>
      <c r="E348" s="5">
        <v>1.32</v>
      </c>
      <c r="F348" s="4">
        <v>0</v>
      </c>
      <c r="G348" s="5">
        <v>0</v>
      </c>
      <c r="H348" s="4">
        <v>0</v>
      </c>
    </row>
    <row r="349" spans="1:8" x14ac:dyDescent="0.15">
      <c r="A349" s="2" t="s">
        <v>50</v>
      </c>
      <c r="B349" s="4">
        <v>8</v>
      </c>
      <c r="C349" s="5">
        <v>8.25</v>
      </c>
      <c r="D349" s="4">
        <v>8</v>
      </c>
      <c r="E349" s="5">
        <v>10.53</v>
      </c>
      <c r="F349" s="4">
        <v>0</v>
      </c>
      <c r="G349" s="5">
        <v>0</v>
      </c>
      <c r="H349" s="4">
        <v>0</v>
      </c>
    </row>
    <row r="350" spans="1:8" x14ac:dyDescent="0.15">
      <c r="A350" s="2" t="s">
        <v>51</v>
      </c>
      <c r="B350" s="4">
        <v>7</v>
      </c>
      <c r="C350" s="5">
        <v>7.22</v>
      </c>
      <c r="D350" s="4">
        <v>7</v>
      </c>
      <c r="E350" s="5">
        <v>9.2100000000000009</v>
      </c>
      <c r="F350" s="4">
        <v>0</v>
      </c>
      <c r="G350" s="5">
        <v>0</v>
      </c>
      <c r="H350" s="4">
        <v>0</v>
      </c>
    </row>
    <row r="351" spans="1:8" x14ac:dyDescent="0.15">
      <c r="A351" s="2" t="s">
        <v>52</v>
      </c>
      <c r="B351" s="4">
        <v>1</v>
      </c>
      <c r="C351" s="5">
        <v>1.03</v>
      </c>
      <c r="D351" s="4">
        <v>1</v>
      </c>
      <c r="E351" s="5">
        <v>1.32</v>
      </c>
      <c r="F351" s="4">
        <v>0</v>
      </c>
      <c r="G351" s="5">
        <v>0</v>
      </c>
      <c r="H351" s="4">
        <v>0</v>
      </c>
    </row>
    <row r="352" spans="1:8" x14ac:dyDescent="0.15">
      <c r="A352" s="2" t="s">
        <v>53</v>
      </c>
      <c r="B352" s="4">
        <v>1</v>
      </c>
      <c r="C352" s="5">
        <v>1.03</v>
      </c>
      <c r="D352" s="4">
        <v>0</v>
      </c>
      <c r="E352" s="5">
        <v>0</v>
      </c>
      <c r="F352" s="4">
        <v>1</v>
      </c>
      <c r="G352" s="5">
        <v>5.56</v>
      </c>
      <c r="H352" s="4">
        <v>0</v>
      </c>
    </row>
    <row r="353" spans="1:8" x14ac:dyDescent="0.15">
      <c r="A353" s="2" t="s">
        <v>54</v>
      </c>
      <c r="B353" s="4">
        <v>2</v>
      </c>
      <c r="C353" s="5">
        <v>2.06</v>
      </c>
      <c r="D353" s="4">
        <v>2</v>
      </c>
      <c r="E353" s="5">
        <v>2.63</v>
      </c>
      <c r="F353" s="4">
        <v>0</v>
      </c>
      <c r="G353" s="5">
        <v>0</v>
      </c>
      <c r="H353" s="4">
        <v>0</v>
      </c>
    </row>
    <row r="354" spans="1:8" x14ac:dyDescent="0.15">
      <c r="A354" s="1" t="s">
        <v>22</v>
      </c>
      <c r="B354" s="4">
        <v>93</v>
      </c>
      <c r="C354" s="5">
        <v>99.999999999999986</v>
      </c>
      <c r="D354" s="4">
        <v>82</v>
      </c>
      <c r="E354" s="5">
        <v>100.01</v>
      </c>
      <c r="F354" s="4">
        <v>11</v>
      </c>
      <c r="G354" s="5">
        <v>99.990000000000009</v>
      </c>
      <c r="H354" s="4">
        <v>0</v>
      </c>
    </row>
    <row r="355" spans="1:8" x14ac:dyDescent="0.15">
      <c r="A355" s="2" t="s">
        <v>40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41</v>
      </c>
      <c r="B356" s="4">
        <v>25</v>
      </c>
      <c r="C356" s="5">
        <v>26.88</v>
      </c>
      <c r="D356" s="4">
        <v>21</v>
      </c>
      <c r="E356" s="5">
        <v>25.61</v>
      </c>
      <c r="F356" s="4">
        <v>4</v>
      </c>
      <c r="G356" s="5">
        <v>36.36</v>
      </c>
      <c r="H356" s="4">
        <v>0</v>
      </c>
    </row>
    <row r="357" spans="1:8" x14ac:dyDescent="0.15">
      <c r="A357" s="2" t="s">
        <v>42</v>
      </c>
      <c r="B357" s="4">
        <v>17</v>
      </c>
      <c r="C357" s="5">
        <v>18.28</v>
      </c>
      <c r="D357" s="4">
        <v>15</v>
      </c>
      <c r="E357" s="5">
        <v>18.29</v>
      </c>
      <c r="F357" s="4">
        <v>2</v>
      </c>
      <c r="G357" s="5">
        <v>18.18</v>
      </c>
      <c r="H357" s="4">
        <v>0</v>
      </c>
    </row>
    <row r="358" spans="1:8" x14ac:dyDescent="0.15">
      <c r="A358" s="2" t="s">
        <v>43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44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15">
      <c r="A360" s="2" t="s">
        <v>45</v>
      </c>
      <c r="B360" s="4">
        <v>1</v>
      </c>
      <c r="C360" s="5">
        <v>1.08</v>
      </c>
      <c r="D360" s="4">
        <v>1</v>
      </c>
      <c r="E360" s="5">
        <v>1.22</v>
      </c>
      <c r="F360" s="4">
        <v>0</v>
      </c>
      <c r="G360" s="5">
        <v>0</v>
      </c>
      <c r="H360" s="4">
        <v>0</v>
      </c>
    </row>
    <row r="361" spans="1:8" x14ac:dyDescent="0.15">
      <c r="A361" s="2" t="s">
        <v>46</v>
      </c>
      <c r="B361" s="4">
        <v>27</v>
      </c>
      <c r="C361" s="5">
        <v>29.03</v>
      </c>
      <c r="D361" s="4">
        <v>25</v>
      </c>
      <c r="E361" s="5">
        <v>30.49</v>
      </c>
      <c r="F361" s="4">
        <v>2</v>
      </c>
      <c r="G361" s="5">
        <v>18.18</v>
      </c>
      <c r="H361" s="4">
        <v>0</v>
      </c>
    </row>
    <row r="362" spans="1:8" x14ac:dyDescent="0.15">
      <c r="A362" s="2" t="s">
        <v>47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15">
      <c r="A363" s="2" t="s">
        <v>48</v>
      </c>
      <c r="B363" s="4">
        <v>0</v>
      </c>
      <c r="C363" s="5">
        <v>0</v>
      </c>
      <c r="D363" s="4">
        <v>0</v>
      </c>
      <c r="E363" s="5">
        <v>0</v>
      </c>
      <c r="F363" s="4">
        <v>0</v>
      </c>
      <c r="G363" s="5">
        <v>0</v>
      </c>
      <c r="H363" s="4">
        <v>0</v>
      </c>
    </row>
    <row r="364" spans="1:8" x14ac:dyDescent="0.15">
      <c r="A364" s="2" t="s">
        <v>49</v>
      </c>
      <c r="B364" s="4">
        <v>0</v>
      </c>
      <c r="C364" s="5">
        <v>0</v>
      </c>
      <c r="D364" s="4">
        <v>0</v>
      </c>
      <c r="E364" s="5">
        <v>0</v>
      </c>
      <c r="F364" s="4">
        <v>0</v>
      </c>
      <c r="G364" s="5">
        <v>0</v>
      </c>
      <c r="H364" s="4">
        <v>0</v>
      </c>
    </row>
    <row r="365" spans="1:8" x14ac:dyDescent="0.15">
      <c r="A365" s="2" t="s">
        <v>50</v>
      </c>
      <c r="B365" s="4">
        <v>8</v>
      </c>
      <c r="C365" s="5">
        <v>8.6</v>
      </c>
      <c r="D365" s="4">
        <v>7</v>
      </c>
      <c r="E365" s="5">
        <v>8.5399999999999991</v>
      </c>
      <c r="F365" s="4">
        <v>1</v>
      </c>
      <c r="G365" s="5">
        <v>9.09</v>
      </c>
      <c r="H365" s="4">
        <v>0</v>
      </c>
    </row>
    <row r="366" spans="1:8" x14ac:dyDescent="0.15">
      <c r="A366" s="2" t="s">
        <v>51</v>
      </c>
      <c r="B366" s="4">
        <v>9</v>
      </c>
      <c r="C366" s="5">
        <v>9.68</v>
      </c>
      <c r="D366" s="4">
        <v>8</v>
      </c>
      <c r="E366" s="5">
        <v>9.76</v>
      </c>
      <c r="F366" s="4">
        <v>1</v>
      </c>
      <c r="G366" s="5">
        <v>9.09</v>
      </c>
      <c r="H366" s="4">
        <v>0</v>
      </c>
    </row>
    <row r="367" spans="1:8" x14ac:dyDescent="0.15">
      <c r="A367" s="2" t="s">
        <v>52</v>
      </c>
      <c r="B367" s="4">
        <v>0</v>
      </c>
      <c r="C367" s="5">
        <v>0</v>
      </c>
      <c r="D367" s="4">
        <v>0</v>
      </c>
      <c r="E367" s="5">
        <v>0</v>
      </c>
      <c r="F367" s="4">
        <v>0</v>
      </c>
      <c r="G367" s="5">
        <v>0</v>
      </c>
      <c r="H367" s="4">
        <v>0</v>
      </c>
    </row>
    <row r="368" spans="1:8" x14ac:dyDescent="0.15">
      <c r="A368" s="2" t="s">
        <v>53</v>
      </c>
      <c r="B368" s="4">
        <v>2</v>
      </c>
      <c r="C368" s="5">
        <v>2.15</v>
      </c>
      <c r="D368" s="4">
        <v>1</v>
      </c>
      <c r="E368" s="5">
        <v>1.22</v>
      </c>
      <c r="F368" s="4">
        <v>1</v>
      </c>
      <c r="G368" s="5">
        <v>9.09</v>
      </c>
      <c r="H368" s="4">
        <v>0</v>
      </c>
    </row>
    <row r="369" spans="1:8" x14ac:dyDescent="0.15">
      <c r="A369" s="2" t="s">
        <v>54</v>
      </c>
      <c r="B369" s="4">
        <v>4</v>
      </c>
      <c r="C369" s="5">
        <v>4.3</v>
      </c>
      <c r="D369" s="4">
        <v>4</v>
      </c>
      <c r="E369" s="5">
        <v>4.88</v>
      </c>
      <c r="F369" s="4">
        <v>0</v>
      </c>
      <c r="G369" s="5">
        <v>0</v>
      </c>
      <c r="H369" s="4">
        <v>0</v>
      </c>
    </row>
    <row r="370" spans="1:8" x14ac:dyDescent="0.15">
      <c r="A370" s="1" t="s">
        <v>23</v>
      </c>
      <c r="B370" s="4">
        <v>196</v>
      </c>
      <c r="C370" s="5">
        <v>99.99</v>
      </c>
      <c r="D370" s="4">
        <v>149</v>
      </c>
      <c r="E370" s="5">
        <v>100.01</v>
      </c>
      <c r="F370" s="4">
        <v>46</v>
      </c>
      <c r="G370" s="5">
        <v>100</v>
      </c>
      <c r="H370" s="4">
        <v>1</v>
      </c>
    </row>
    <row r="371" spans="1:8" x14ac:dyDescent="0.15">
      <c r="A371" s="2" t="s">
        <v>40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41</v>
      </c>
      <c r="B372" s="4">
        <v>47</v>
      </c>
      <c r="C372" s="5">
        <v>23.98</v>
      </c>
      <c r="D372" s="4">
        <v>37</v>
      </c>
      <c r="E372" s="5">
        <v>24.83</v>
      </c>
      <c r="F372" s="4">
        <v>10</v>
      </c>
      <c r="G372" s="5">
        <v>21.74</v>
      </c>
      <c r="H372" s="4">
        <v>0</v>
      </c>
    </row>
    <row r="373" spans="1:8" x14ac:dyDescent="0.15">
      <c r="A373" s="2" t="s">
        <v>42</v>
      </c>
      <c r="B373" s="4">
        <v>27</v>
      </c>
      <c r="C373" s="5">
        <v>13.78</v>
      </c>
      <c r="D373" s="4">
        <v>15</v>
      </c>
      <c r="E373" s="5">
        <v>10.07</v>
      </c>
      <c r="F373" s="4">
        <v>12</v>
      </c>
      <c r="G373" s="5">
        <v>26.09</v>
      </c>
      <c r="H373" s="4">
        <v>0</v>
      </c>
    </row>
    <row r="374" spans="1:8" x14ac:dyDescent="0.15">
      <c r="A374" s="2" t="s">
        <v>43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44</v>
      </c>
      <c r="B375" s="4">
        <v>0</v>
      </c>
      <c r="C375" s="5">
        <v>0</v>
      </c>
      <c r="D375" s="4">
        <v>0</v>
      </c>
      <c r="E375" s="5">
        <v>0</v>
      </c>
      <c r="F375" s="4">
        <v>0</v>
      </c>
      <c r="G375" s="5">
        <v>0</v>
      </c>
      <c r="H375" s="4">
        <v>0</v>
      </c>
    </row>
    <row r="376" spans="1:8" x14ac:dyDescent="0.15">
      <c r="A376" s="2" t="s">
        <v>45</v>
      </c>
      <c r="B376" s="4">
        <v>0</v>
      </c>
      <c r="C376" s="5">
        <v>0</v>
      </c>
      <c r="D376" s="4">
        <v>0</v>
      </c>
      <c r="E376" s="5">
        <v>0</v>
      </c>
      <c r="F376" s="4">
        <v>0</v>
      </c>
      <c r="G376" s="5">
        <v>0</v>
      </c>
      <c r="H376" s="4">
        <v>0</v>
      </c>
    </row>
    <row r="377" spans="1:8" x14ac:dyDescent="0.15">
      <c r="A377" s="2" t="s">
        <v>46</v>
      </c>
      <c r="B377" s="4">
        <v>67</v>
      </c>
      <c r="C377" s="5">
        <v>34.18</v>
      </c>
      <c r="D377" s="4">
        <v>54</v>
      </c>
      <c r="E377" s="5">
        <v>36.24</v>
      </c>
      <c r="F377" s="4">
        <v>13</v>
      </c>
      <c r="G377" s="5">
        <v>28.26</v>
      </c>
      <c r="H377" s="4">
        <v>0</v>
      </c>
    </row>
    <row r="378" spans="1:8" x14ac:dyDescent="0.15">
      <c r="A378" s="2" t="s">
        <v>47</v>
      </c>
      <c r="B378" s="4">
        <v>0</v>
      </c>
      <c r="C378" s="5">
        <v>0</v>
      </c>
      <c r="D378" s="4">
        <v>0</v>
      </c>
      <c r="E378" s="5">
        <v>0</v>
      </c>
      <c r="F378" s="4">
        <v>0</v>
      </c>
      <c r="G378" s="5">
        <v>0</v>
      </c>
      <c r="H378" s="4">
        <v>0</v>
      </c>
    </row>
    <row r="379" spans="1:8" x14ac:dyDescent="0.15">
      <c r="A379" s="2" t="s">
        <v>48</v>
      </c>
      <c r="B379" s="4">
        <v>6</v>
      </c>
      <c r="C379" s="5">
        <v>3.06</v>
      </c>
      <c r="D379" s="4">
        <v>4</v>
      </c>
      <c r="E379" s="5">
        <v>2.68</v>
      </c>
      <c r="F379" s="4">
        <v>2</v>
      </c>
      <c r="G379" s="5">
        <v>4.3499999999999996</v>
      </c>
      <c r="H379" s="4">
        <v>0</v>
      </c>
    </row>
    <row r="380" spans="1:8" x14ac:dyDescent="0.15">
      <c r="A380" s="2" t="s">
        <v>49</v>
      </c>
      <c r="B380" s="4">
        <v>7</v>
      </c>
      <c r="C380" s="5">
        <v>3.57</v>
      </c>
      <c r="D380" s="4">
        <v>5</v>
      </c>
      <c r="E380" s="5">
        <v>3.36</v>
      </c>
      <c r="F380" s="4">
        <v>1</v>
      </c>
      <c r="G380" s="5">
        <v>2.17</v>
      </c>
      <c r="H380" s="4">
        <v>1</v>
      </c>
    </row>
    <row r="381" spans="1:8" x14ac:dyDescent="0.15">
      <c r="A381" s="2" t="s">
        <v>50</v>
      </c>
      <c r="B381" s="4">
        <v>6</v>
      </c>
      <c r="C381" s="5">
        <v>3.06</v>
      </c>
      <c r="D381" s="4">
        <v>6</v>
      </c>
      <c r="E381" s="5">
        <v>4.03</v>
      </c>
      <c r="F381" s="4">
        <v>0</v>
      </c>
      <c r="G381" s="5">
        <v>0</v>
      </c>
      <c r="H381" s="4">
        <v>0</v>
      </c>
    </row>
    <row r="382" spans="1:8" x14ac:dyDescent="0.15">
      <c r="A382" s="2" t="s">
        <v>51</v>
      </c>
      <c r="B382" s="4">
        <v>18</v>
      </c>
      <c r="C382" s="5">
        <v>9.18</v>
      </c>
      <c r="D382" s="4">
        <v>16</v>
      </c>
      <c r="E382" s="5">
        <v>10.74</v>
      </c>
      <c r="F382" s="4">
        <v>2</v>
      </c>
      <c r="G382" s="5">
        <v>4.3499999999999996</v>
      </c>
      <c r="H382" s="4">
        <v>0</v>
      </c>
    </row>
    <row r="383" spans="1:8" x14ac:dyDescent="0.15">
      <c r="A383" s="2" t="s">
        <v>52</v>
      </c>
      <c r="B383" s="4">
        <v>2</v>
      </c>
      <c r="C383" s="5">
        <v>1.02</v>
      </c>
      <c r="D383" s="4">
        <v>2</v>
      </c>
      <c r="E383" s="5">
        <v>1.34</v>
      </c>
      <c r="F383" s="4">
        <v>0</v>
      </c>
      <c r="G383" s="5">
        <v>0</v>
      </c>
      <c r="H383" s="4">
        <v>0</v>
      </c>
    </row>
    <row r="384" spans="1:8" x14ac:dyDescent="0.15">
      <c r="A384" s="2" t="s">
        <v>53</v>
      </c>
      <c r="B384" s="4">
        <v>10</v>
      </c>
      <c r="C384" s="5">
        <v>5.0999999999999996</v>
      </c>
      <c r="D384" s="4">
        <v>5</v>
      </c>
      <c r="E384" s="5">
        <v>3.36</v>
      </c>
      <c r="F384" s="4">
        <v>5</v>
      </c>
      <c r="G384" s="5">
        <v>10.87</v>
      </c>
      <c r="H384" s="4">
        <v>0</v>
      </c>
    </row>
    <row r="385" spans="1:8" x14ac:dyDescent="0.15">
      <c r="A385" s="2" t="s">
        <v>54</v>
      </c>
      <c r="B385" s="4">
        <v>6</v>
      </c>
      <c r="C385" s="5">
        <v>3.06</v>
      </c>
      <c r="D385" s="4">
        <v>5</v>
      </c>
      <c r="E385" s="5">
        <v>3.36</v>
      </c>
      <c r="F385" s="4">
        <v>1</v>
      </c>
      <c r="G385" s="5">
        <v>2.17</v>
      </c>
      <c r="H385" s="4">
        <v>0</v>
      </c>
    </row>
    <row r="386" spans="1:8" x14ac:dyDescent="0.15">
      <c r="A386" s="1" t="s">
        <v>24</v>
      </c>
      <c r="B386" s="4">
        <v>192</v>
      </c>
      <c r="C386" s="5">
        <v>99.98</v>
      </c>
      <c r="D386" s="4">
        <v>140</v>
      </c>
      <c r="E386" s="5">
        <v>99.99</v>
      </c>
      <c r="F386" s="4">
        <v>50</v>
      </c>
      <c r="G386" s="5">
        <v>100</v>
      </c>
      <c r="H386" s="4">
        <v>2</v>
      </c>
    </row>
    <row r="387" spans="1:8" x14ac:dyDescent="0.15">
      <c r="A387" s="2" t="s">
        <v>40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41</v>
      </c>
      <c r="B388" s="4">
        <v>40</v>
      </c>
      <c r="C388" s="5">
        <v>20.83</v>
      </c>
      <c r="D388" s="4">
        <v>26</v>
      </c>
      <c r="E388" s="5">
        <v>18.57</v>
      </c>
      <c r="F388" s="4">
        <v>14</v>
      </c>
      <c r="G388" s="5">
        <v>28</v>
      </c>
      <c r="H388" s="4">
        <v>0</v>
      </c>
    </row>
    <row r="389" spans="1:8" x14ac:dyDescent="0.15">
      <c r="A389" s="2" t="s">
        <v>42</v>
      </c>
      <c r="B389" s="4">
        <v>26</v>
      </c>
      <c r="C389" s="5">
        <v>13.54</v>
      </c>
      <c r="D389" s="4">
        <v>17</v>
      </c>
      <c r="E389" s="5">
        <v>12.14</v>
      </c>
      <c r="F389" s="4">
        <v>9</v>
      </c>
      <c r="G389" s="5">
        <v>18</v>
      </c>
      <c r="H389" s="4">
        <v>0</v>
      </c>
    </row>
    <row r="390" spans="1:8" x14ac:dyDescent="0.15">
      <c r="A390" s="2" t="s">
        <v>43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44</v>
      </c>
      <c r="B391" s="4">
        <v>1</v>
      </c>
      <c r="C391" s="5">
        <v>0.52</v>
      </c>
      <c r="D391" s="4">
        <v>0</v>
      </c>
      <c r="E391" s="5">
        <v>0</v>
      </c>
      <c r="F391" s="4">
        <v>1</v>
      </c>
      <c r="G391" s="5">
        <v>2</v>
      </c>
      <c r="H391" s="4">
        <v>0</v>
      </c>
    </row>
    <row r="392" spans="1:8" x14ac:dyDescent="0.15">
      <c r="A392" s="2" t="s">
        <v>45</v>
      </c>
      <c r="B392" s="4">
        <v>4</v>
      </c>
      <c r="C392" s="5">
        <v>2.08</v>
      </c>
      <c r="D392" s="4">
        <v>0</v>
      </c>
      <c r="E392" s="5">
        <v>0</v>
      </c>
      <c r="F392" s="4">
        <v>3</v>
      </c>
      <c r="G392" s="5">
        <v>6</v>
      </c>
      <c r="H392" s="4">
        <v>1</v>
      </c>
    </row>
    <row r="393" spans="1:8" x14ac:dyDescent="0.15">
      <c r="A393" s="2" t="s">
        <v>46</v>
      </c>
      <c r="B393" s="4">
        <v>53</v>
      </c>
      <c r="C393" s="5">
        <v>27.6</v>
      </c>
      <c r="D393" s="4">
        <v>44</v>
      </c>
      <c r="E393" s="5">
        <v>31.43</v>
      </c>
      <c r="F393" s="4">
        <v>9</v>
      </c>
      <c r="G393" s="5">
        <v>18</v>
      </c>
      <c r="H393" s="4">
        <v>0</v>
      </c>
    </row>
    <row r="394" spans="1:8" x14ac:dyDescent="0.15">
      <c r="A394" s="2" t="s">
        <v>47</v>
      </c>
      <c r="B394" s="4">
        <v>1</v>
      </c>
      <c r="C394" s="5">
        <v>0.52</v>
      </c>
      <c r="D394" s="4">
        <v>0</v>
      </c>
      <c r="E394" s="5">
        <v>0</v>
      </c>
      <c r="F394" s="4">
        <v>1</v>
      </c>
      <c r="G394" s="5">
        <v>2</v>
      </c>
      <c r="H394" s="4">
        <v>0</v>
      </c>
    </row>
    <row r="395" spans="1:8" x14ac:dyDescent="0.15">
      <c r="A395" s="2" t="s">
        <v>48</v>
      </c>
      <c r="B395" s="4">
        <v>12</v>
      </c>
      <c r="C395" s="5">
        <v>6.25</v>
      </c>
      <c r="D395" s="4">
        <v>10</v>
      </c>
      <c r="E395" s="5">
        <v>7.14</v>
      </c>
      <c r="F395" s="4">
        <v>2</v>
      </c>
      <c r="G395" s="5">
        <v>4</v>
      </c>
      <c r="H395" s="4">
        <v>0</v>
      </c>
    </row>
    <row r="396" spans="1:8" x14ac:dyDescent="0.15">
      <c r="A396" s="2" t="s">
        <v>49</v>
      </c>
      <c r="B396" s="4">
        <v>3</v>
      </c>
      <c r="C396" s="5">
        <v>1.56</v>
      </c>
      <c r="D396" s="4">
        <v>3</v>
      </c>
      <c r="E396" s="5">
        <v>2.14</v>
      </c>
      <c r="F396" s="4">
        <v>0</v>
      </c>
      <c r="G396" s="5">
        <v>0</v>
      </c>
      <c r="H396" s="4">
        <v>0</v>
      </c>
    </row>
    <row r="397" spans="1:8" x14ac:dyDescent="0.15">
      <c r="A397" s="2" t="s">
        <v>50</v>
      </c>
      <c r="B397" s="4">
        <v>27</v>
      </c>
      <c r="C397" s="5">
        <v>14.06</v>
      </c>
      <c r="D397" s="4">
        <v>23</v>
      </c>
      <c r="E397" s="5">
        <v>16.43</v>
      </c>
      <c r="F397" s="4">
        <v>4</v>
      </c>
      <c r="G397" s="5">
        <v>8</v>
      </c>
      <c r="H397" s="4">
        <v>0</v>
      </c>
    </row>
    <row r="398" spans="1:8" x14ac:dyDescent="0.15">
      <c r="A398" s="2" t="s">
        <v>51</v>
      </c>
      <c r="B398" s="4">
        <v>11</v>
      </c>
      <c r="C398" s="5">
        <v>5.73</v>
      </c>
      <c r="D398" s="4">
        <v>7</v>
      </c>
      <c r="E398" s="5">
        <v>5</v>
      </c>
      <c r="F398" s="4">
        <v>4</v>
      </c>
      <c r="G398" s="5">
        <v>8</v>
      </c>
      <c r="H398" s="4">
        <v>0</v>
      </c>
    </row>
    <row r="399" spans="1:8" x14ac:dyDescent="0.15">
      <c r="A399" s="2" t="s">
        <v>52</v>
      </c>
      <c r="B399" s="4">
        <v>3</v>
      </c>
      <c r="C399" s="5">
        <v>1.56</v>
      </c>
      <c r="D399" s="4">
        <v>1</v>
      </c>
      <c r="E399" s="5">
        <v>0.71</v>
      </c>
      <c r="F399" s="4">
        <v>1</v>
      </c>
      <c r="G399" s="5">
        <v>2</v>
      </c>
      <c r="H399" s="4">
        <v>1</v>
      </c>
    </row>
    <row r="400" spans="1:8" x14ac:dyDescent="0.15">
      <c r="A400" s="2" t="s">
        <v>53</v>
      </c>
      <c r="B400" s="4">
        <v>3</v>
      </c>
      <c r="C400" s="5">
        <v>1.56</v>
      </c>
      <c r="D400" s="4">
        <v>3</v>
      </c>
      <c r="E400" s="5">
        <v>2.14</v>
      </c>
      <c r="F400" s="4">
        <v>0</v>
      </c>
      <c r="G400" s="5">
        <v>0</v>
      </c>
      <c r="H400" s="4">
        <v>0</v>
      </c>
    </row>
    <row r="401" spans="1:8" x14ac:dyDescent="0.15">
      <c r="A401" s="2" t="s">
        <v>54</v>
      </c>
      <c r="B401" s="4">
        <v>8</v>
      </c>
      <c r="C401" s="5">
        <v>4.17</v>
      </c>
      <c r="D401" s="4">
        <v>6</v>
      </c>
      <c r="E401" s="5">
        <v>4.29</v>
      </c>
      <c r="F401" s="4">
        <v>2</v>
      </c>
      <c r="G401" s="5">
        <v>4</v>
      </c>
      <c r="H401" s="4">
        <v>0</v>
      </c>
    </row>
    <row r="402" spans="1:8" x14ac:dyDescent="0.15">
      <c r="A402" s="1" t="s">
        <v>25</v>
      </c>
      <c r="B402" s="4">
        <v>272</v>
      </c>
      <c r="C402" s="5">
        <v>100.00999999999999</v>
      </c>
      <c r="D402" s="4">
        <v>182</v>
      </c>
      <c r="E402" s="5">
        <v>100.01999999999998</v>
      </c>
      <c r="F402" s="4">
        <v>90</v>
      </c>
      <c r="G402" s="5">
        <v>99.99</v>
      </c>
      <c r="H402" s="4">
        <v>0</v>
      </c>
    </row>
    <row r="403" spans="1:8" x14ac:dyDescent="0.15">
      <c r="A403" s="2" t="s">
        <v>40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41</v>
      </c>
      <c r="B404" s="4">
        <v>38</v>
      </c>
      <c r="C404" s="5">
        <v>13.97</v>
      </c>
      <c r="D404" s="4">
        <v>22</v>
      </c>
      <c r="E404" s="5">
        <v>12.09</v>
      </c>
      <c r="F404" s="4">
        <v>16</v>
      </c>
      <c r="G404" s="5">
        <v>17.78</v>
      </c>
      <c r="H404" s="4">
        <v>0</v>
      </c>
    </row>
    <row r="405" spans="1:8" x14ac:dyDescent="0.15">
      <c r="A405" s="2" t="s">
        <v>42</v>
      </c>
      <c r="B405" s="4">
        <v>24</v>
      </c>
      <c r="C405" s="5">
        <v>8.82</v>
      </c>
      <c r="D405" s="4">
        <v>17</v>
      </c>
      <c r="E405" s="5">
        <v>9.34</v>
      </c>
      <c r="F405" s="4">
        <v>7</v>
      </c>
      <c r="G405" s="5">
        <v>7.78</v>
      </c>
      <c r="H405" s="4">
        <v>0</v>
      </c>
    </row>
    <row r="406" spans="1:8" x14ac:dyDescent="0.15">
      <c r="A406" s="2" t="s">
        <v>43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44</v>
      </c>
      <c r="B407" s="4">
        <v>2</v>
      </c>
      <c r="C407" s="5">
        <v>0.74</v>
      </c>
      <c r="D407" s="4">
        <v>0</v>
      </c>
      <c r="E407" s="5">
        <v>0</v>
      </c>
      <c r="F407" s="4">
        <v>2</v>
      </c>
      <c r="G407" s="5">
        <v>2.2200000000000002</v>
      </c>
      <c r="H407" s="4">
        <v>0</v>
      </c>
    </row>
    <row r="408" spans="1:8" x14ac:dyDescent="0.15">
      <c r="A408" s="2" t="s">
        <v>45</v>
      </c>
      <c r="B408" s="4">
        <v>0</v>
      </c>
      <c r="C408" s="5">
        <v>0</v>
      </c>
      <c r="D408" s="4">
        <v>0</v>
      </c>
      <c r="E408" s="5">
        <v>0</v>
      </c>
      <c r="F408" s="4">
        <v>0</v>
      </c>
      <c r="G408" s="5">
        <v>0</v>
      </c>
      <c r="H408" s="4">
        <v>0</v>
      </c>
    </row>
    <row r="409" spans="1:8" x14ac:dyDescent="0.15">
      <c r="A409" s="2" t="s">
        <v>46</v>
      </c>
      <c r="B409" s="4">
        <v>69</v>
      </c>
      <c r="C409" s="5">
        <v>25.37</v>
      </c>
      <c r="D409" s="4">
        <v>40</v>
      </c>
      <c r="E409" s="5">
        <v>21.98</v>
      </c>
      <c r="F409" s="4">
        <v>29</v>
      </c>
      <c r="G409" s="5">
        <v>32.22</v>
      </c>
      <c r="H409" s="4">
        <v>0</v>
      </c>
    </row>
    <row r="410" spans="1:8" x14ac:dyDescent="0.15">
      <c r="A410" s="2" t="s">
        <v>47</v>
      </c>
      <c r="B410" s="4">
        <v>3</v>
      </c>
      <c r="C410" s="5">
        <v>1.1000000000000001</v>
      </c>
      <c r="D410" s="4">
        <v>0</v>
      </c>
      <c r="E410" s="5">
        <v>0</v>
      </c>
      <c r="F410" s="4">
        <v>3</v>
      </c>
      <c r="G410" s="5">
        <v>3.33</v>
      </c>
      <c r="H410" s="4">
        <v>0</v>
      </c>
    </row>
    <row r="411" spans="1:8" x14ac:dyDescent="0.15">
      <c r="A411" s="2" t="s">
        <v>48</v>
      </c>
      <c r="B411" s="4">
        <v>10</v>
      </c>
      <c r="C411" s="5">
        <v>3.68</v>
      </c>
      <c r="D411" s="4">
        <v>4</v>
      </c>
      <c r="E411" s="5">
        <v>2.2000000000000002</v>
      </c>
      <c r="F411" s="4">
        <v>6</v>
      </c>
      <c r="G411" s="5">
        <v>6.67</v>
      </c>
      <c r="H411" s="4">
        <v>0</v>
      </c>
    </row>
    <row r="412" spans="1:8" x14ac:dyDescent="0.15">
      <c r="A412" s="2" t="s">
        <v>49</v>
      </c>
      <c r="B412" s="4">
        <v>10</v>
      </c>
      <c r="C412" s="5">
        <v>3.68</v>
      </c>
      <c r="D412" s="4">
        <v>5</v>
      </c>
      <c r="E412" s="5">
        <v>2.75</v>
      </c>
      <c r="F412" s="4">
        <v>5</v>
      </c>
      <c r="G412" s="5">
        <v>5.56</v>
      </c>
      <c r="H412" s="4">
        <v>0</v>
      </c>
    </row>
    <row r="413" spans="1:8" x14ac:dyDescent="0.15">
      <c r="A413" s="2" t="s">
        <v>50</v>
      </c>
      <c r="B413" s="4">
        <v>27</v>
      </c>
      <c r="C413" s="5">
        <v>9.93</v>
      </c>
      <c r="D413" s="4">
        <v>25</v>
      </c>
      <c r="E413" s="5">
        <v>13.74</v>
      </c>
      <c r="F413" s="4">
        <v>2</v>
      </c>
      <c r="G413" s="5">
        <v>2.2200000000000002</v>
      </c>
      <c r="H413" s="4">
        <v>0</v>
      </c>
    </row>
    <row r="414" spans="1:8" x14ac:dyDescent="0.15">
      <c r="A414" s="2" t="s">
        <v>51</v>
      </c>
      <c r="B414" s="4">
        <v>51</v>
      </c>
      <c r="C414" s="5">
        <v>18.75</v>
      </c>
      <c r="D414" s="4">
        <v>39</v>
      </c>
      <c r="E414" s="5">
        <v>21.43</v>
      </c>
      <c r="F414" s="4">
        <v>12</v>
      </c>
      <c r="G414" s="5">
        <v>13.33</v>
      </c>
      <c r="H414" s="4">
        <v>0</v>
      </c>
    </row>
    <row r="415" spans="1:8" x14ac:dyDescent="0.15">
      <c r="A415" s="2" t="s">
        <v>52</v>
      </c>
      <c r="B415" s="4">
        <v>20</v>
      </c>
      <c r="C415" s="5">
        <v>7.35</v>
      </c>
      <c r="D415" s="4">
        <v>16</v>
      </c>
      <c r="E415" s="5">
        <v>8.7899999999999991</v>
      </c>
      <c r="F415" s="4">
        <v>4</v>
      </c>
      <c r="G415" s="5">
        <v>4.4400000000000004</v>
      </c>
      <c r="H415" s="4">
        <v>0</v>
      </c>
    </row>
    <row r="416" spans="1:8" x14ac:dyDescent="0.15">
      <c r="A416" s="2" t="s">
        <v>53</v>
      </c>
      <c r="B416" s="4">
        <v>10</v>
      </c>
      <c r="C416" s="5">
        <v>3.68</v>
      </c>
      <c r="D416" s="4">
        <v>7</v>
      </c>
      <c r="E416" s="5">
        <v>3.85</v>
      </c>
      <c r="F416" s="4">
        <v>3</v>
      </c>
      <c r="G416" s="5">
        <v>3.33</v>
      </c>
      <c r="H416" s="4">
        <v>0</v>
      </c>
    </row>
    <row r="417" spans="1:8" x14ac:dyDescent="0.15">
      <c r="A417" s="2" t="s">
        <v>54</v>
      </c>
      <c r="B417" s="4">
        <v>8</v>
      </c>
      <c r="C417" s="5">
        <v>2.94</v>
      </c>
      <c r="D417" s="4">
        <v>7</v>
      </c>
      <c r="E417" s="5">
        <v>3.85</v>
      </c>
      <c r="F417" s="4">
        <v>1</v>
      </c>
      <c r="G417" s="5">
        <v>1.1100000000000001</v>
      </c>
      <c r="H417" s="4">
        <v>0</v>
      </c>
    </row>
    <row r="418" spans="1:8" x14ac:dyDescent="0.15">
      <c r="A418" s="1" t="s">
        <v>26</v>
      </c>
      <c r="B418" s="4">
        <v>497</v>
      </c>
      <c r="C418" s="5">
        <v>99.98</v>
      </c>
      <c r="D418" s="4">
        <v>306</v>
      </c>
      <c r="E418" s="5">
        <v>100.02000000000001</v>
      </c>
      <c r="F418" s="4">
        <v>190</v>
      </c>
      <c r="G418" s="5">
        <v>100</v>
      </c>
      <c r="H418" s="4">
        <v>1</v>
      </c>
    </row>
    <row r="419" spans="1:8" x14ac:dyDescent="0.15">
      <c r="A419" s="2" t="s">
        <v>40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41</v>
      </c>
      <c r="B420" s="4">
        <v>37</v>
      </c>
      <c r="C420" s="5">
        <v>7.44</v>
      </c>
      <c r="D420" s="4">
        <v>12</v>
      </c>
      <c r="E420" s="5">
        <v>3.92</v>
      </c>
      <c r="F420" s="4">
        <v>25</v>
      </c>
      <c r="G420" s="5">
        <v>13.16</v>
      </c>
      <c r="H420" s="4">
        <v>0</v>
      </c>
    </row>
    <row r="421" spans="1:8" x14ac:dyDescent="0.15">
      <c r="A421" s="2" t="s">
        <v>42</v>
      </c>
      <c r="B421" s="4">
        <v>26</v>
      </c>
      <c r="C421" s="5">
        <v>5.23</v>
      </c>
      <c r="D421" s="4">
        <v>17</v>
      </c>
      <c r="E421" s="5">
        <v>5.56</v>
      </c>
      <c r="F421" s="4">
        <v>9</v>
      </c>
      <c r="G421" s="5">
        <v>4.74</v>
      </c>
      <c r="H421" s="4">
        <v>0</v>
      </c>
    </row>
    <row r="422" spans="1:8" x14ac:dyDescent="0.15">
      <c r="A422" s="2" t="s">
        <v>43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44</v>
      </c>
      <c r="B423" s="4">
        <v>2</v>
      </c>
      <c r="C423" s="5">
        <v>0.4</v>
      </c>
      <c r="D423" s="4">
        <v>1</v>
      </c>
      <c r="E423" s="5">
        <v>0.33</v>
      </c>
      <c r="F423" s="4">
        <v>1</v>
      </c>
      <c r="G423" s="5">
        <v>0.53</v>
      </c>
      <c r="H423" s="4">
        <v>0</v>
      </c>
    </row>
    <row r="424" spans="1:8" x14ac:dyDescent="0.15">
      <c r="A424" s="2" t="s">
        <v>45</v>
      </c>
      <c r="B424" s="4">
        <v>2</v>
      </c>
      <c r="C424" s="5">
        <v>0.4</v>
      </c>
      <c r="D424" s="4">
        <v>0</v>
      </c>
      <c r="E424" s="5">
        <v>0</v>
      </c>
      <c r="F424" s="4">
        <v>2</v>
      </c>
      <c r="G424" s="5">
        <v>1.05</v>
      </c>
      <c r="H424" s="4">
        <v>0</v>
      </c>
    </row>
    <row r="425" spans="1:8" x14ac:dyDescent="0.15">
      <c r="A425" s="2" t="s">
        <v>46</v>
      </c>
      <c r="B425" s="4">
        <v>121</v>
      </c>
      <c r="C425" s="5">
        <v>24.35</v>
      </c>
      <c r="D425" s="4">
        <v>70</v>
      </c>
      <c r="E425" s="5">
        <v>22.88</v>
      </c>
      <c r="F425" s="4">
        <v>51</v>
      </c>
      <c r="G425" s="5">
        <v>26.84</v>
      </c>
      <c r="H425" s="4">
        <v>0</v>
      </c>
    </row>
    <row r="426" spans="1:8" x14ac:dyDescent="0.15">
      <c r="A426" s="2" t="s">
        <v>47</v>
      </c>
      <c r="B426" s="4">
        <v>3</v>
      </c>
      <c r="C426" s="5">
        <v>0.6</v>
      </c>
      <c r="D426" s="4">
        <v>1</v>
      </c>
      <c r="E426" s="5">
        <v>0.33</v>
      </c>
      <c r="F426" s="4">
        <v>2</v>
      </c>
      <c r="G426" s="5">
        <v>1.05</v>
      </c>
      <c r="H426" s="4">
        <v>0</v>
      </c>
    </row>
    <row r="427" spans="1:8" x14ac:dyDescent="0.15">
      <c r="A427" s="2" t="s">
        <v>48</v>
      </c>
      <c r="B427" s="4">
        <v>95</v>
      </c>
      <c r="C427" s="5">
        <v>19.11</v>
      </c>
      <c r="D427" s="4">
        <v>50</v>
      </c>
      <c r="E427" s="5">
        <v>16.34</v>
      </c>
      <c r="F427" s="4">
        <v>45</v>
      </c>
      <c r="G427" s="5">
        <v>23.68</v>
      </c>
      <c r="H427" s="4">
        <v>0</v>
      </c>
    </row>
    <row r="428" spans="1:8" x14ac:dyDescent="0.15">
      <c r="A428" s="2" t="s">
        <v>49</v>
      </c>
      <c r="B428" s="4">
        <v>37</v>
      </c>
      <c r="C428" s="5">
        <v>7.44</v>
      </c>
      <c r="D428" s="4">
        <v>25</v>
      </c>
      <c r="E428" s="5">
        <v>8.17</v>
      </c>
      <c r="F428" s="4">
        <v>12</v>
      </c>
      <c r="G428" s="5">
        <v>6.32</v>
      </c>
      <c r="H428" s="4">
        <v>0</v>
      </c>
    </row>
    <row r="429" spans="1:8" x14ac:dyDescent="0.15">
      <c r="A429" s="2" t="s">
        <v>50</v>
      </c>
      <c r="B429" s="4">
        <v>62</v>
      </c>
      <c r="C429" s="5">
        <v>12.47</v>
      </c>
      <c r="D429" s="4">
        <v>57</v>
      </c>
      <c r="E429" s="5">
        <v>18.63</v>
      </c>
      <c r="F429" s="4">
        <v>5</v>
      </c>
      <c r="G429" s="5">
        <v>2.63</v>
      </c>
      <c r="H429" s="4">
        <v>0</v>
      </c>
    </row>
    <row r="430" spans="1:8" x14ac:dyDescent="0.15">
      <c r="A430" s="2" t="s">
        <v>51</v>
      </c>
      <c r="B430" s="4">
        <v>57</v>
      </c>
      <c r="C430" s="5">
        <v>11.47</v>
      </c>
      <c r="D430" s="4">
        <v>45</v>
      </c>
      <c r="E430" s="5">
        <v>14.71</v>
      </c>
      <c r="F430" s="4">
        <v>12</v>
      </c>
      <c r="G430" s="5">
        <v>6.32</v>
      </c>
      <c r="H430" s="4">
        <v>0</v>
      </c>
    </row>
    <row r="431" spans="1:8" x14ac:dyDescent="0.15">
      <c r="A431" s="2" t="s">
        <v>52</v>
      </c>
      <c r="B431" s="4">
        <v>28</v>
      </c>
      <c r="C431" s="5">
        <v>5.63</v>
      </c>
      <c r="D431" s="4">
        <v>14</v>
      </c>
      <c r="E431" s="5">
        <v>4.58</v>
      </c>
      <c r="F431" s="4">
        <v>13</v>
      </c>
      <c r="G431" s="5">
        <v>6.84</v>
      </c>
      <c r="H431" s="4">
        <v>1</v>
      </c>
    </row>
    <row r="432" spans="1:8" x14ac:dyDescent="0.15">
      <c r="A432" s="2" t="s">
        <v>53</v>
      </c>
      <c r="B432" s="4">
        <v>21</v>
      </c>
      <c r="C432" s="5">
        <v>4.2300000000000004</v>
      </c>
      <c r="D432" s="4">
        <v>11</v>
      </c>
      <c r="E432" s="5">
        <v>3.59</v>
      </c>
      <c r="F432" s="4">
        <v>10</v>
      </c>
      <c r="G432" s="5">
        <v>5.26</v>
      </c>
      <c r="H432" s="4">
        <v>0</v>
      </c>
    </row>
    <row r="433" spans="1:8" x14ac:dyDescent="0.15">
      <c r="A433" s="2" t="s">
        <v>54</v>
      </c>
      <c r="B433" s="4">
        <v>6</v>
      </c>
      <c r="C433" s="5">
        <v>1.21</v>
      </c>
      <c r="D433" s="4">
        <v>3</v>
      </c>
      <c r="E433" s="5">
        <v>0.98</v>
      </c>
      <c r="F433" s="4">
        <v>3</v>
      </c>
      <c r="G433" s="5">
        <v>1.58</v>
      </c>
      <c r="H433" s="4">
        <v>0</v>
      </c>
    </row>
    <row r="434" spans="1:8" x14ac:dyDescent="0.15">
      <c r="A434" s="1" t="s">
        <v>27</v>
      </c>
      <c r="B434" s="4">
        <v>667</v>
      </c>
      <c r="C434" s="5">
        <v>100.02000000000001</v>
      </c>
      <c r="D434" s="4">
        <v>479</v>
      </c>
      <c r="E434" s="5">
        <v>100.01</v>
      </c>
      <c r="F434" s="4">
        <v>188</v>
      </c>
      <c r="G434" s="5">
        <v>99.999999999999972</v>
      </c>
      <c r="H434" s="4">
        <v>0</v>
      </c>
    </row>
    <row r="435" spans="1:8" x14ac:dyDescent="0.15">
      <c r="A435" s="2" t="s">
        <v>40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41</v>
      </c>
      <c r="B436" s="4">
        <v>91</v>
      </c>
      <c r="C436" s="5">
        <v>13.64</v>
      </c>
      <c r="D436" s="4">
        <v>52</v>
      </c>
      <c r="E436" s="5">
        <v>10.86</v>
      </c>
      <c r="F436" s="4">
        <v>39</v>
      </c>
      <c r="G436" s="5">
        <v>20.74</v>
      </c>
      <c r="H436" s="4">
        <v>0</v>
      </c>
    </row>
    <row r="437" spans="1:8" x14ac:dyDescent="0.15">
      <c r="A437" s="2" t="s">
        <v>42</v>
      </c>
      <c r="B437" s="4">
        <v>179</v>
      </c>
      <c r="C437" s="5">
        <v>26.84</v>
      </c>
      <c r="D437" s="4">
        <v>141</v>
      </c>
      <c r="E437" s="5">
        <v>29.44</v>
      </c>
      <c r="F437" s="4">
        <v>38</v>
      </c>
      <c r="G437" s="5">
        <v>20.21</v>
      </c>
      <c r="H437" s="4">
        <v>0</v>
      </c>
    </row>
    <row r="438" spans="1:8" x14ac:dyDescent="0.15">
      <c r="A438" s="2" t="s">
        <v>43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44</v>
      </c>
      <c r="B439" s="4">
        <v>4</v>
      </c>
      <c r="C439" s="5">
        <v>0.6</v>
      </c>
      <c r="D439" s="4">
        <v>0</v>
      </c>
      <c r="E439" s="5">
        <v>0</v>
      </c>
      <c r="F439" s="4">
        <v>4</v>
      </c>
      <c r="G439" s="5">
        <v>2.13</v>
      </c>
      <c r="H439" s="4">
        <v>0</v>
      </c>
    </row>
    <row r="440" spans="1:8" x14ac:dyDescent="0.15">
      <c r="A440" s="2" t="s">
        <v>45</v>
      </c>
      <c r="B440" s="4">
        <v>6</v>
      </c>
      <c r="C440" s="5">
        <v>0.9</v>
      </c>
      <c r="D440" s="4">
        <v>3</v>
      </c>
      <c r="E440" s="5">
        <v>0.63</v>
      </c>
      <c r="F440" s="4">
        <v>3</v>
      </c>
      <c r="G440" s="5">
        <v>1.6</v>
      </c>
      <c r="H440" s="4">
        <v>0</v>
      </c>
    </row>
    <row r="441" spans="1:8" x14ac:dyDescent="0.15">
      <c r="A441" s="2" t="s">
        <v>46</v>
      </c>
      <c r="B441" s="4">
        <v>160</v>
      </c>
      <c r="C441" s="5">
        <v>23.99</v>
      </c>
      <c r="D441" s="4">
        <v>106</v>
      </c>
      <c r="E441" s="5">
        <v>22.13</v>
      </c>
      <c r="F441" s="4">
        <v>54</v>
      </c>
      <c r="G441" s="5">
        <v>28.72</v>
      </c>
      <c r="H441" s="4">
        <v>0</v>
      </c>
    </row>
    <row r="442" spans="1:8" x14ac:dyDescent="0.15">
      <c r="A442" s="2" t="s">
        <v>47</v>
      </c>
      <c r="B442" s="4">
        <v>1</v>
      </c>
      <c r="C442" s="5">
        <v>0.15</v>
      </c>
      <c r="D442" s="4">
        <v>0</v>
      </c>
      <c r="E442" s="5">
        <v>0</v>
      </c>
      <c r="F442" s="4">
        <v>1</v>
      </c>
      <c r="G442" s="5">
        <v>0.53</v>
      </c>
      <c r="H442" s="4">
        <v>0</v>
      </c>
    </row>
    <row r="443" spans="1:8" x14ac:dyDescent="0.15">
      <c r="A443" s="2" t="s">
        <v>48</v>
      </c>
      <c r="B443" s="4">
        <v>31</v>
      </c>
      <c r="C443" s="5">
        <v>4.6500000000000004</v>
      </c>
      <c r="D443" s="4">
        <v>14</v>
      </c>
      <c r="E443" s="5">
        <v>2.92</v>
      </c>
      <c r="F443" s="4">
        <v>17</v>
      </c>
      <c r="G443" s="5">
        <v>9.0399999999999991</v>
      </c>
      <c r="H443" s="4">
        <v>0</v>
      </c>
    </row>
    <row r="444" spans="1:8" x14ac:dyDescent="0.15">
      <c r="A444" s="2" t="s">
        <v>49</v>
      </c>
      <c r="B444" s="4">
        <v>23</v>
      </c>
      <c r="C444" s="5">
        <v>3.45</v>
      </c>
      <c r="D444" s="4">
        <v>19</v>
      </c>
      <c r="E444" s="5">
        <v>3.97</v>
      </c>
      <c r="F444" s="4">
        <v>4</v>
      </c>
      <c r="G444" s="5">
        <v>2.13</v>
      </c>
      <c r="H444" s="4">
        <v>0</v>
      </c>
    </row>
    <row r="445" spans="1:8" x14ac:dyDescent="0.15">
      <c r="A445" s="2" t="s">
        <v>50</v>
      </c>
      <c r="B445" s="4">
        <v>57</v>
      </c>
      <c r="C445" s="5">
        <v>8.5500000000000007</v>
      </c>
      <c r="D445" s="4">
        <v>47</v>
      </c>
      <c r="E445" s="5">
        <v>9.81</v>
      </c>
      <c r="F445" s="4">
        <v>10</v>
      </c>
      <c r="G445" s="5">
        <v>5.32</v>
      </c>
      <c r="H445" s="4">
        <v>0</v>
      </c>
    </row>
    <row r="446" spans="1:8" x14ac:dyDescent="0.15">
      <c r="A446" s="2" t="s">
        <v>51</v>
      </c>
      <c r="B446" s="4">
        <v>57</v>
      </c>
      <c r="C446" s="5">
        <v>8.5500000000000007</v>
      </c>
      <c r="D446" s="4">
        <v>51</v>
      </c>
      <c r="E446" s="5">
        <v>10.65</v>
      </c>
      <c r="F446" s="4">
        <v>6</v>
      </c>
      <c r="G446" s="5">
        <v>3.19</v>
      </c>
      <c r="H446" s="4">
        <v>0</v>
      </c>
    </row>
    <row r="447" spans="1:8" x14ac:dyDescent="0.15">
      <c r="A447" s="2" t="s">
        <v>52</v>
      </c>
      <c r="B447" s="4">
        <v>17</v>
      </c>
      <c r="C447" s="5">
        <v>2.5499999999999998</v>
      </c>
      <c r="D447" s="4">
        <v>13</v>
      </c>
      <c r="E447" s="5">
        <v>2.71</v>
      </c>
      <c r="F447" s="4">
        <v>4</v>
      </c>
      <c r="G447" s="5">
        <v>2.13</v>
      </c>
      <c r="H447" s="4">
        <v>0</v>
      </c>
    </row>
    <row r="448" spans="1:8" x14ac:dyDescent="0.15">
      <c r="A448" s="2" t="s">
        <v>53</v>
      </c>
      <c r="B448" s="4">
        <v>23</v>
      </c>
      <c r="C448" s="5">
        <v>3.45</v>
      </c>
      <c r="D448" s="4">
        <v>18</v>
      </c>
      <c r="E448" s="5">
        <v>3.76</v>
      </c>
      <c r="F448" s="4">
        <v>5</v>
      </c>
      <c r="G448" s="5">
        <v>2.66</v>
      </c>
      <c r="H448" s="4">
        <v>0</v>
      </c>
    </row>
    <row r="449" spans="1:8" x14ac:dyDescent="0.15">
      <c r="A449" s="2" t="s">
        <v>54</v>
      </c>
      <c r="B449" s="4">
        <v>18</v>
      </c>
      <c r="C449" s="5">
        <v>2.7</v>
      </c>
      <c r="D449" s="4">
        <v>15</v>
      </c>
      <c r="E449" s="5">
        <v>3.13</v>
      </c>
      <c r="F449" s="4">
        <v>3</v>
      </c>
      <c r="G449" s="5">
        <v>1.6</v>
      </c>
      <c r="H449" s="4">
        <v>0</v>
      </c>
    </row>
    <row r="450" spans="1:8" x14ac:dyDescent="0.15">
      <c r="A450" s="1" t="s">
        <v>28</v>
      </c>
      <c r="B450" s="4">
        <v>230</v>
      </c>
      <c r="C450" s="5">
        <v>100.00999999999999</v>
      </c>
      <c r="D450" s="4">
        <v>144</v>
      </c>
      <c r="E450" s="5">
        <v>100</v>
      </c>
      <c r="F450" s="4">
        <v>86</v>
      </c>
      <c r="G450" s="5">
        <v>100.00999999999999</v>
      </c>
      <c r="H450" s="4">
        <v>0</v>
      </c>
    </row>
    <row r="451" spans="1:8" x14ac:dyDescent="0.15">
      <c r="A451" s="2" t="s">
        <v>40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41</v>
      </c>
      <c r="B452" s="4">
        <v>22</v>
      </c>
      <c r="C452" s="5">
        <v>9.57</v>
      </c>
      <c r="D452" s="4">
        <v>12</v>
      </c>
      <c r="E452" s="5">
        <v>8.33</v>
      </c>
      <c r="F452" s="4">
        <v>10</v>
      </c>
      <c r="G452" s="5">
        <v>11.63</v>
      </c>
      <c r="H452" s="4">
        <v>0</v>
      </c>
    </row>
    <row r="453" spans="1:8" x14ac:dyDescent="0.15">
      <c r="A453" s="2" t="s">
        <v>42</v>
      </c>
      <c r="B453" s="4">
        <v>33</v>
      </c>
      <c r="C453" s="5">
        <v>14.35</v>
      </c>
      <c r="D453" s="4">
        <v>20</v>
      </c>
      <c r="E453" s="5">
        <v>13.89</v>
      </c>
      <c r="F453" s="4">
        <v>13</v>
      </c>
      <c r="G453" s="5">
        <v>15.12</v>
      </c>
      <c r="H453" s="4">
        <v>0</v>
      </c>
    </row>
    <row r="454" spans="1:8" x14ac:dyDescent="0.15">
      <c r="A454" s="2" t="s">
        <v>43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44</v>
      </c>
      <c r="B455" s="4">
        <v>4</v>
      </c>
      <c r="C455" s="5">
        <v>1.74</v>
      </c>
      <c r="D455" s="4">
        <v>0</v>
      </c>
      <c r="E455" s="5">
        <v>0</v>
      </c>
      <c r="F455" s="4">
        <v>4</v>
      </c>
      <c r="G455" s="5">
        <v>4.6500000000000004</v>
      </c>
      <c r="H455" s="4">
        <v>0</v>
      </c>
    </row>
    <row r="456" spans="1:8" x14ac:dyDescent="0.15">
      <c r="A456" s="2" t="s">
        <v>45</v>
      </c>
      <c r="B456" s="4">
        <v>0</v>
      </c>
      <c r="C456" s="5">
        <v>0</v>
      </c>
      <c r="D456" s="4">
        <v>0</v>
      </c>
      <c r="E456" s="5">
        <v>0</v>
      </c>
      <c r="F456" s="4">
        <v>0</v>
      </c>
      <c r="G456" s="5">
        <v>0</v>
      </c>
      <c r="H456" s="4">
        <v>0</v>
      </c>
    </row>
    <row r="457" spans="1:8" x14ac:dyDescent="0.15">
      <c r="A457" s="2" t="s">
        <v>46</v>
      </c>
      <c r="B457" s="4">
        <v>64</v>
      </c>
      <c r="C457" s="5">
        <v>27.83</v>
      </c>
      <c r="D457" s="4">
        <v>39</v>
      </c>
      <c r="E457" s="5">
        <v>27.08</v>
      </c>
      <c r="F457" s="4">
        <v>25</v>
      </c>
      <c r="G457" s="5">
        <v>29.07</v>
      </c>
      <c r="H457" s="4">
        <v>0</v>
      </c>
    </row>
    <row r="458" spans="1:8" x14ac:dyDescent="0.15">
      <c r="A458" s="2" t="s">
        <v>47</v>
      </c>
      <c r="B458" s="4">
        <v>0</v>
      </c>
      <c r="C458" s="5">
        <v>0</v>
      </c>
      <c r="D458" s="4">
        <v>0</v>
      </c>
      <c r="E458" s="5">
        <v>0</v>
      </c>
      <c r="F458" s="4">
        <v>0</v>
      </c>
      <c r="G458" s="5">
        <v>0</v>
      </c>
      <c r="H458" s="4">
        <v>0</v>
      </c>
    </row>
    <row r="459" spans="1:8" x14ac:dyDescent="0.15">
      <c r="A459" s="2" t="s">
        <v>48</v>
      </c>
      <c r="B459" s="4">
        <v>17</v>
      </c>
      <c r="C459" s="5">
        <v>7.39</v>
      </c>
      <c r="D459" s="4">
        <v>4</v>
      </c>
      <c r="E459" s="5">
        <v>2.78</v>
      </c>
      <c r="F459" s="4">
        <v>13</v>
      </c>
      <c r="G459" s="5">
        <v>15.12</v>
      </c>
      <c r="H459" s="4">
        <v>0</v>
      </c>
    </row>
    <row r="460" spans="1:8" x14ac:dyDescent="0.15">
      <c r="A460" s="2" t="s">
        <v>49</v>
      </c>
      <c r="B460" s="4">
        <v>5</v>
      </c>
      <c r="C460" s="5">
        <v>2.17</v>
      </c>
      <c r="D460" s="4">
        <v>0</v>
      </c>
      <c r="E460" s="5">
        <v>0</v>
      </c>
      <c r="F460" s="4">
        <v>5</v>
      </c>
      <c r="G460" s="5">
        <v>5.81</v>
      </c>
      <c r="H460" s="4">
        <v>0</v>
      </c>
    </row>
    <row r="461" spans="1:8" x14ac:dyDescent="0.15">
      <c r="A461" s="2" t="s">
        <v>50</v>
      </c>
      <c r="B461" s="4">
        <v>21</v>
      </c>
      <c r="C461" s="5">
        <v>9.1300000000000008</v>
      </c>
      <c r="D461" s="4">
        <v>19</v>
      </c>
      <c r="E461" s="5">
        <v>13.19</v>
      </c>
      <c r="F461" s="4">
        <v>2</v>
      </c>
      <c r="G461" s="5">
        <v>2.33</v>
      </c>
      <c r="H461" s="4">
        <v>0</v>
      </c>
    </row>
    <row r="462" spans="1:8" x14ac:dyDescent="0.15">
      <c r="A462" s="2" t="s">
        <v>51</v>
      </c>
      <c r="B462" s="4">
        <v>31</v>
      </c>
      <c r="C462" s="5">
        <v>13.48</v>
      </c>
      <c r="D462" s="4">
        <v>26</v>
      </c>
      <c r="E462" s="5">
        <v>18.059999999999999</v>
      </c>
      <c r="F462" s="4">
        <v>5</v>
      </c>
      <c r="G462" s="5">
        <v>5.81</v>
      </c>
      <c r="H462" s="4">
        <v>0</v>
      </c>
    </row>
    <row r="463" spans="1:8" x14ac:dyDescent="0.15">
      <c r="A463" s="2" t="s">
        <v>52</v>
      </c>
      <c r="B463" s="4">
        <v>10</v>
      </c>
      <c r="C463" s="5">
        <v>4.3499999999999996</v>
      </c>
      <c r="D463" s="4">
        <v>7</v>
      </c>
      <c r="E463" s="5">
        <v>4.8600000000000003</v>
      </c>
      <c r="F463" s="4">
        <v>3</v>
      </c>
      <c r="G463" s="5">
        <v>3.49</v>
      </c>
      <c r="H463" s="4">
        <v>0</v>
      </c>
    </row>
    <row r="464" spans="1:8" x14ac:dyDescent="0.15">
      <c r="A464" s="2" t="s">
        <v>53</v>
      </c>
      <c r="B464" s="4">
        <v>18</v>
      </c>
      <c r="C464" s="5">
        <v>7.83</v>
      </c>
      <c r="D464" s="4">
        <v>15</v>
      </c>
      <c r="E464" s="5">
        <v>10.42</v>
      </c>
      <c r="F464" s="4">
        <v>3</v>
      </c>
      <c r="G464" s="5">
        <v>3.49</v>
      </c>
      <c r="H464" s="4">
        <v>0</v>
      </c>
    </row>
    <row r="465" spans="1:8" x14ac:dyDescent="0.15">
      <c r="A465" s="2" t="s">
        <v>54</v>
      </c>
      <c r="B465" s="4">
        <v>5</v>
      </c>
      <c r="C465" s="5">
        <v>2.17</v>
      </c>
      <c r="D465" s="4">
        <v>2</v>
      </c>
      <c r="E465" s="5">
        <v>1.39</v>
      </c>
      <c r="F465" s="4">
        <v>3</v>
      </c>
      <c r="G465" s="5">
        <v>3.49</v>
      </c>
      <c r="H465" s="4">
        <v>0</v>
      </c>
    </row>
    <row r="466" spans="1:8" x14ac:dyDescent="0.15">
      <c r="A466" s="1" t="s">
        <v>29</v>
      </c>
      <c r="B466" s="4">
        <v>504</v>
      </c>
      <c r="C466" s="5">
        <v>100</v>
      </c>
      <c r="D466" s="4">
        <v>438</v>
      </c>
      <c r="E466" s="5">
        <v>100.00000000000001</v>
      </c>
      <c r="F466" s="4">
        <v>66</v>
      </c>
      <c r="G466" s="5">
        <v>100.01999999999998</v>
      </c>
      <c r="H466" s="4">
        <v>0</v>
      </c>
    </row>
    <row r="467" spans="1:8" x14ac:dyDescent="0.15">
      <c r="A467" s="2" t="s">
        <v>40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41</v>
      </c>
      <c r="B468" s="4">
        <v>73</v>
      </c>
      <c r="C468" s="5">
        <v>14.48</v>
      </c>
      <c r="D468" s="4">
        <v>64</v>
      </c>
      <c r="E468" s="5">
        <v>14.61</v>
      </c>
      <c r="F468" s="4">
        <v>9</v>
      </c>
      <c r="G468" s="5">
        <v>13.64</v>
      </c>
      <c r="H468" s="4">
        <v>0</v>
      </c>
    </row>
    <row r="469" spans="1:8" x14ac:dyDescent="0.15">
      <c r="A469" s="2" t="s">
        <v>42</v>
      </c>
      <c r="B469" s="4">
        <v>156</v>
      </c>
      <c r="C469" s="5">
        <v>30.95</v>
      </c>
      <c r="D469" s="4">
        <v>132</v>
      </c>
      <c r="E469" s="5">
        <v>30.14</v>
      </c>
      <c r="F469" s="4">
        <v>24</v>
      </c>
      <c r="G469" s="5">
        <v>36.36</v>
      </c>
      <c r="H469" s="4">
        <v>0</v>
      </c>
    </row>
    <row r="470" spans="1:8" x14ac:dyDescent="0.15">
      <c r="A470" s="2" t="s">
        <v>43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44</v>
      </c>
      <c r="B471" s="4">
        <v>1</v>
      </c>
      <c r="C471" s="5">
        <v>0.2</v>
      </c>
      <c r="D471" s="4">
        <v>1</v>
      </c>
      <c r="E471" s="5">
        <v>0.23</v>
      </c>
      <c r="F471" s="4">
        <v>0</v>
      </c>
      <c r="G471" s="5">
        <v>0</v>
      </c>
      <c r="H471" s="4">
        <v>0</v>
      </c>
    </row>
    <row r="472" spans="1:8" x14ac:dyDescent="0.15">
      <c r="A472" s="2" t="s">
        <v>45</v>
      </c>
      <c r="B472" s="4">
        <v>4</v>
      </c>
      <c r="C472" s="5">
        <v>0.79</v>
      </c>
      <c r="D472" s="4">
        <v>2</v>
      </c>
      <c r="E472" s="5">
        <v>0.46</v>
      </c>
      <c r="F472" s="4">
        <v>2</v>
      </c>
      <c r="G472" s="5">
        <v>3.03</v>
      </c>
      <c r="H472" s="4">
        <v>0</v>
      </c>
    </row>
    <row r="473" spans="1:8" x14ac:dyDescent="0.15">
      <c r="A473" s="2" t="s">
        <v>46</v>
      </c>
      <c r="B473" s="4">
        <v>143</v>
      </c>
      <c r="C473" s="5">
        <v>28.37</v>
      </c>
      <c r="D473" s="4">
        <v>125</v>
      </c>
      <c r="E473" s="5">
        <v>28.54</v>
      </c>
      <c r="F473" s="4">
        <v>18</v>
      </c>
      <c r="G473" s="5">
        <v>27.27</v>
      </c>
      <c r="H473" s="4">
        <v>0</v>
      </c>
    </row>
    <row r="474" spans="1:8" x14ac:dyDescent="0.15">
      <c r="A474" s="2" t="s">
        <v>47</v>
      </c>
      <c r="B474" s="4">
        <v>2</v>
      </c>
      <c r="C474" s="5">
        <v>0.4</v>
      </c>
      <c r="D474" s="4">
        <v>1</v>
      </c>
      <c r="E474" s="5">
        <v>0.23</v>
      </c>
      <c r="F474" s="4">
        <v>1</v>
      </c>
      <c r="G474" s="5">
        <v>1.52</v>
      </c>
      <c r="H474" s="4">
        <v>0</v>
      </c>
    </row>
    <row r="475" spans="1:8" x14ac:dyDescent="0.15">
      <c r="A475" s="2" t="s">
        <v>48</v>
      </c>
      <c r="B475" s="4">
        <v>14</v>
      </c>
      <c r="C475" s="5">
        <v>2.78</v>
      </c>
      <c r="D475" s="4">
        <v>13</v>
      </c>
      <c r="E475" s="5">
        <v>2.97</v>
      </c>
      <c r="F475" s="4">
        <v>1</v>
      </c>
      <c r="G475" s="5">
        <v>1.52</v>
      </c>
      <c r="H475" s="4">
        <v>0</v>
      </c>
    </row>
    <row r="476" spans="1:8" x14ac:dyDescent="0.15">
      <c r="A476" s="2" t="s">
        <v>49</v>
      </c>
      <c r="B476" s="4">
        <v>13</v>
      </c>
      <c r="C476" s="5">
        <v>2.58</v>
      </c>
      <c r="D476" s="4">
        <v>9</v>
      </c>
      <c r="E476" s="5">
        <v>2.0499999999999998</v>
      </c>
      <c r="F476" s="4">
        <v>4</v>
      </c>
      <c r="G476" s="5">
        <v>6.06</v>
      </c>
      <c r="H476" s="4">
        <v>0</v>
      </c>
    </row>
    <row r="477" spans="1:8" x14ac:dyDescent="0.15">
      <c r="A477" s="2" t="s">
        <v>50</v>
      </c>
      <c r="B477" s="4">
        <v>40</v>
      </c>
      <c r="C477" s="5">
        <v>7.94</v>
      </c>
      <c r="D477" s="4">
        <v>38</v>
      </c>
      <c r="E477" s="5">
        <v>8.68</v>
      </c>
      <c r="F477" s="4">
        <v>2</v>
      </c>
      <c r="G477" s="5">
        <v>3.03</v>
      </c>
      <c r="H477" s="4">
        <v>0</v>
      </c>
    </row>
    <row r="478" spans="1:8" x14ac:dyDescent="0.15">
      <c r="A478" s="2" t="s">
        <v>51</v>
      </c>
      <c r="B478" s="4">
        <v>39</v>
      </c>
      <c r="C478" s="5">
        <v>7.74</v>
      </c>
      <c r="D478" s="4">
        <v>38</v>
      </c>
      <c r="E478" s="5">
        <v>8.68</v>
      </c>
      <c r="F478" s="4">
        <v>1</v>
      </c>
      <c r="G478" s="5">
        <v>1.52</v>
      </c>
      <c r="H478" s="4">
        <v>0</v>
      </c>
    </row>
    <row r="479" spans="1:8" x14ac:dyDescent="0.15">
      <c r="A479" s="2" t="s">
        <v>52</v>
      </c>
      <c r="B479" s="4">
        <v>3</v>
      </c>
      <c r="C479" s="5">
        <v>0.6</v>
      </c>
      <c r="D479" s="4">
        <v>3</v>
      </c>
      <c r="E479" s="5">
        <v>0.68</v>
      </c>
      <c r="F479" s="4">
        <v>0</v>
      </c>
      <c r="G479" s="5">
        <v>0</v>
      </c>
      <c r="H479" s="4">
        <v>0</v>
      </c>
    </row>
    <row r="480" spans="1:8" x14ac:dyDescent="0.15">
      <c r="A480" s="2" t="s">
        <v>53</v>
      </c>
      <c r="B480" s="4">
        <v>10</v>
      </c>
      <c r="C480" s="5">
        <v>1.98</v>
      </c>
      <c r="D480" s="4">
        <v>9</v>
      </c>
      <c r="E480" s="5">
        <v>2.0499999999999998</v>
      </c>
      <c r="F480" s="4">
        <v>1</v>
      </c>
      <c r="G480" s="5">
        <v>1.52</v>
      </c>
      <c r="H480" s="4">
        <v>0</v>
      </c>
    </row>
    <row r="481" spans="1:8" x14ac:dyDescent="0.15">
      <c r="A481" s="2" t="s">
        <v>54</v>
      </c>
      <c r="B481" s="4">
        <v>6</v>
      </c>
      <c r="C481" s="5">
        <v>1.19</v>
      </c>
      <c r="D481" s="4">
        <v>3</v>
      </c>
      <c r="E481" s="5">
        <v>0.68</v>
      </c>
      <c r="F481" s="4">
        <v>3</v>
      </c>
      <c r="G481" s="5">
        <v>4.55</v>
      </c>
      <c r="H481" s="4">
        <v>0</v>
      </c>
    </row>
    <row r="482" spans="1:8" x14ac:dyDescent="0.15">
      <c r="A482" s="1" t="s">
        <v>30</v>
      </c>
      <c r="B482" s="4">
        <v>496</v>
      </c>
      <c r="C482" s="5">
        <v>99.99</v>
      </c>
      <c r="D482" s="4">
        <v>367</v>
      </c>
      <c r="E482" s="5">
        <v>99.97999999999999</v>
      </c>
      <c r="F482" s="4">
        <v>128</v>
      </c>
      <c r="G482" s="5">
        <v>99.990000000000009</v>
      </c>
      <c r="H482" s="4">
        <v>1</v>
      </c>
    </row>
    <row r="483" spans="1:8" x14ac:dyDescent="0.15">
      <c r="A483" s="2" t="s">
        <v>40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41</v>
      </c>
      <c r="B484" s="4">
        <v>59</v>
      </c>
      <c r="C484" s="5">
        <v>11.9</v>
      </c>
      <c r="D484" s="4">
        <v>33</v>
      </c>
      <c r="E484" s="5">
        <v>8.99</v>
      </c>
      <c r="F484" s="4">
        <v>26</v>
      </c>
      <c r="G484" s="5">
        <v>20.309999999999999</v>
      </c>
      <c r="H484" s="4">
        <v>0</v>
      </c>
    </row>
    <row r="485" spans="1:8" x14ac:dyDescent="0.15">
      <c r="A485" s="2" t="s">
        <v>42</v>
      </c>
      <c r="B485" s="4">
        <v>77</v>
      </c>
      <c r="C485" s="5">
        <v>15.52</v>
      </c>
      <c r="D485" s="4">
        <v>56</v>
      </c>
      <c r="E485" s="5">
        <v>15.26</v>
      </c>
      <c r="F485" s="4">
        <v>21</v>
      </c>
      <c r="G485" s="5">
        <v>16.41</v>
      </c>
      <c r="H485" s="4">
        <v>0</v>
      </c>
    </row>
    <row r="486" spans="1:8" x14ac:dyDescent="0.15">
      <c r="A486" s="2" t="s">
        <v>43</v>
      </c>
      <c r="B486" s="4">
        <v>2</v>
      </c>
      <c r="C486" s="5">
        <v>0.4</v>
      </c>
      <c r="D486" s="4">
        <v>0</v>
      </c>
      <c r="E486" s="5">
        <v>0</v>
      </c>
      <c r="F486" s="4">
        <v>2</v>
      </c>
      <c r="G486" s="5">
        <v>1.56</v>
      </c>
      <c r="H486" s="4">
        <v>0</v>
      </c>
    </row>
    <row r="487" spans="1:8" x14ac:dyDescent="0.15">
      <c r="A487" s="2" t="s">
        <v>44</v>
      </c>
      <c r="B487" s="4">
        <v>2</v>
      </c>
      <c r="C487" s="5">
        <v>0.4</v>
      </c>
      <c r="D487" s="4">
        <v>1</v>
      </c>
      <c r="E487" s="5">
        <v>0.27</v>
      </c>
      <c r="F487" s="4">
        <v>1</v>
      </c>
      <c r="G487" s="5">
        <v>0.78</v>
      </c>
      <c r="H487" s="4">
        <v>0</v>
      </c>
    </row>
    <row r="488" spans="1:8" x14ac:dyDescent="0.15">
      <c r="A488" s="2" t="s">
        <v>45</v>
      </c>
      <c r="B488" s="4">
        <v>8</v>
      </c>
      <c r="C488" s="5">
        <v>1.61</v>
      </c>
      <c r="D488" s="4">
        <v>0</v>
      </c>
      <c r="E488" s="5">
        <v>0</v>
      </c>
      <c r="F488" s="4">
        <v>8</v>
      </c>
      <c r="G488" s="5">
        <v>6.25</v>
      </c>
      <c r="H488" s="4">
        <v>0</v>
      </c>
    </row>
    <row r="489" spans="1:8" x14ac:dyDescent="0.15">
      <c r="A489" s="2" t="s">
        <v>46</v>
      </c>
      <c r="B489" s="4">
        <v>144</v>
      </c>
      <c r="C489" s="5">
        <v>29.03</v>
      </c>
      <c r="D489" s="4">
        <v>110</v>
      </c>
      <c r="E489" s="5">
        <v>29.97</v>
      </c>
      <c r="F489" s="4">
        <v>33</v>
      </c>
      <c r="G489" s="5">
        <v>25.78</v>
      </c>
      <c r="H489" s="4">
        <v>1</v>
      </c>
    </row>
    <row r="490" spans="1:8" x14ac:dyDescent="0.15">
      <c r="A490" s="2" t="s">
        <v>47</v>
      </c>
      <c r="B490" s="4">
        <v>2</v>
      </c>
      <c r="C490" s="5">
        <v>0.4</v>
      </c>
      <c r="D490" s="4">
        <v>1</v>
      </c>
      <c r="E490" s="5">
        <v>0.27</v>
      </c>
      <c r="F490" s="4">
        <v>1</v>
      </c>
      <c r="G490" s="5">
        <v>0.78</v>
      </c>
      <c r="H490" s="4">
        <v>0</v>
      </c>
    </row>
    <row r="491" spans="1:8" x14ac:dyDescent="0.15">
      <c r="A491" s="2" t="s">
        <v>48</v>
      </c>
      <c r="B491" s="4">
        <v>17</v>
      </c>
      <c r="C491" s="5">
        <v>3.43</v>
      </c>
      <c r="D491" s="4">
        <v>10</v>
      </c>
      <c r="E491" s="5">
        <v>2.72</v>
      </c>
      <c r="F491" s="4">
        <v>7</v>
      </c>
      <c r="G491" s="5">
        <v>5.47</v>
      </c>
      <c r="H491" s="4">
        <v>0</v>
      </c>
    </row>
    <row r="492" spans="1:8" x14ac:dyDescent="0.15">
      <c r="A492" s="2" t="s">
        <v>49</v>
      </c>
      <c r="B492" s="4">
        <v>9</v>
      </c>
      <c r="C492" s="5">
        <v>1.81</v>
      </c>
      <c r="D492" s="4">
        <v>8</v>
      </c>
      <c r="E492" s="5">
        <v>2.1800000000000002</v>
      </c>
      <c r="F492" s="4">
        <v>1</v>
      </c>
      <c r="G492" s="5">
        <v>0.78</v>
      </c>
      <c r="H492" s="4">
        <v>0</v>
      </c>
    </row>
    <row r="493" spans="1:8" x14ac:dyDescent="0.15">
      <c r="A493" s="2" t="s">
        <v>50</v>
      </c>
      <c r="B493" s="4">
        <v>47</v>
      </c>
      <c r="C493" s="5">
        <v>9.48</v>
      </c>
      <c r="D493" s="4">
        <v>44</v>
      </c>
      <c r="E493" s="5">
        <v>11.99</v>
      </c>
      <c r="F493" s="4">
        <v>3</v>
      </c>
      <c r="G493" s="5">
        <v>2.34</v>
      </c>
      <c r="H493" s="4">
        <v>0</v>
      </c>
    </row>
    <row r="494" spans="1:8" x14ac:dyDescent="0.15">
      <c r="A494" s="2" t="s">
        <v>51</v>
      </c>
      <c r="B494" s="4">
        <v>68</v>
      </c>
      <c r="C494" s="5">
        <v>13.71</v>
      </c>
      <c r="D494" s="4">
        <v>61</v>
      </c>
      <c r="E494" s="5">
        <v>16.62</v>
      </c>
      <c r="F494" s="4">
        <v>7</v>
      </c>
      <c r="G494" s="5">
        <v>5.47</v>
      </c>
      <c r="H494" s="4">
        <v>0</v>
      </c>
    </row>
    <row r="495" spans="1:8" x14ac:dyDescent="0.15">
      <c r="A495" s="2" t="s">
        <v>52</v>
      </c>
      <c r="B495" s="4">
        <v>10</v>
      </c>
      <c r="C495" s="5">
        <v>2.02</v>
      </c>
      <c r="D495" s="4">
        <v>10</v>
      </c>
      <c r="E495" s="5">
        <v>2.72</v>
      </c>
      <c r="F495" s="4">
        <v>0</v>
      </c>
      <c r="G495" s="5">
        <v>0</v>
      </c>
      <c r="H495" s="4">
        <v>0</v>
      </c>
    </row>
    <row r="496" spans="1:8" x14ac:dyDescent="0.15">
      <c r="A496" s="2" t="s">
        <v>53</v>
      </c>
      <c r="B496" s="4">
        <v>17</v>
      </c>
      <c r="C496" s="5">
        <v>3.43</v>
      </c>
      <c r="D496" s="4">
        <v>14</v>
      </c>
      <c r="E496" s="5">
        <v>3.81</v>
      </c>
      <c r="F496" s="4">
        <v>3</v>
      </c>
      <c r="G496" s="5">
        <v>2.34</v>
      </c>
      <c r="H496" s="4">
        <v>0</v>
      </c>
    </row>
    <row r="497" spans="1:8" x14ac:dyDescent="0.15">
      <c r="A497" s="2" t="s">
        <v>54</v>
      </c>
      <c r="B497" s="4">
        <v>34</v>
      </c>
      <c r="C497" s="5">
        <v>6.85</v>
      </c>
      <c r="D497" s="4">
        <v>19</v>
      </c>
      <c r="E497" s="5">
        <v>5.18</v>
      </c>
      <c r="F497" s="4">
        <v>15</v>
      </c>
      <c r="G497" s="5">
        <v>11.72</v>
      </c>
      <c r="H497" s="4">
        <v>0</v>
      </c>
    </row>
    <row r="498" spans="1:8" x14ac:dyDescent="0.15">
      <c r="A498" s="1" t="s">
        <v>31</v>
      </c>
      <c r="B498" s="4">
        <v>210</v>
      </c>
      <c r="C498" s="5">
        <v>100.01</v>
      </c>
      <c r="D498" s="4">
        <v>174</v>
      </c>
      <c r="E498" s="5">
        <v>100.00999999999999</v>
      </c>
      <c r="F498" s="4">
        <v>36</v>
      </c>
      <c r="G498" s="5">
        <v>100</v>
      </c>
      <c r="H498" s="4">
        <v>0</v>
      </c>
    </row>
    <row r="499" spans="1:8" x14ac:dyDescent="0.15">
      <c r="A499" s="2" t="s">
        <v>40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41</v>
      </c>
      <c r="B500" s="4">
        <v>35</v>
      </c>
      <c r="C500" s="5">
        <v>16.670000000000002</v>
      </c>
      <c r="D500" s="4">
        <v>29</v>
      </c>
      <c r="E500" s="5">
        <v>16.670000000000002</v>
      </c>
      <c r="F500" s="4">
        <v>6</v>
      </c>
      <c r="G500" s="5">
        <v>16.670000000000002</v>
      </c>
      <c r="H500" s="4">
        <v>0</v>
      </c>
    </row>
    <row r="501" spans="1:8" x14ac:dyDescent="0.15">
      <c r="A501" s="2" t="s">
        <v>42</v>
      </c>
      <c r="B501" s="4">
        <v>52</v>
      </c>
      <c r="C501" s="5">
        <v>24.76</v>
      </c>
      <c r="D501" s="4">
        <v>44</v>
      </c>
      <c r="E501" s="5">
        <v>25.29</v>
      </c>
      <c r="F501" s="4">
        <v>8</v>
      </c>
      <c r="G501" s="5">
        <v>22.22</v>
      </c>
      <c r="H501" s="4">
        <v>0</v>
      </c>
    </row>
    <row r="502" spans="1:8" x14ac:dyDescent="0.15">
      <c r="A502" s="2" t="s">
        <v>43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44</v>
      </c>
      <c r="B503" s="4">
        <v>0</v>
      </c>
      <c r="C503" s="5">
        <v>0</v>
      </c>
      <c r="D503" s="4">
        <v>0</v>
      </c>
      <c r="E503" s="5">
        <v>0</v>
      </c>
      <c r="F503" s="4">
        <v>0</v>
      </c>
      <c r="G503" s="5">
        <v>0</v>
      </c>
      <c r="H503" s="4">
        <v>0</v>
      </c>
    </row>
    <row r="504" spans="1:8" x14ac:dyDescent="0.15">
      <c r="A504" s="2" t="s">
        <v>45</v>
      </c>
      <c r="B504" s="4">
        <v>3</v>
      </c>
      <c r="C504" s="5">
        <v>1.43</v>
      </c>
      <c r="D504" s="4">
        <v>0</v>
      </c>
      <c r="E504" s="5">
        <v>0</v>
      </c>
      <c r="F504" s="4">
        <v>3</v>
      </c>
      <c r="G504" s="5">
        <v>8.33</v>
      </c>
      <c r="H504" s="4">
        <v>0</v>
      </c>
    </row>
    <row r="505" spans="1:8" x14ac:dyDescent="0.15">
      <c r="A505" s="2" t="s">
        <v>46</v>
      </c>
      <c r="B505" s="4">
        <v>74</v>
      </c>
      <c r="C505" s="5">
        <v>35.24</v>
      </c>
      <c r="D505" s="4">
        <v>63</v>
      </c>
      <c r="E505" s="5">
        <v>36.21</v>
      </c>
      <c r="F505" s="4">
        <v>11</v>
      </c>
      <c r="G505" s="5">
        <v>30.56</v>
      </c>
      <c r="H505" s="4">
        <v>0</v>
      </c>
    </row>
    <row r="506" spans="1:8" x14ac:dyDescent="0.15">
      <c r="A506" s="2" t="s">
        <v>47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15">
      <c r="A507" s="2" t="s">
        <v>48</v>
      </c>
      <c r="B507" s="4">
        <v>7</v>
      </c>
      <c r="C507" s="5">
        <v>3.33</v>
      </c>
      <c r="D507" s="4">
        <v>4</v>
      </c>
      <c r="E507" s="5">
        <v>2.2999999999999998</v>
      </c>
      <c r="F507" s="4">
        <v>3</v>
      </c>
      <c r="G507" s="5">
        <v>8.33</v>
      </c>
      <c r="H507" s="4">
        <v>0</v>
      </c>
    </row>
    <row r="508" spans="1:8" x14ac:dyDescent="0.15">
      <c r="A508" s="2" t="s">
        <v>49</v>
      </c>
      <c r="B508" s="4">
        <v>5</v>
      </c>
      <c r="C508" s="5">
        <v>2.38</v>
      </c>
      <c r="D508" s="4">
        <v>2</v>
      </c>
      <c r="E508" s="5">
        <v>1.1499999999999999</v>
      </c>
      <c r="F508" s="4">
        <v>3</v>
      </c>
      <c r="G508" s="5">
        <v>8.33</v>
      </c>
      <c r="H508" s="4">
        <v>0</v>
      </c>
    </row>
    <row r="509" spans="1:8" x14ac:dyDescent="0.15">
      <c r="A509" s="2" t="s">
        <v>50</v>
      </c>
      <c r="B509" s="4">
        <v>6</v>
      </c>
      <c r="C509" s="5">
        <v>2.86</v>
      </c>
      <c r="D509" s="4">
        <v>6</v>
      </c>
      <c r="E509" s="5">
        <v>3.45</v>
      </c>
      <c r="F509" s="4">
        <v>0</v>
      </c>
      <c r="G509" s="5">
        <v>0</v>
      </c>
      <c r="H509" s="4">
        <v>0</v>
      </c>
    </row>
    <row r="510" spans="1:8" x14ac:dyDescent="0.15">
      <c r="A510" s="2" t="s">
        <v>51</v>
      </c>
      <c r="B510" s="4">
        <v>14</v>
      </c>
      <c r="C510" s="5">
        <v>6.67</v>
      </c>
      <c r="D510" s="4">
        <v>14</v>
      </c>
      <c r="E510" s="5">
        <v>8.0500000000000007</v>
      </c>
      <c r="F510" s="4">
        <v>0</v>
      </c>
      <c r="G510" s="5">
        <v>0</v>
      </c>
      <c r="H510" s="4">
        <v>0</v>
      </c>
    </row>
    <row r="511" spans="1:8" x14ac:dyDescent="0.15">
      <c r="A511" s="2" t="s">
        <v>52</v>
      </c>
      <c r="B511" s="4">
        <v>1</v>
      </c>
      <c r="C511" s="5">
        <v>0.48</v>
      </c>
      <c r="D511" s="4">
        <v>1</v>
      </c>
      <c r="E511" s="5">
        <v>0.56999999999999995</v>
      </c>
      <c r="F511" s="4">
        <v>0</v>
      </c>
      <c r="G511" s="5">
        <v>0</v>
      </c>
      <c r="H511" s="4">
        <v>0</v>
      </c>
    </row>
    <row r="512" spans="1:8" x14ac:dyDescent="0.15">
      <c r="A512" s="2" t="s">
        <v>53</v>
      </c>
      <c r="B512" s="4">
        <v>5</v>
      </c>
      <c r="C512" s="5">
        <v>2.38</v>
      </c>
      <c r="D512" s="4">
        <v>4</v>
      </c>
      <c r="E512" s="5">
        <v>2.2999999999999998</v>
      </c>
      <c r="F512" s="4">
        <v>1</v>
      </c>
      <c r="G512" s="5">
        <v>2.78</v>
      </c>
      <c r="H512" s="4">
        <v>0</v>
      </c>
    </row>
    <row r="513" spans="1:8" x14ac:dyDescent="0.15">
      <c r="A513" s="2" t="s">
        <v>54</v>
      </c>
      <c r="B513" s="4">
        <v>8</v>
      </c>
      <c r="C513" s="5">
        <v>3.81</v>
      </c>
      <c r="D513" s="4">
        <v>7</v>
      </c>
      <c r="E513" s="5">
        <v>4.0199999999999996</v>
      </c>
      <c r="F513" s="4">
        <v>1</v>
      </c>
      <c r="G513" s="5">
        <v>2.78</v>
      </c>
      <c r="H513" s="4">
        <v>0</v>
      </c>
    </row>
    <row r="514" spans="1:8" x14ac:dyDescent="0.15">
      <c r="A514" s="1" t="s">
        <v>32</v>
      </c>
      <c r="B514" s="4">
        <v>43</v>
      </c>
      <c r="C514" s="5">
        <v>100.01</v>
      </c>
      <c r="D514" s="4">
        <v>37</v>
      </c>
      <c r="E514" s="5">
        <v>99.990000000000009</v>
      </c>
      <c r="F514" s="4">
        <v>6</v>
      </c>
      <c r="G514" s="5">
        <v>100</v>
      </c>
      <c r="H514" s="4">
        <v>0</v>
      </c>
    </row>
    <row r="515" spans="1:8" x14ac:dyDescent="0.15">
      <c r="A515" s="2" t="s">
        <v>40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41</v>
      </c>
      <c r="B516" s="4">
        <v>8</v>
      </c>
      <c r="C516" s="5">
        <v>18.600000000000001</v>
      </c>
      <c r="D516" s="4">
        <v>5</v>
      </c>
      <c r="E516" s="5">
        <v>13.51</v>
      </c>
      <c r="F516" s="4">
        <v>3</v>
      </c>
      <c r="G516" s="5">
        <v>50</v>
      </c>
      <c r="H516" s="4">
        <v>0</v>
      </c>
    </row>
    <row r="517" spans="1:8" x14ac:dyDescent="0.15">
      <c r="A517" s="2" t="s">
        <v>42</v>
      </c>
      <c r="B517" s="4">
        <v>18</v>
      </c>
      <c r="C517" s="5">
        <v>41.86</v>
      </c>
      <c r="D517" s="4">
        <v>16</v>
      </c>
      <c r="E517" s="5">
        <v>43.24</v>
      </c>
      <c r="F517" s="4">
        <v>2</v>
      </c>
      <c r="G517" s="5">
        <v>33.33</v>
      </c>
      <c r="H517" s="4">
        <v>0</v>
      </c>
    </row>
    <row r="518" spans="1:8" x14ac:dyDescent="0.15">
      <c r="A518" s="2" t="s">
        <v>43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44</v>
      </c>
      <c r="B519" s="4">
        <v>0</v>
      </c>
      <c r="C519" s="5">
        <v>0</v>
      </c>
      <c r="D519" s="4">
        <v>0</v>
      </c>
      <c r="E519" s="5">
        <v>0</v>
      </c>
      <c r="F519" s="4">
        <v>0</v>
      </c>
      <c r="G519" s="5">
        <v>0</v>
      </c>
      <c r="H519" s="4">
        <v>0</v>
      </c>
    </row>
    <row r="520" spans="1:8" x14ac:dyDescent="0.15">
      <c r="A520" s="2" t="s">
        <v>45</v>
      </c>
      <c r="B520" s="4">
        <v>1</v>
      </c>
      <c r="C520" s="5">
        <v>2.33</v>
      </c>
      <c r="D520" s="4">
        <v>1</v>
      </c>
      <c r="E520" s="5">
        <v>2.7</v>
      </c>
      <c r="F520" s="4">
        <v>0</v>
      </c>
      <c r="G520" s="5">
        <v>0</v>
      </c>
      <c r="H520" s="4">
        <v>0</v>
      </c>
    </row>
    <row r="521" spans="1:8" x14ac:dyDescent="0.15">
      <c r="A521" s="2" t="s">
        <v>46</v>
      </c>
      <c r="B521" s="4">
        <v>11</v>
      </c>
      <c r="C521" s="5">
        <v>25.58</v>
      </c>
      <c r="D521" s="4">
        <v>10</v>
      </c>
      <c r="E521" s="5">
        <v>27.03</v>
      </c>
      <c r="F521" s="4">
        <v>1</v>
      </c>
      <c r="G521" s="5">
        <v>16.670000000000002</v>
      </c>
      <c r="H521" s="4">
        <v>0</v>
      </c>
    </row>
    <row r="522" spans="1:8" x14ac:dyDescent="0.15">
      <c r="A522" s="2" t="s">
        <v>47</v>
      </c>
      <c r="B522" s="4">
        <v>0</v>
      </c>
      <c r="C522" s="5">
        <v>0</v>
      </c>
      <c r="D522" s="4">
        <v>0</v>
      </c>
      <c r="E522" s="5">
        <v>0</v>
      </c>
      <c r="F522" s="4">
        <v>0</v>
      </c>
      <c r="G522" s="5">
        <v>0</v>
      </c>
      <c r="H522" s="4">
        <v>0</v>
      </c>
    </row>
    <row r="523" spans="1:8" x14ac:dyDescent="0.15">
      <c r="A523" s="2" t="s">
        <v>48</v>
      </c>
      <c r="B523" s="4">
        <v>0</v>
      </c>
      <c r="C523" s="5">
        <v>0</v>
      </c>
      <c r="D523" s="4">
        <v>0</v>
      </c>
      <c r="E523" s="5">
        <v>0</v>
      </c>
      <c r="F523" s="4">
        <v>0</v>
      </c>
      <c r="G523" s="5">
        <v>0</v>
      </c>
      <c r="H523" s="4">
        <v>0</v>
      </c>
    </row>
    <row r="524" spans="1:8" x14ac:dyDescent="0.15">
      <c r="A524" s="2" t="s">
        <v>49</v>
      </c>
      <c r="B524" s="4">
        <v>0</v>
      </c>
      <c r="C524" s="5">
        <v>0</v>
      </c>
      <c r="D524" s="4">
        <v>0</v>
      </c>
      <c r="E524" s="5">
        <v>0</v>
      </c>
      <c r="F524" s="4">
        <v>0</v>
      </c>
      <c r="G524" s="5">
        <v>0</v>
      </c>
      <c r="H524" s="4">
        <v>0</v>
      </c>
    </row>
    <row r="525" spans="1:8" x14ac:dyDescent="0.15">
      <c r="A525" s="2" t="s">
        <v>50</v>
      </c>
      <c r="B525" s="4">
        <v>3</v>
      </c>
      <c r="C525" s="5">
        <v>6.98</v>
      </c>
      <c r="D525" s="4">
        <v>3</v>
      </c>
      <c r="E525" s="5">
        <v>8.11</v>
      </c>
      <c r="F525" s="4">
        <v>0</v>
      </c>
      <c r="G525" s="5">
        <v>0</v>
      </c>
      <c r="H525" s="4">
        <v>0</v>
      </c>
    </row>
    <row r="526" spans="1:8" x14ac:dyDescent="0.15">
      <c r="A526" s="2" t="s">
        <v>51</v>
      </c>
      <c r="B526" s="4">
        <v>1</v>
      </c>
      <c r="C526" s="5">
        <v>2.33</v>
      </c>
      <c r="D526" s="4">
        <v>1</v>
      </c>
      <c r="E526" s="5">
        <v>2.7</v>
      </c>
      <c r="F526" s="4">
        <v>0</v>
      </c>
      <c r="G526" s="5">
        <v>0</v>
      </c>
      <c r="H526" s="4">
        <v>0</v>
      </c>
    </row>
    <row r="527" spans="1:8" x14ac:dyDescent="0.15">
      <c r="A527" s="2" t="s">
        <v>52</v>
      </c>
      <c r="B527" s="4">
        <v>0</v>
      </c>
      <c r="C527" s="5">
        <v>0</v>
      </c>
      <c r="D527" s="4">
        <v>0</v>
      </c>
      <c r="E527" s="5">
        <v>0</v>
      </c>
      <c r="F527" s="4">
        <v>0</v>
      </c>
      <c r="G527" s="5">
        <v>0</v>
      </c>
      <c r="H527" s="4">
        <v>0</v>
      </c>
    </row>
    <row r="528" spans="1:8" x14ac:dyDescent="0.15">
      <c r="A528" s="2" t="s">
        <v>53</v>
      </c>
      <c r="B528" s="4">
        <v>1</v>
      </c>
      <c r="C528" s="5">
        <v>2.33</v>
      </c>
      <c r="D528" s="4">
        <v>1</v>
      </c>
      <c r="E528" s="5">
        <v>2.7</v>
      </c>
      <c r="F528" s="4">
        <v>0</v>
      </c>
      <c r="G528" s="5">
        <v>0</v>
      </c>
      <c r="H528" s="4">
        <v>0</v>
      </c>
    </row>
    <row r="529" spans="1:8" x14ac:dyDescent="0.15">
      <c r="A529" s="2" t="s">
        <v>54</v>
      </c>
      <c r="B529" s="4">
        <v>0</v>
      </c>
      <c r="C529" s="5">
        <v>0</v>
      </c>
      <c r="D529" s="4">
        <v>0</v>
      </c>
      <c r="E529" s="5">
        <v>0</v>
      </c>
      <c r="F529" s="4">
        <v>0</v>
      </c>
      <c r="G529" s="5">
        <v>0</v>
      </c>
      <c r="H529" s="4">
        <v>0</v>
      </c>
    </row>
    <row r="530" spans="1:8" x14ac:dyDescent="0.15">
      <c r="A530" s="1" t="s">
        <v>33</v>
      </c>
      <c r="B530" s="4">
        <v>152</v>
      </c>
      <c r="C530" s="5">
        <v>99.999999999999986</v>
      </c>
      <c r="D530" s="4">
        <v>130</v>
      </c>
      <c r="E530" s="5">
        <v>100</v>
      </c>
      <c r="F530" s="4">
        <v>21</v>
      </c>
      <c r="G530" s="5">
        <v>99.97999999999999</v>
      </c>
      <c r="H530" s="4">
        <v>1</v>
      </c>
    </row>
    <row r="531" spans="1:8" x14ac:dyDescent="0.15">
      <c r="A531" s="2" t="s">
        <v>40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41</v>
      </c>
      <c r="B532" s="4">
        <v>21</v>
      </c>
      <c r="C532" s="5">
        <v>13.82</v>
      </c>
      <c r="D532" s="4">
        <v>11</v>
      </c>
      <c r="E532" s="5">
        <v>8.4600000000000009</v>
      </c>
      <c r="F532" s="4">
        <v>10</v>
      </c>
      <c r="G532" s="5">
        <v>47.62</v>
      </c>
      <c r="H532" s="4">
        <v>0</v>
      </c>
    </row>
    <row r="533" spans="1:8" x14ac:dyDescent="0.15">
      <c r="A533" s="2" t="s">
        <v>42</v>
      </c>
      <c r="B533" s="4">
        <v>9</v>
      </c>
      <c r="C533" s="5">
        <v>5.92</v>
      </c>
      <c r="D533" s="4">
        <v>7</v>
      </c>
      <c r="E533" s="5">
        <v>5.38</v>
      </c>
      <c r="F533" s="4">
        <v>2</v>
      </c>
      <c r="G533" s="5">
        <v>9.52</v>
      </c>
      <c r="H533" s="4">
        <v>0</v>
      </c>
    </row>
    <row r="534" spans="1:8" x14ac:dyDescent="0.15">
      <c r="A534" s="2" t="s">
        <v>43</v>
      </c>
      <c r="B534" s="4">
        <v>2</v>
      </c>
      <c r="C534" s="5">
        <v>1.32</v>
      </c>
      <c r="D534" s="4">
        <v>0</v>
      </c>
      <c r="E534" s="5">
        <v>0</v>
      </c>
      <c r="F534" s="4">
        <v>2</v>
      </c>
      <c r="G534" s="5">
        <v>9.52</v>
      </c>
      <c r="H534" s="4">
        <v>0</v>
      </c>
    </row>
    <row r="535" spans="1:8" x14ac:dyDescent="0.15">
      <c r="A535" s="2" t="s">
        <v>44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15">
      <c r="A536" s="2" t="s">
        <v>45</v>
      </c>
      <c r="B536" s="4">
        <v>3</v>
      </c>
      <c r="C536" s="5">
        <v>1.97</v>
      </c>
      <c r="D536" s="4">
        <v>1</v>
      </c>
      <c r="E536" s="5">
        <v>0.77</v>
      </c>
      <c r="F536" s="4">
        <v>2</v>
      </c>
      <c r="G536" s="5">
        <v>9.52</v>
      </c>
      <c r="H536" s="4">
        <v>0</v>
      </c>
    </row>
    <row r="537" spans="1:8" x14ac:dyDescent="0.15">
      <c r="A537" s="2" t="s">
        <v>46</v>
      </c>
      <c r="B537" s="4">
        <v>57</v>
      </c>
      <c r="C537" s="5">
        <v>37.5</v>
      </c>
      <c r="D537" s="4">
        <v>54</v>
      </c>
      <c r="E537" s="5">
        <v>41.54</v>
      </c>
      <c r="F537" s="4">
        <v>2</v>
      </c>
      <c r="G537" s="5">
        <v>9.52</v>
      </c>
      <c r="H537" s="4">
        <v>1</v>
      </c>
    </row>
    <row r="538" spans="1:8" x14ac:dyDescent="0.15">
      <c r="A538" s="2" t="s">
        <v>47</v>
      </c>
      <c r="B538" s="4">
        <v>0</v>
      </c>
      <c r="C538" s="5">
        <v>0</v>
      </c>
      <c r="D538" s="4">
        <v>0</v>
      </c>
      <c r="E538" s="5">
        <v>0</v>
      </c>
      <c r="F538" s="4">
        <v>0</v>
      </c>
      <c r="G538" s="5">
        <v>0</v>
      </c>
      <c r="H538" s="4">
        <v>0</v>
      </c>
    </row>
    <row r="539" spans="1:8" x14ac:dyDescent="0.15">
      <c r="A539" s="2" t="s">
        <v>48</v>
      </c>
      <c r="B539" s="4">
        <v>1</v>
      </c>
      <c r="C539" s="5">
        <v>0.66</v>
      </c>
      <c r="D539" s="4">
        <v>1</v>
      </c>
      <c r="E539" s="5">
        <v>0.77</v>
      </c>
      <c r="F539" s="4">
        <v>0</v>
      </c>
      <c r="G539" s="5">
        <v>0</v>
      </c>
      <c r="H539" s="4">
        <v>0</v>
      </c>
    </row>
    <row r="540" spans="1:8" x14ac:dyDescent="0.15">
      <c r="A540" s="2" t="s">
        <v>49</v>
      </c>
      <c r="B540" s="4">
        <v>0</v>
      </c>
      <c r="C540" s="5">
        <v>0</v>
      </c>
      <c r="D540" s="4">
        <v>0</v>
      </c>
      <c r="E540" s="5">
        <v>0</v>
      </c>
      <c r="F540" s="4">
        <v>0</v>
      </c>
      <c r="G540" s="5">
        <v>0</v>
      </c>
      <c r="H540" s="4">
        <v>0</v>
      </c>
    </row>
    <row r="541" spans="1:8" x14ac:dyDescent="0.15">
      <c r="A541" s="2" t="s">
        <v>50</v>
      </c>
      <c r="B541" s="4">
        <v>42</v>
      </c>
      <c r="C541" s="5">
        <v>27.63</v>
      </c>
      <c r="D541" s="4">
        <v>42</v>
      </c>
      <c r="E541" s="5">
        <v>32.31</v>
      </c>
      <c r="F541" s="4">
        <v>0</v>
      </c>
      <c r="G541" s="5">
        <v>0</v>
      </c>
      <c r="H541" s="4">
        <v>0</v>
      </c>
    </row>
    <row r="542" spans="1:8" x14ac:dyDescent="0.15">
      <c r="A542" s="2" t="s">
        <v>51</v>
      </c>
      <c r="B542" s="4">
        <v>13</v>
      </c>
      <c r="C542" s="5">
        <v>8.5500000000000007</v>
      </c>
      <c r="D542" s="4">
        <v>11</v>
      </c>
      <c r="E542" s="5">
        <v>8.4600000000000009</v>
      </c>
      <c r="F542" s="4">
        <v>2</v>
      </c>
      <c r="G542" s="5">
        <v>9.52</v>
      </c>
      <c r="H542" s="4">
        <v>0</v>
      </c>
    </row>
    <row r="543" spans="1:8" x14ac:dyDescent="0.15">
      <c r="A543" s="2" t="s">
        <v>52</v>
      </c>
      <c r="B543" s="4">
        <v>0</v>
      </c>
      <c r="C543" s="5">
        <v>0</v>
      </c>
      <c r="D543" s="4">
        <v>0</v>
      </c>
      <c r="E543" s="5">
        <v>0</v>
      </c>
      <c r="F543" s="4">
        <v>0</v>
      </c>
      <c r="G543" s="5">
        <v>0</v>
      </c>
      <c r="H543" s="4">
        <v>0</v>
      </c>
    </row>
    <row r="544" spans="1:8" x14ac:dyDescent="0.15">
      <c r="A544" s="2" t="s">
        <v>53</v>
      </c>
      <c r="B544" s="4">
        <v>3</v>
      </c>
      <c r="C544" s="5">
        <v>1.97</v>
      </c>
      <c r="D544" s="4">
        <v>2</v>
      </c>
      <c r="E544" s="5">
        <v>1.54</v>
      </c>
      <c r="F544" s="4">
        <v>1</v>
      </c>
      <c r="G544" s="5">
        <v>4.76</v>
      </c>
      <c r="H544" s="4">
        <v>0</v>
      </c>
    </row>
    <row r="545" spans="1:8" x14ac:dyDescent="0.15">
      <c r="A545" s="2" t="s">
        <v>54</v>
      </c>
      <c r="B545" s="4">
        <v>1</v>
      </c>
      <c r="C545" s="5">
        <v>0.66</v>
      </c>
      <c r="D545" s="4">
        <v>1</v>
      </c>
      <c r="E545" s="5">
        <v>0.77</v>
      </c>
      <c r="F545" s="4">
        <v>0</v>
      </c>
      <c r="G545" s="5">
        <v>0</v>
      </c>
      <c r="H545" s="4">
        <v>0</v>
      </c>
    </row>
    <row r="546" spans="1:8" x14ac:dyDescent="0.15">
      <c r="A546" s="1" t="s">
        <v>34</v>
      </c>
      <c r="B546" s="4">
        <v>33</v>
      </c>
      <c r="C546" s="5">
        <v>99.99</v>
      </c>
      <c r="D546" s="4">
        <v>20</v>
      </c>
      <c r="E546" s="5">
        <v>100</v>
      </c>
      <c r="F546" s="4">
        <v>13</v>
      </c>
      <c r="G546" s="5">
        <v>99.99</v>
      </c>
      <c r="H546" s="4">
        <v>0</v>
      </c>
    </row>
    <row r="547" spans="1:8" x14ac:dyDescent="0.15">
      <c r="A547" s="2" t="s">
        <v>40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41</v>
      </c>
      <c r="B548" s="4">
        <v>9</v>
      </c>
      <c r="C548" s="5">
        <v>27.27</v>
      </c>
      <c r="D548" s="4">
        <v>0</v>
      </c>
      <c r="E548" s="5">
        <v>0</v>
      </c>
      <c r="F548" s="4">
        <v>9</v>
      </c>
      <c r="G548" s="5">
        <v>69.23</v>
      </c>
      <c r="H548" s="4">
        <v>0</v>
      </c>
    </row>
    <row r="549" spans="1:8" x14ac:dyDescent="0.15">
      <c r="A549" s="2" t="s">
        <v>42</v>
      </c>
      <c r="B549" s="4">
        <v>5</v>
      </c>
      <c r="C549" s="5">
        <v>15.15</v>
      </c>
      <c r="D549" s="4">
        <v>5</v>
      </c>
      <c r="E549" s="5">
        <v>25</v>
      </c>
      <c r="F549" s="4">
        <v>0</v>
      </c>
      <c r="G549" s="5">
        <v>0</v>
      </c>
      <c r="H549" s="4">
        <v>0</v>
      </c>
    </row>
    <row r="550" spans="1:8" x14ac:dyDescent="0.15">
      <c r="A550" s="2" t="s">
        <v>43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44</v>
      </c>
      <c r="B551" s="4">
        <v>0</v>
      </c>
      <c r="C551" s="5">
        <v>0</v>
      </c>
      <c r="D551" s="4">
        <v>0</v>
      </c>
      <c r="E551" s="5">
        <v>0</v>
      </c>
      <c r="F551" s="4">
        <v>0</v>
      </c>
      <c r="G551" s="5">
        <v>0</v>
      </c>
      <c r="H551" s="4">
        <v>0</v>
      </c>
    </row>
    <row r="552" spans="1:8" x14ac:dyDescent="0.15">
      <c r="A552" s="2" t="s">
        <v>45</v>
      </c>
      <c r="B552" s="4">
        <v>0</v>
      </c>
      <c r="C552" s="5">
        <v>0</v>
      </c>
      <c r="D552" s="4">
        <v>0</v>
      </c>
      <c r="E552" s="5">
        <v>0</v>
      </c>
      <c r="F552" s="4">
        <v>0</v>
      </c>
      <c r="G552" s="5">
        <v>0</v>
      </c>
      <c r="H552" s="4">
        <v>0</v>
      </c>
    </row>
    <row r="553" spans="1:8" x14ac:dyDescent="0.15">
      <c r="A553" s="2" t="s">
        <v>46</v>
      </c>
      <c r="B553" s="4">
        <v>8</v>
      </c>
      <c r="C553" s="5">
        <v>24.24</v>
      </c>
      <c r="D553" s="4">
        <v>8</v>
      </c>
      <c r="E553" s="5">
        <v>40</v>
      </c>
      <c r="F553" s="4">
        <v>0</v>
      </c>
      <c r="G553" s="5">
        <v>0</v>
      </c>
      <c r="H553" s="4">
        <v>0</v>
      </c>
    </row>
    <row r="554" spans="1:8" x14ac:dyDescent="0.15">
      <c r="A554" s="2" t="s">
        <v>47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15">
      <c r="A555" s="2" t="s">
        <v>48</v>
      </c>
      <c r="B555" s="4">
        <v>1</v>
      </c>
      <c r="C555" s="5">
        <v>3.03</v>
      </c>
      <c r="D555" s="4">
        <v>0</v>
      </c>
      <c r="E555" s="5">
        <v>0</v>
      </c>
      <c r="F555" s="4">
        <v>1</v>
      </c>
      <c r="G555" s="5">
        <v>7.69</v>
      </c>
      <c r="H555" s="4">
        <v>0</v>
      </c>
    </row>
    <row r="556" spans="1:8" x14ac:dyDescent="0.15">
      <c r="A556" s="2" t="s">
        <v>49</v>
      </c>
      <c r="B556" s="4">
        <v>0</v>
      </c>
      <c r="C556" s="5">
        <v>0</v>
      </c>
      <c r="D556" s="4">
        <v>0</v>
      </c>
      <c r="E556" s="5">
        <v>0</v>
      </c>
      <c r="F556" s="4">
        <v>0</v>
      </c>
      <c r="G556" s="5">
        <v>0</v>
      </c>
      <c r="H556" s="4">
        <v>0</v>
      </c>
    </row>
    <row r="557" spans="1:8" x14ac:dyDescent="0.15">
      <c r="A557" s="2" t="s">
        <v>50</v>
      </c>
      <c r="B557" s="4">
        <v>9</v>
      </c>
      <c r="C557" s="5">
        <v>27.27</v>
      </c>
      <c r="D557" s="4">
        <v>7</v>
      </c>
      <c r="E557" s="5">
        <v>35</v>
      </c>
      <c r="F557" s="4">
        <v>2</v>
      </c>
      <c r="G557" s="5">
        <v>15.38</v>
      </c>
      <c r="H557" s="4">
        <v>0</v>
      </c>
    </row>
    <row r="558" spans="1:8" x14ac:dyDescent="0.15">
      <c r="A558" s="2" t="s">
        <v>51</v>
      </c>
      <c r="B558" s="4">
        <v>1</v>
      </c>
      <c r="C558" s="5">
        <v>3.03</v>
      </c>
      <c r="D558" s="4">
        <v>0</v>
      </c>
      <c r="E558" s="5">
        <v>0</v>
      </c>
      <c r="F558" s="4">
        <v>1</v>
      </c>
      <c r="G558" s="5">
        <v>7.69</v>
      </c>
      <c r="H558" s="4">
        <v>0</v>
      </c>
    </row>
    <row r="559" spans="1:8" x14ac:dyDescent="0.15">
      <c r="A559" s="2" t="s">
        <v>52</v>
      </c>
      <c r="B559" s="4">
        <v>0</v>
      </c>
      <c r="C559" s="5">
        <v>0</v>
      </c>
      <c r="D559" s="4">
        <v>0</v>
      </c>
      <c r="E559" s="5">
        <v>0</v>
      </c>
      <c r="F559" s="4">
        <v>0</v>
      </c>
      <c r="G559" s="5">
        <v>0</v>
      </c>
      <c r="H559" s="4">
        <v>0</v>
      </c>
    </row>
    <row r="560" spans="1:8" x14ac:dyDescent="0.15">
      <c r="A560" s="2" t="s">
        <v>53</v>
      </c>
      <c r="B560" s="4">
        <v>0</v>
      </c>
      <c r="C560" s="5">
        <v>0</v>
      </c>
      <c r="D560" s="4">
        <v>0</v>
      </c>
      <c r="E560" s="5">
        <v>0</v>
      </c>
      <c r="F560" s="4">
        <v>0</v>
      </c>
      <c r="G560" s="5">
        <v>0</v>
      </c>
      <c r="H560" s="4">
        <v>0</v>
      </c>
    </row>
    <row r="561" spans="1:8" x14ac:dyDescent="0.15">
      <c r="A561" s="2" t="s">
        <v>54</v>
      </c>
      <c r="B561" s="4">
        <v>0</v>
      </c>
      <c r="C561" s="5">
        <v>0</v>
      </c>
      <c r="D561" s="4">
        <v>0</v>
      </c>
      <c r="E561" s="5">
        <v>0</v>
      </c>
      <c r="F561" s="4">
        <v>0</v>
      </c>
      <c r="G561" s="5">
        <v>0</v>
      </c>
      <c r="H561" s="4">
        <v>0</v>
      </c>
    </row>
    <row r="562" spans="1:8" x14ac:dyDescent="0.15">
      <c r="A562" s="1" t="s">
        <v>35</v>
      </c>
      <c r="B562" s="4">
        <v>168</v>
      </c>
      <c r="C562" s="5">
        <v>100.02000000000001</v>
      </c>
      <c r="D562" s="4">
        <v>133</v>
      </c>
      <c r="E562" s="5">
        <v>99.990000000000009</v>
      </c>
      <c r="F562" s="4">
        <v>34</v>
      </c>
      <c r="G562" s="5">
        <v>99.98</v>
      </c>
      <c r="H562" s="4">
        <v>1</v>
      </c>
    </row>
    <row r="563" spans="1:8" x14ac:dyDescent="0.15">
      <c r="A563" s="2" t="s">
        <v>40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41</v>
      </c>
      <c r="B564" s="4">
        <v>40</v>
      </c>
      <c r="C564" s="5">
        <v>23.81</v>
      </c>
      <c r="D564" s="4">
        <v>28</v>
      </c>
      <c r="E564" s="5">
        <v>21.05</v>
      </c>
      <c r="F564" s="4">
        <v>12</v>
      </c>
      <c r="G564" s="5">
        <v>35.29</v>
      </c>
      <c r="H564" s="4">
        <v>0</v>
      </c>
    </row>
    <row r="565" spans="1:8" x14ac:dyDescent="0.15">
      <c r="A565" s="2" t="s">
        <v>42</v>
      </c>
      <c r="B565" s="4">
        <v>14</v>
      </c>
      <c r="C565" s="5">
        <v>8.33</v>
      </c>
      <c r="D565" s="4">
        <v>9</v>
      </c>
      <c r="E565" s="5">
        <v>6.77</v>
      </c>
      <c r="F565" s="4">
        <v>5</v>
      </c>
      <c r="G565" s="5">
        <v>14.71</v>
      </c>
      <c r="H565" s="4">
        <v>0</v>
      </c>
    </row>
    <row r="566" spans="1:8" x14ac:dyDescent="0.15">
      <c r="A566" s="2" t="s">
        <v>43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15">
      <c r="A567" s="2" t="s">
        <v>44</v>
      </c>
      <c r="B567" s="4">
        <v>1</v>
      </c>
      <c r="C567" s="5">
        <v>0.6</v>
      </c>
      <c r="D567" s="4">
        <v>1</v>
      </c>
      <c r="E567" s="5">
        <v>0.75</v>
      </c>
      <c r="F567" s="4">
        <v>0</v>
      </c>
      <c r="G567" s="5">
        <v>0</v>
      </c>
      <c r="H567" s="4">
        <v>0</v>
      </c>
    </row>
    <row r="568" spans="1:8" x14ac:dyDescent="0.15">
      <c r="A568" s="2" t="s">
        <v>45</v>
      </c>
      <c r="B568" s="4">
        <v>3</v>
      </c>
      <c r="C568" s="5">
        <v>1.79</v>
      </c>
      <c r="D568" s="4">
        <v>0</v>
      </c>
      <c r="E568" s="5">
        <v>0</v>
      </c>
      <c r="F568" s="4">
        <v>2</v>
      </c>
      <c r="G568" s="5">
        <v>5.88</v>
      </c>
      <c r="H568" s="4">
        <v>1</v>
      </c>
    </row>
    <row r="569" spans="1:8" x14ac:dyDescent="0.15">
      <c r="A569" s="2" t="s">
        <v>46</v>
      </c>
      <c r="B569" s="4">
        <v>43</v>
      </c>
      <c r="C569" s="5">
        <v>25.6</v>
      </c>
      <c r="D569" s="4">
        <v>39</v>
      </c>
      <c r="E569" s="5">
        <v>29.32</v>
      </c>
      <c r="F569" s="4">
        <v>4</v>
      </c>
      <c r="G569" s="5">
        <v>11.76</v>
      </c>
      <c r="H569" s="4">
        <v>0</v>
      </c>
    </row>
    <row r="570" spans="1:8" x14ac:dyDescent="0.15">
      <c r="A570" s="2" t="s">
        <v>47</v>
      </c>
      <c r="B570" s="4">
        <v>0</v>
      </c>
      <c r="C570" s="5">
        <v>0</v>
      </c>
      <c r="D570" s="4">
        <v>0</v>
      </c>
      <c r="E570" s="5">
        <v>0</v>
      </c>
      <c r="F570" s="4">
        <v>0</v>
      </c>
      <c r="G570" s="5">
        <v>0</v>
      </c>
      <c r="H570" s="4">
        <v>0</v>
      </c>
    </row>
    <row r="571" spans="1:8" x14ac:dyDescent="0.15">
      <c r="A571" s="2" t="s">
        <v>48</v>
      </c>
      <c r="B571" s="4">
        <v>1</v>
      </c>
      <c r="C571" s="5">
        <v>0.6</v>
      </c>
      <c r="D571" s="4">
        <v>1</v>
      </c>
      <c r="E571" s="5">
        <v>0.75</v>
      </c>
      <c r="F571" s="4">
        <v>0</v>
      </c>
      <c r="G571" s="5">
        <v>0</v>
      </c>
      <c r="H571" s="4">
        <v>0</v>
      </c>
    </row>
    <row r="572" spans="1:8" x14ac:dyDescent="0.15">
      <c r="A572" s="2" t="s">
        <v>49</v>
      </c>
      <c r="B572" s="4">
        <v>4</v>
      </c>
      <c r="C572" s="5">
        <v>2.38</v>
      </c>
      <c r="D572" s="4">
        <v>1</v>
      </c>
      <c r="E572" s="5">
        <v>0.75</v>
      </c>
      <c r="F572" s="4">
        <v>3</v>
      </c>
      <c r="G572" s="5">
        <v>8.82</v>
      </c>
      <c r="H572" s="4">
        <v>0</v>
      </c>
    </row>
    <row r="573" spans="1:8" x14ac:dyDescent="0.15">
      <c r="A573" s="2" t="s">
        <v>50</v>
      </c>
      <c r="B573" s="4">
        <v>38</v>
      </c>
      <c r="C573" s="5">
        <v>22.62</v>
      </c>
      <c r="D573" s="4">
        <v>34</v>
      </c>
      <c r="E573" s="5">
        <v>25.56</v>
      </c>
      <c r="F573" s="4">
        <v>4</v>
      </c>
      <c r="G573" s="5">
        <v>11.76</v>
      </c>
      <c r="H573" s="4">
        <v>0</v>
      </c>
    </row>
    <row r="574" spans="1:8" x14ac:dyDescent="0.15">
      <c r="A574" s="2" t="s">
        <v>51</v>
      </c>
      <c r="B574" s="4">
        <v>14</v>
      </c>
      <c r="C574" s="5">
        <v>8.33</v>
      </c>
      <c r="D574" s="4">
        <v>14</v>
      </c>
      <c r="E574" s="5">
        <v>10.53</v>
      </c>
      <c r="F574" s="4">
        <v>0</v>
      </c>
      <c r="G574" s="5">
        <v>0</v>
      </c>
      <c r="H574" s="4">
        <v>0</v>
      </c>
    </row>
    <row r="575" spans="1:8" x14ac:dyDescent="0.15">
      <c r="A575" s="2" t="s">
        <v>52</v>
      </c>
      <c r="B575" s="4">
        <v>0</v>
      </c>
      <c r="C575" s="5">
        <v>0</v>
      </c>
      <c r="D575" s="4">
        <v>0</v>
      </c>
      <c r="E575" s="5">
        <v>0</v>
      </c>
      <c r="F575" s="4">
        <v>0</v>
      </c>
      <c r="G575" s="5">
        <v>0</v>
      </c>
      <c r="H575" s="4">
        <v>0</v>
      </c>
    </row>
    <row r="576" spans="1:8" x14ac:dyDescent="0.15">
      <c r="A576" s="2" t="s">
        <v>53</v>
      </c>
      <c r="B576" s="4">
        <v>3</v>
      </c>
      <c r="C576" s="5">
        <v>1.79</v>
      </c>
      <c r="D576" s="4">
        <v>1</v>
      </c>
      <c r="E576" s="5">
        <v>0.75</v>
      </c>
      <c r="F576" s="4">
        <v>2</v>
      </c>
      <c r="G576" s="5">
        <v>5.88</v>
      </c>
      <c r="H576" s="4">
        <v>0</v>
      </c>
    </row>
    <row r="577" spans="1:8" x14ac:dyDescent="0.15">
      <c r="A577" s="2" t="s">
        <v>54</v>
      </c>
      <c r="B577" s="4">
        <v>7</v>
      </c>
      <c r="C577" s="5">
        <v>4.17</v>
      </c>
      <c r="D577" s="4">
        <v>5</v>
      </c>
      <c r="E577" s="5">
        <v>3.76</v>
      </c>
      <c r="F577" s="4">
        <v>2</v>
      </c>
      <c r="G577" s="5">
        <v>5.88</v>
      </c>
      <c r="H577" s="4">
        <v>0</v>
      </c>
    </row>
    <row r="578" spans="1:8" x14ac:dyDescent="0.15">
      <c r="A578" s="1" t="s">
        <v>36</v>
      </c>
      <c r="B578" s="4">
        <v>47</v>
      </c>
      <c r="C578" s="5">
        <v>99.999999999999986</v>
      </c>
      <c r="D578" s="4">
        <v>28</v>
      </c>
      <c r="E578" s="5">
        <v>99.99</v>
      </c>
      <c r="F578" s="4">
        <v>19</v>
      </c>
      <c r="G578" s="5">
        <v>99.990000000000023</v>
      </c>
      <c r="H578" s="4">
        <v>0</v>
      </c>
    </row>
    <row r="579" spans="1:8" x14ac:dyDescent="0.15">
      <c r="A579" s="2" t="s">
        <v>40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41</v>
      </c>
      <c r="B580" s="4">
        <v>14</v>
      </c>
      <c r="C580" s="5">
        <v>29.79</v>
      </c>
      <c r="D580" s="4">
        <v>3</v>
      </c>
      <c r="E580" s="5">
        <v>10.71</v>
      </c>
      <c r="F580" s="4">
        <v>11</v>
      </c>
      <c r="G580" s="5">
        <v>57.89</v>
      </c>
      <c r="H580" s="4">
        <v>0</v>
      </c>
    </row>
    <row r="581" spans="1:8" x14ac:dyDescent="0.15">
      <c r="A581" s="2" t="s">
        <v>42</v>
      </c>
      <c r="B581" s="4">
        <v>3</v>
      </c>
      <c r="C581" s="5">
        <v>6.38</v>
      </c>
      <c r="D581" s="4">
        <v>1</v>
      </c>
      <c r="E581" s="5">
        <v>3.57</v>
      </c>
      <c r="F581" s="4">
        <v>2</v>
      </c>
      <c r="G581" s="5">
        <v>10.53</v>
      </c>
      <c r="H581" s="4">
        <v>0</v>
      </c>
    </row>
    <row r="582" spans="1:8" x14ac:dyDescent="0.15">
      <c r="A582" s="2" t="s">
        <v>43</v>
      </c>
      <c r="B582" s="4">
        <v>1</v>
      </c>
      <c r="C582" s="5">
        <v>2.13</v>
      </c>
      <c r="D582" s="4">
        <v>0</v>
      </c>
      <c r="E582" s="5">
        <v>0</v>
      </c>
      <c r="F582" s="4">
        <v>1</v>
      </c>
      <c r="G582" s="5">
        <v>5.26</v>
      </c>
      <c r="H582" s="4">
        <v>0</v>
      </c>
    </row>
    <row r="583" spans="1:8" x14ac:dyDescent="0.15">
      <c r="A583" s="2" t="s">
        <v>44</v>
      </c>
      <c r="B583" s="4">
        <v>0</v>
      </c>
      <c r="C583" s="5">
        <v>0</v>
      </c>
      <c r="D583" s="4">
        <v>0</v>
      </c>
      <c r="E583" s="5">
        <v>0</v>
      </c>
      <c r="F583" s="4">
        <v>0</v>
      </c>
      <c r="G583" s="5">
        <v>0</v>
      </c>
      <c r="H583" s="4">
        <v>0</v>
      </c>
    </row>
    <row r="584" spans="1:8" x14ac:dyDescent="0.15">
      <c r="A584" s="2" t="s">
        <v>45</v>
      </c>
      <c r="B584" s="4">
        <v>0</v>
      </c>
      <c r="C584" s="5">
        <v>0</v>
      </c>
      <c r="D584" s="4">
        <v>0</v>
      </c>
      <c r="E584" s="5">
        <v>0</v>
      </c>
      <c r="F584" s="4">
        <v>0</v>
      </c>
      <c r="G584" s="5">
        <v>0</v>
      </c>
      <c r="H584" s="4">
        <v>0</v>
      </c>
    </row>
    <row r="585" spans="1:8" x14ac:dyDescent="0.15">
      <c r="A585" s="2" t="s">
        <v>46</v>
      </c>
      <c r="B585" s="4">
        <v>11</v>
      </c>
      <c r="C585" s="5">
        <v>23.4</v>
      </c>
      <c r="D585" s="4">
        <v>9</v>
      </c>
      <c r="E585" s="5">
        <v>32.14</v>
      </c>
      <c r="F585" s="4">
        <v>2</v>
      </c>
      <c r="G585" s="5">
        <v>10.53</v>
      </c>
      <c r="H585" s="4">
        <v>0</v>
      </c>
    </row>
    <row r="586" spans="1:8" x14ac:dyDescent="0.15">
      <c r="A586" s="2" t="s">
        <v>47</v>
      </c>
      <c r="B586" s="4">
        <v>0</v>
      </c>
      <c r="C586" s="5">
        <v>0</v>
      </c>
      <c r="D586" s="4">
        <v>0</v>
      </c>
      <c r="E586" s="5">
        <v>0</v>
      </c>
      <c r="F586" s="4">
        <v>0</v>
      </c>
      <c r="G586" s="5">
        <v>0</v>
      </c>
      <c r="H586" s="4">
        <v>0</v>
      </c>
    </row>
    <row r="587" spans="1:8" x14ac:dyDescent="0.15">
      <c r="A587" s="2" t="s">
        <v>48</v>
      </c>
      <c r="B587" s="4">
        <v>3</v>
      </c>
      <c r="C587" s="5">
        <v>6.38</v>
      </c>
      <c r="D587" s="4">
        <v>2</v>
      </c>
      <c r="E587" s="5">
        <v>7.14</v>
      </c>
      <c r="F587" s="4">
        <v>1</v>
      </c>
      <c r="G587" s="5">
        <v>5.26</v>
      </c>
      <c r="H587" s="4">
        <v>0</v>
      </c>
    </row>
    <row r="588" spans="1:8" x14ac:dyDescent="0.15">
      <c r="A588" s="2" t="s">
        <v>49</v>
      </c>
      <c r="B588" s="4">
        <v>1</v>
      </c>
      <c r="C588" s="5">
        <v>2.13</v>
      </c>
      <c r="D588" s="4">
        <v>1</v>
      </c>
      <c r="E588" s="5">
        <v>3.57</v>
      </c>
      <c r="F588" s="4">
        <v>0</v>
      </c>
      <c r="G588" s="5">
        <v>0</v>
      </c>
      <c r="H588" s="4">
        <v>0</v>
      </c>
    </row>
    <row r="589" spans="1:8" x14ac:dyDescent="0.15">
      <c r="A589" s="2" t="s">
        <v>50</v>
      </c>
      <c r="B589" s="4">
        <v>5</v>
      </c>
      <c r="C589" s="5">
        <v>10.64</v>
      </c>
      <c r="D589" s="4">
        <v>5</v>
      </c>
      <c r="E589" s="5">
        <v>17.86</v>
      </c>
      <c r="F589" s="4">
        <v>0</v>
      </c>
      <c r="G589" s="5">
        <v>0</v>
      </c>
      <c r="H589" s="4">
        <v>0</v>
      </c>
    </row>
    <row r="590" spans="1:8" x14ac:dyDescent="0.15">
      <c r="A590" s="2" t="s">
        <v>51</v>
      </c>
      <c r="B590" s="4">
        <v>5</v>
      </c>
      <c r="C590" s="5">
        <v>10.64</v>
      </c>
      <c r="D590" s="4">
        <v>4</v>
      </c>
      <c r="E590" s="5">
        <v>14.29</v>
      </c>
      <c r="F590" s="4">
        <v>1</v>
      </c>
      <c r="G590" s="5">
        <v>5.26</v>
      </c>
      <c r="H590" s="4">
        <v>0</v>
      </c>
    </row>
    <row r="591" spans="1:8" x14ac:dyDescent="0.15">
      <c r="A591" s="2" t="s">
        <v>52</v>
      </c>
      <c r="B591" s="4">
        <v>0</v>
      </c>
      <c r="C591" s="5">
        <v>0</v>
      </c>
      <c r="D591" s="4">
        <v>0</v>
      </c>
      <c r="E591" s="5">
        <v>0</v>
      </c>
      <c r="F591" s="4">
        <v>0</v>
      </c>
      <c r="G591" s="5">
        <v>0</v>
      </c>
      <c r="H591" s="4">
        <v>0</v>
      </c>
    </row>
    <row r="592" spans="1:8" x14ac:dyDescent="0.15">
      <c r="A592" s="2" t="s">
        <v>53</v>
      </c>
      <c r="B592" s="4">
        <v>1</v>
      </c>
      <c r="C592" s="5">
        <v>2.13</v>
      </c>
      <c r="D592" s="4">
        <v>1</v>
      </c>
      <c r="E592" s="5">
        <v>3.57</v>
      </c>
      <c r="F592" s="4">
        <v>0</v>
      </c>
      <c r="G592" s="5">
        <v>0</v>
      </c>
      <c r="H592" s="4">
        <v>0</v>
      </c>
    </row>
    <row r="593" spans="1:8" x14ac:dyDescent="0.15">
      <c r="A593" s="2" t="s">
        <v>54</v>
      </c>
      <c r="B593" s="4">
        <v>3</v>
      </c>
      <c r="C593" s="5">
        <v>6.38</v>
      </c>
      <c r="D593" s="4">
        <v>2</v>
      </c>
      <c r="E593" s="5">
        <v>7.14</v>
      </c>
      <c r="F593" s="4">
        <v>1</v>
      </c>
      <c r="G593" s="5">
        <v>5.26</v>
      </c>
      <c r="H593" s="4">
        <v>0</v>
      </c>
    </row>
    <row r="594" spans="1:8" x14ac:dyDescent="0.15">
      <c r="A594" s="1" t="s">
        <v>37</v>
      </c>
      <c r="B594" s="4">
        <v>52</v>
      </c>
      <c r="C594" s="5">
        <v>99.98</v>
      </c>
      <c r="D594" s="4">
        <v>29</v>
      </c>
      <c r="E594" s="5">
        <v>100.01</v>
      </c>
      <c r="F594" s="4">
        <v>21</v>
      </c>
      <c r="G594" s="5">
        <v>100.00000000000001</v>
      </c>
      <c r="H594" s="4">
        <v>2</v>
      </c>
    </row>
    <row r="595" spans="1:8" x14ac:dyDescent="0.15">
      <c r="A595" s="2" t="s">
        <v>40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41</v>
      </c>
      <c r="B596" s="4">
        <v>11</v>
      </c>
      <c r="C596" s="5">
        <v>21.15</v>
      </c>
      <c r="D596" s="4">
        <v>2</v>
      </c>
      <c r="E596" s="5">
        <v>6.9</v>
      </c>
      <c r="F596" s="4">
        <v>9</v>
      </c>
      <c r="G596" s="5">
        <v>42.86</v>
      </c>
      <c r="H596" s="4">
        <v>0</v>
      </c>
    </row>
    <row r="597" spans="1:8" x14ac:dyDescent="0.15">
      <c r="A597" s="2" t="s">
        <v>42</v>
      </c>
      <c r="B597" s="4">
        <v>11</v>
      </c>
      <c r="C597" s="5">
        <v>21.15</v>
      </c>
      <c r="D597" s="4">
        <v>6</v>
      </c>
      <c r="E597" s="5">
        <v>20.69</v>
      </c>
      <c r="F597" s="4">
        <v>5</v>
      </c>
      <c r="G597" s="5">
        <v>23.81</v>
      </c>
      <c r="H597" s="4">
        <v>0</v>
      </c>
    </row>
    <row r="598" spans="1:8" x14ac:dyDescent="0.15">
      <c r="A598" s="2" t="s">
        <v>43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44</v>
      </c>
      <c r="B599" s="4">
        <v>0</v>
      </c>
      <c r="C599" s="5">
        <v>0</v>
      </c>
      <c r="D599" s="4">
        <v>0</v>
      </c>
      <c r="E599" s="5">
        <v>0</v>
      </c>
      <c r="F599" s="4">
        <v>0</v>
      </c>
      <c r="G599" s="5">
        <v>0</v>
      </c>
      <c r="H599" s="4">
        <v>0</v>
      </c>
    </row>
    <row r="600" spans="1:8" x14ac:dyDescent="0.15">
      <c r="A600" s="2" t="s">
        <v>45</v>
      </c>
      <c r="B600" s="4">
        <v>0</v>
      </c>
      <c r="C600" s="5">
        <v>0</v>
      </c>
      <c r="D600" s="4">
        <v>0</v>
      </c>
      <c r="E600" s="5">
        <v>0</v>
      </c>
      <c r="F600" s="4">
        <v>0</v>
      </c>
      <c r="G600" s="5">
        <v>0</v>
      </c>
      <c r="H600" s="4">
        <v>0</v>
      </c>
    </row>
    <row r="601" spans="1:8" x14ac:dyDescent="0.15">
      <c r="A601" s="2" t="s">
        <v>46</v>
      </c>
      <c r="B601" s="4">
        <v>14</v>
      </c>
      <c r="C601" s="5">
        <v>26.92</v>
      </c>
      <c r="D601" s="4">
        <v>6</v>
      </c>
      <c r="E601" s="5">
        <v>20.69</v>
      </c>
      <c r="F601" s="4">
        <v>6</v>
      </c>
      <c r="G601" s="5">
        <v>28.57</v>
      </c>
      <c r="H601" s="4">
        <v>2</v>
      </c>
    </row>
    <row r="602" spans="1:8" x14ac:dyDescent="0.15">
      <c r="A602" s="2" t="s">
        <v>47</v>
      </c>
      <c r="B602" s="4">
        <v>0</v>
      </c>
      <c r="C602" s="5">
        <v>0</v>
      </c>
      <c r="D602" s="4">
        <v>0</v>
      </c>
      <c r="E602" s="5">
        <v>0</v>
      </c>
      <c r="F602" s="4">
        <v>0</v>
      </c>
      <c r="G602" s="5">
        <v>0</v>
      </c>
      <c r="H602" s="4">
        <v>0</v>
      </c>
    </row>
    <row r="603" spans="1:8" x14ac:dyDescent="0.15">
      <c r="A603" s="2" t="s">
        <v>48</v>
      </c>
      <c r="B603" s="4">
        <v>1</v>
      </c>
      <c r="C603" s="5">
        <v>1.92</v>
      </c>
      <c r="D603" s="4">
        <v>1</v>
      </c>
      <c r="E603" s="5">
        <v>3.45</v>
      </c>
      <c r="F603" s="4">
        <v>0</v>
      </c>
      <c r="G603" s="5">
        <v>0</v>
      </c>
      <c r="H603" s="4">
        <v>0</v>
      </c>
    </row>
    <row r="604" spans="1:8" x14ac:dyDescent="0.15">
      <c r="A604" s="2" t="s">
        <v>49</v>
      </c>
      <c r="B604" s="4">
        <v>0</v>
      </c>
      <c r="C604" s="5">
        <v>0</v>
      </c>
      <c r="D604" s="4">
        <v>0</v>
      </c>
      <c r="E604" s="5">
        <v>0</v>
      </c>
      <c r="F604" s="4">
        <v>0</v>
      </c>
      <c r="G604" s="5">
        <v>0</v>
      </c>
      <c r="H604" s="4">
        <v>0</v>
      </c>
    </row>
    <row r="605" spans="1:8" x14ac:dyDescent="0.15">
      <c r="A605" s="2" t="s">
        <v>50</v>
      </c>
      <c r="B605" s="4">
        <v>8</v>
      </c>
      <c r="C605" s="5">
        <v>15.38</v>
      </c>
      <c r="D605" s="4">
        <v>7</v>
      </c>
      <c r="E605" s="5">
        <v>24.14</v>
      </c>
      <c r="F605" s="4">
        <v>1</v>
      </c>
      <c r="G605" s="5">
        <v>4.76</v>
      </c>
      <c r="H605" s="4">
        <v>0</v>
      </c>
    </row>
    <row r="606" spans="1:8" x14ac:dyDescent="0.15">
      <c r="A606" s="2" t="s">
        <v>51</v>
      </c>
      <c r="B606" s="4">
        <v>6</v>
      </c>
      <c r="C606" s="5">
        <v>11.54</v>
      </c>
      <c r="D606" s="4">
        <v>6</v>
      </c>
      <c r="E606" s="5">
        <v>20.69</v>
      </c>
      <c r="F606" s="4">
        <v>0</v>
      </c>
      <c r="G606" s="5">
        <v>0</v>
      </c>
      <c r="H606" s="4">
        <v>0</v>
      </c>
    </row>
    <row r="607" spans="1:8" x14ac:dyDescent="0.15">
      <c r="A607" s="2" t="s">
        <v>52</v>
      </c>
      <c r="B607" s="4">
        <v>0</v>
      </c>
      <c r="C607" s="5">
        <v>0</v>
      </c>
      <c r="D607" s="4">
        <v>0</v>
      </c>
      <c r="E607" s="5">
        <v>0</v>
      </c>
      <c r="F607" s="4">
        <v>0</v>
      </c>
      <c r="G607" s="5">
        <v>0</v>
      </c>
      <c r="H607" s="4">
        <v>0</v>
      </c>
    </row>
    <row r="608" spans="1:8" x14ac:dyDescent="0.15">
      <c r="A608" s="2" t="s">
        <v>53</v>
      </c>
      <c r="B608" s="4">
        <v>1</v>
      </c>
      <c r="C608" s="5">
        <v>1.92</v>
      </c>
      <c r="D608" s="4">
        <v>1</v>
      </c>
      <c r="E608" s="5">
        <v>3.45</v>
      </c>
      <c r="F608" s="4">
        <v>0</v>
      </c>
      <c r="G608" s="5">
        <v>0</v>
      </c>
      <c r="H608" s="4">
        <v>0</v>
      </c>
    </row>
    <row r="609" spans="1:8" x14ac:dyDescent="0.15">
      <c r="A609" s="2" t="s">
        <v>54</v>
      </c>
      <c r="B609" s="4">
        <v>0</v>
      </c>
      <c r="C609" s="5">
        <v>0</v>
      </c>
      <c r="D609" s="4">
        <v>0</v>
      </c>
      <c r="E609" s="5">
        <v>0</v>
      </c>
      <c r="F609" s="4">
        <v>0</v>
      </c>
      <c r="G609" s="5">
        <v>0</v>
      </c>
      <c r="H609" s="4">
        <v>0</v>
      </c>
    </row>
    <row r="610" spans="1:8" x14ac:dyDescent="0.15">
      <c r="A610" s="1" t="s">
        <v>38</v>
      </c>
      <c r="B610" s="4">
        <v>112</v>
      </c>
      <c r="C610" s="5">
        <v>100.00000000000001</v>
      </c>
      <c r="D610" s="4">
        <v>92</v>
      </c>
      <c r="E610" s="5">
        <v>99.99</v>
      </c>
      <c r="F610" s="4">
        <v>16</v>
      </c>
      <c r="G610" s="5">
        <v>100</v>
      </c>
      <c r="H610" s="4">
        <v>4</v>
      </c>
    </row>
    <row r="611" spans="1:8" x14ac:dyDescent="0.15">
      <c r="A611" s="2" t="s">
        <v>40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41</v>
      </c>
      <c r="B612" s="4">
        <v>14</v>
      </c>
      <c r="C612" s="5">
        <v>12.5</v>
      </c>
      <c r="D612" s="4">
        <v>9</v>
      </c>
      <c r="E612" s="5">
        <v>9.7799999999999994</v>
      </c>
      <c r="F612" s="4">
        <v>5</v>
      </c>
      <c r="G612" s="5">
        <v>31.25</v>
      </c>
      <c r="H612" s="4">
        <v>0</v>
      </c>
    </row>
    <row r="613" spans="1:8" x14ac:dyDescent="0.15">
      <c r="A613" s="2" t="s">
        <v>42</v>
      </c>
      <c r="B613" s="4">
        <v>32</v>
      </c>
      <c r="C613" s="5">
        <v>28.57</v>
      </c>
      <c r="D613" s="4">
        <v>24</v>
      </c>
      <c r="E613" s="5">
        <v>26.09</v>
      </c>
      <c r="F613" s="4">
        <v>6</v>
      </c>
      <c r="G613" s="5">
        <v>37.5</v>
      </c>
      <c r="H613" s="4">
        <v>2</v>
      </c>
    </row>
    <row r="614" spans="1:8" x14ac:dyDescent="0.15">
      <c r="A614" s="2" t="s">
        <v>43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15">
      <c r="A615" s="2" t="s">
        <v>44</v>
      </c>
      <c r="B615" s="4">
        <v>0</v>
      </c>
      <c r="C615" s="5">
        <v>0</v>
      </c>
      <c r="D615" s="4">
        <v>0</v>
      </c>
      <c r="E615" s="5">
        <v>0</v>
      </c>
      <c r="F615" s="4">
        <v>0</v>
      </c>
      <c r="G615" s="5">
        <v>0</v>
      </c>
      <c r="H615" s="4">
        <v>0</v>
      </c>
    </row>
    <row r="616" spans="1:8" x14ac:dyDescent="0.15">
      <c r="A616" s="2" t="s">
        <v>45</v>
      </c>
      <c r="B616" s="4">
        <v>1</v>
      </c>
      <c r="C616" s="5">
        <v>0.89</v>
      </c>
      <c r="D616" s="4">
        <v>0</v>
      </c>
      <c r="E616" s="5">
        <v>0</v>
      </c>
      <c r="F616" s="4">
        <v>1</v>
      </c>
      <c r="G616" s="5">
        <v>6.25</v>
      </c>
      <c r="H616" s="4">
        <v>0</v>
      </c>
    </row>
    <row r="617" spans="1:8" x14ac:dyDescent="0.15">
      <c r="A617" s="2" t="s">
        <v>46</v>
      </c>
      <c r="B617" s="4">
        <v>26</v>
      </c>
      <c r="C617" s="5">
        <v>23.21</v>
      </c>
      <c r="D617" s="4">
        <v>25</v>
      </c>
      <c r="E617" s="5">
        <v>27.17</v>
      </c>
      <c r="F617" s="4">
        <v>1</v>
      </c>
      <c r="G617" s="5">
        <v>6.25</v>
      </c>
      <c r="H617" s="4">
        <v>0</v>
      </c>
    </row>
    <row r="618" spans="1:8" x14ac:dyDescent="0.15">
      <c r="A618" s="2" t="s">
        <v>47</v>
      </c>
      <c r="B618" s="4">
        <v>0</v>
      </c>
      <c r="C618" s="5">
        <v>0</v>
      </c>
      <c r="D618" s="4">
        <v>0</v>
      </c>
      <c r="E618" s="5">
        <v>0</v>
      </c>
      <c r="F618" s="4">
        <v>0</v>
      </c>
      <c r="G618" s="5">
        <v>0</v>
      </c>
      <c r="H618" s="4">
        <v>0</v>
      </c>
    </row>
    <row r="619" spans="1:8" x14ac:dyDescent="0.15">
      <c r="A619" s="2" t="s">
        <v>48</v>
      </c>
      <c r="B619" s="4">
        <v>2</v>
      </c>
      <c r="C619" s="5">
        <v>1.79</v>
      </c>
      <c r="D619" s="4">
        <v>2</v>
      </c>
      <c r="E619" s="5">
        <v>2.17</v>
      </c>
      <c r="F619" s="4">
        <v>0</v>
      </c>
      <c r="G619" s="5">
        <v>0</v>
      </c>
      <c r="H619" s="4">
        <v>0</v>
      </c>
    </row>
    <row r="620" spans="1:8" x14ac:dyDescent="0.15">
      <c r="A620" s="2" t="s">
        <v>49</v>
      </c>
      <c r="B620" s="4">
        <v>5</v>
      </c>
      <c r="C620" s="5">
        <v>4.46</v>
      </c>
      <c r="D620" s="4">
        <v>4</v>
      </c>
      <c r="E620" s="5">
        <v>4.3499999999999996</v>
      </c>
      <c r="F620" s="4">
        <v>1</v>
      </c>
      <c r="G620" s="5">
        <v>6.25</v>
      </c>
      <c r="H620" s="4">
        <v>0</v>
      </c>
    </row>
    <row r="621" spans="1:8" x14ac:dyDescent="0.15">
      <c r="A621" s="2" t="s">
        <v>50</v>
      </c>
      <c r="B621" s="4">
        <v>16</v>
      </c>
      <c r="C621" s="5">
        <v>14.29</v>
      </c>
      <c r="D621" s="4">
        <v>15</v>
      </c>
      <c r="E621" s="5">
        <v>16.3</v>
      </c>
      <c r="F621" s="4">
        <v>1</v>
      </c>
      <c r="G621" s="5">
        <v>6.25</v>
      </c>
      <c r="H621" s="4">
        <v>0</v>
      </c>
    </row>
    <row r="622" spans="1:8" x14ac:dyDescent="0.15">
      <c r="A622" s="2" t="s">
        <v>51</v>
      </c>
      <c r="B622" s="4">
        <v>9</v>
      </c>
      <c r="C622" s="5">
        <v>8.0399999999999991</v>
      </c>
      <c r="D622" s="4">
        <v>7</v>
      </c>
      <c r="E622" s="5">
        <v>7.61</v>
      </c>
      <c r="F622" s="4">
        <v>1</v>
      </c>
      <c r="G622" s="5">
        <v>6.25</v>
      </c>
      <c r="H622" s="4">
        <v>1</v>
      </c>
    </row>
    <row r="623" spans="1:8" x14ac:dyDescent="0.15">
      <c r="A623" s="2" t="s">
        <v>52</v>
      </c>
      <c r="B623" s="4">
        <v>3</v>
      </c>
      <c r="C623" s="5">
        <v>2.68</v>
      </c>
      <c r="D623" s="4">
        <v>3</v>
      </c>
      <c r="E623" s="5">
        <v>3.26</v>
      </c>
      <c r="F623" s="4">
        <v>0</v>
      </c>
      <c r="G623" s="5">
        <v>0</v>
      </c>
      <c r="H623" s="4">
        <v>0</v>
      </c>
    </row>
    <row r="624" spans="1:8" x14ac:dyDescent="0.15">
      <c r="A624" s="2" t="s">
        <v>53</v>
      </c>
      <c r="B624" s="4">
        <v>1</v>
      </c>
      <c r="C624" s="5">
        <v>0.89</v>
      </c>
      <c r="D624" s="4">
        <v>1</v>
      </c>
      <c r="E624" s="5">
        <v>1.0900000000000001</v>
      </c>
      <c r="F624" s="4">
        <v>0</v>
      </c>
      <c r="G624" s="5">
        <v>0</v>
      </c>
      <c r="H624" s="4">
        <v>0</v>
      </c>
    </row>
    <row r="625" spans="1:8" x14ac:dyDescent="0.15">
      <c r="A625" s="2" t="s">
        <v>54</v>
      </c>
      <c r="B625" s="4">
        <v>3</v>
      </c>
      <c r="C625" s="5">
        <v>2.68</v>
      </c>
      <c r="D625" s="4">
        <v>2</v>
      </c>
      <c r="E625" s="5">
        <v>2.17</v>
      </c>
      <c r="F625" s="4">
        <v>0</v>
      </c>
      <c r="G625" s="5">
        <v>0</v>
      </c>
      <c r="H625" s="4">
        <v>1</v>
      </c>
    </row>
    <row r="626" spans="1:8" x14ac:dyDescent="0.15">
      <c r="A626" s="1" t="s">
        <v>39</v>
      </c>
      <c r="B626" s="4">
        <v>98</v>
      </c>
      <c r="C626" s="5">
        <v>99.990000000000009</v>
      </c>
      <c r="D626" s="4">
        <v>81</v>
      </c>
      <c r="E626" s="5">
        <v>99.990000000000009</v>
      </c>
      <c r="F626" s="4">
        <v>17</v>
      </c>
      <c r="G626" s="5">
        <v>99.98</v>
      </c>
      <c r="H626" s="4">
        <v>0</v>
      </c>
    </row>
    <row r="627" spans="1:8" x14ac:dyDescent="0.15">
      <c r="A627" s="2" t="s">
        <v>40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41</v>
      </c>
      <c r="B628" s="4">
        <v>16</v>
      </c>
      <c r="C628" s="5">
        <v>16.329999999999998</v>
      </c>
      <c r="D628" s="4">
        <v>10</v>
      </c>
      <c r="E628" s="5">
        <v>12.35</v>
      </c>
      <c r="F628" s="4">
        <v>6</v>
      </c>
      <c r="G628" s="5">
        <v>35.29</v>
      </c>
      <c r="H628" s="4">
        <v>0</v>
      </c>
    </row>
    <row r="629" spans="1:8" x14ac:dyDescent="0.15">
      <c r="A629" s="2" t="s">
        <v>42</v>
      </c>
      <c r="B629" s="4">
        <v>36</v>
      </c>
      <c r="C629" s="5">
        <v>36.729999999999997</v>
      </c>
      <c r="D629" s="4">
        <v>31</v>
      </c>
      <c r="E629" s="5">
        <v>38.270000000000003</v>
      </c>
      <c r="F629" s="4">
        <v>5</v>
      </c>
      <c r="G629" s="5">
        <v>29.41</v>
      </c>
      <c r="H629" s="4">
        <v>0</v>
      </c>
    </row>
    <row r="630" spans="1:8" x14ac:dyDescent="0.15">
      <c r="A630" s="2" t="s">
        <v>43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15">
      <c r="A631" s="2" t="s">
        <v>44</v>
      </c>
      <c r="B631" s="4">
        <v>0</v>
      </c>
      <c r="C631" s="5">
        <v>0</v>
      </c>
      <c r="D631" s="4">
        <v>0</v>
      </c>
      <c r="E631" s="5">
        <v>0</v>
      </c>
      <c r="F631" s="4">
        <v>0</v>
      </c>
      <c r="G631" s="5">
        <v>0</v>
      </c>
      <c r="H631" s="4">
        <v>0</v>
      </c>
    </row>
    <row r="632" spans="1:8" x14ac:dyDescent="0.15">
      <c r="A632" s="2" t="s">
        <v>45</v>
      </c>
      <c r="B632" s="4">
        <v>0</v>
      </c>
      <c r="C632" s="5">
        <v>0</v>
      </c>
      <c r="D632" s="4">
        <v>0</v>
      </c>
      <c r="E632" s="5">
        <v>0</v>
      </c>
      <c r="F632" s="4">
        <v>0</v>
      </c>
      <c r="G632" s="5">
        <v>0</v>
      </c>
      <c r="H632" s="4">
        <v>0</v>
      </c>
    </row>
    <row r="633" spans="1:8" x14ac:dyDescent="0.15">
      <c r="A633" s="2" t="s">
        <v>46</v>
      </c>
      <c r="B633" s="4">
        <v>20</v>
      </c>
      <c r="C633" s="5">
        <v>20.41</v>
      </c>
      <c r="D633" s="4">
        <v>20</v>
      </c>
      <c r="E633" s="5">
        <v>24.69</v>
      </c>
      <c r="F633" s="4">
        <v>0</v>
      </c>
      <c r="G633" s="5">
        <v>0</v>
      </c>
      <c r="H633" s="4">
        <v>0</v>
      </c>
    </row>
    <row r="634" spans="1:8" x14ac:dyDescent="0.15">
      <c r="A634" s="2" t="s">
        <v>47</v>
      </c>
      <c r="B634" s="4">
        <v>0</v>
      </c>
      <c r="C634" s="5">
        <v>0</v>
      </c>
      <c r="D634" s="4">
        <v>0</v>
      </c>
      <c r="E634" s="5">
        <v>0</v>
      </c>
      <c r="F634" s="4">
        <v>0</v>
      </c>
      <c r="G634" s="5">
        <v>0</v>
      </c>
      <c r="H634" s="4">
        <v>0</v>
      </c>
    </row>
    <row r="635" spans="1:8" x14ac:dyDescent="0.15">
      <c r="A635" s="2" t="s">
        <v>48</v>
      </c>
      <c r="B635" s="4">
        <v>2</v>
      </c>
      <c r="C635" s="5">
        <v>2.04</v>
      </c>
      <c r="D635" s="4">
        <v>1</v>
      </c>
      <c r="E635" s="5">
        <v>1.23</v>
      </c>
      <c r="F635" s="4">
        <v>1</v>
      </c>
      <c r="G635" s="5">
        <v>5.88</v>
      </c>
      <c r="H635" s="4">
        <v>0</v>
      </c>
    </row>
    <row r="636" spans="1:8" x14ac:dyDescent="0.15">
      <c r="A636" s="2" t="s">
        <v>49</v>
      </c>
      <c r="B636" s="4">
        <v>2</v>
      </c>
      <c r="C636" s="5">
        <v>2.04</v>
      </c>
      <c r="D636" s="4">
        <v>2</v>
      </c>
      <c r="E636" s="5">
        <v>2.4700000000000002</v>
      </c>
      <c r="F636" s="4">
        <v>0</v>
      </c>
      <c r="G636" s="5">
        <v>0</v>
      </c>
      <c r="H636" s="4">
        <v>0</v>
      </c>
    </row>
    <row r="637" spans="1:8" x14ac:dyDescent="0.15">
      <c r="A637" s="2" t="s">
        <v>50</v>
      </c>
      <c r="B637" s="4">
        <v>8</v>
      </c>
      <c r="C637" s="5">
        <v>8.16</v>
      </c>
      <c r="D637" s="4">
        <v>6</v>
      </c>
      <c r="E637" s="5">
        <v>7.41</v>
      </c>
      <c r="F637" s="4">
        <v>2</v>
      </c>
      <c r="G637" s="5">
        <v>11.76</v>
      </c>
      <c r="H637" s="4">
        <v>0</v>
      </c>
    </row>
    <row r="638" spans="1:8" x14ac:dyDescent="0.15">
      <c r="A638" s="2" t="s">
        <v>51</v>
      </c>
      <c r="B638" s="4">
        <v>6</v>
      </c>
      <c r="C638" s="5">
        <v>6.12</v>
      </c>
      <c r="D638" s="4">
        <v>5</v>
      </c>
      <c r="E638" s="5">
        <v>6.17</v>
      </c>
      <c r="F638" s="4">
        <v>1</v>
      </c>
      <c r="G638" s="5">
        <v>5.88</v>
      </c>
      <c r="H638" s="4">
        <v>0</v>
      </c>
    </row>
    <row r="639" spans="1:8" x14ac:dyDescent="0.15">
      <c r="A639" s="2" t="s">
        <v>52</v>
      </c>
      <c r="B639" s="4">
        <v>0</v>
      </c>
      <c r="C639" s="5">
        <v>0</v>
      </c>
      <c r="D639" s="4">
        <v>0</v>
      </c>
      <c r="E639" s="5">
        <v>0</v>
      </c>
      <c r="F639" s="4">
        <v>0</v>
      </c>
      <c r="G639" s="5">
        <v>0</v>
      </c>
      <c r="H639" s="4">
        <v>0</v>
      </c>
    </row>
    <row r="640" spans="1:8" x14ac:dyDescent="0.15">
      <c r="A640" s="2" t="s">
        <v>53</v>
      </c>
      <c r="B640" s="4">
        <v>3</v>
      </c>
      <c r="C640" s="5">
        <v>3.06</v>
      </c>
      <c r="D640" s="4">
        <v>1</v>
      </c>
      <c r="E640" s="5">
        <v>1.23</v>
      </c>
      <c r="F640" s="4">
        <v>2</v>
      </c>
      <c r="G640" s="5">
        <v>11.76</v>
      </c>
      <c r="H640" s="4">
        <v>0</v>
      </c>
    </row>
    <row r="641" spans="1:8" x14ac:dyDescent="0.15">
      <c r="A641" s="2" t="s">
        <v>54</v>
      </c>
      <c r="B641" s="4">
        <v>5</v>
      </c>
      <c r="C641" s="5">
        <v>5.0999999999999996</v>
      </c>
      <c r="D641" s="4">
        <v>5</v>
      </c>
      <c r="E641" s="5">
        <v>6.17</v>
      </c>
      <c r="F641" s="4">
        <v>0</v>
      </c>
      <c r="G641" s="5">
        <v>0</v>
      </c>
      <c r="H64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671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37</v>
      </c>
      <c r="D6" s="8">
        <v>13.03</v>
      </c>
      <c r="E6" s="12">
        <v>15</v>
      </c>
      <c r="F6" s="8">
        <v>7.58</v>
      </c>
      <c r="G6" s="12">
        <v>22</v>
      </c>
      <c r="H6" s="8">
        <v>25.58</v>
      </c>
      <c r="I6" s="12">
        <v>0</v>
      </c>
    </row>
    <row r="7" spans="2:9" ht="15" customHeight="1" x14ac:dyDescent="0.15">
      <c r="B7" t="s">
        <v>42</v>
      </c>
      <c r="C7" s="12">
        <v>29</v>
      </c>
      <c r="D7" s="8">
        <v>10.210000000000001</v>
      </c>
      <c r="E7" s="12">
        <v>22</v>
      </c>
      <c r="F7" s="8">
        <v>11.11</v>
      </c>
      <c r="G7" s="12">
        <v>7</v>
      </c>
      <c r="H7" s="8">
        <v>8.14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3</v>
      </c>
      <c r="D9" s="8">
        <v>1.06</v>
      </c>
      <c r="E9" s="12">
        <v>0</v>
      </c>
      <c r="F9" s="8">
        <v>0</v>
      </c>
      <c r="G9" s="12">
        <v>3</v>
      </c>
      <c r="H9" s="8">
        <v>3.49</v>
      </c>
      <c r="I9" s="12">
        <v>0</v>
      </c>
    </row>
    <row r="10" spans="2:9" ht="15" customHeight="1" x14ac:dyDescent="0.15">
      <c r="B10" t="s">
        <v>45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72</v>
      </c>
      <c r="D11" s="8">
        <v>25.35</v>
      </c>
      <c r="E11" s="12">
        <v>52</v>
      </c>
      <c r="F11" s="8">
        <v>26.26</v>
      </c>
      <c r="G11" s="12">
        <v>20</v>
      </c>
      <c r="H11" s="8">
        <v>23.26</v>
      </c>
      <c r="I11" s="12">
        <v>0</v>
      </c>
    </row>
    <row r="12" spans="2:9" ht="15" customHeight="1" x14ac:dyDescent="0.15">
      <c r="B12" t="s">
        <v>47</v>
      </c>
      <c r="C12" s="12">
        <v>4</v>
      </c>
      <c r="D12" s="8">
        <v>1.41</v>
      </c>
      <c r="E12" s="12">
        <v>3</v>
      </c>
      <c r="F12" s="8">
        <v>1.52</v>
      </c>
      <c r="G12" s="12">
        <v>1</v>
      </c>
      <c r="H12" s="8">
        <v>1.1599999999999999</v>
      </c>
      <c r="I12" s="12">
        <v>0</v>
      </c>
    </row>
    <row r="13" spans="2:9" ht="15" customHeight="1" x14ac:dyDescent="0.15">
      <c r="B13" t="s">
        <v>48</v>
      </c>
      <c r="C13" s="12">
        <v>26</v>
      </c>
      <c r="D13" s="8">
        <v>9.15</v>
      </c>
      <c r="E13" s="12">
        <v>14</v>
      </c>
      <c r="F13" s="8">
        <v>7.07</v>
      </c>
      <c r="G13" s="12">
        <v>12</v>
      </c>
      <c r="H13" s="8">
        <v>13.95</v>
      </c>
      <c r="I13" s="12">
        <v>0</v>
      </c>
    </row>
    <row r="14" spans="2:9" ht="15" customHeight="1" x14ac:dyDescent="0.15">
      <c r="B14" t="s">
        <v>49</v>
      </c>
      <c r="C14" s="12">
        <v>15</v>
      </c>
      <c r="D14" s="8">
        <v>5.28</v>
      </c>
      <c r="E14" s="12">
        <v>6</v>
      </c>
      <c r="F14" s="8">
        <v>3.03</v>
      </c>
      <c r="G14" s="12">
        <v>9</v>
      </c>
      <c r="H14" s="8">
        <v>10.47</v>
      </c>
      <c r="I14" s="12">
        <v>0</v>
      </c>
    </row>
    <row r="15" spans="2:9" ht="15" customHeight="1" x14ac:dyDescent="0.15">
      <c r="B15" t="s">
        <v>50</v>
      </c>
      <c r="C15" s="12">
        <v>29</v>
      </c>
      <c r="D15" s="8">
        <v>10.210000000000001</v>
      </c>
      <c r="E15" s="12">
        <v>28</v>
      </c>
      <c r="F15" s="8">
        <v>14.14</v>
      </c>
      <c r="G15" s="12">
        <v>1</v>
      </c>
      <c r="H15" s="8">
        <v>1.1599999999999999</v>
      </c>
      <c r="I15" s="12">
        <v>0</v>
      </c>
    </row>
    <row r="16" spans="2:9" ht="15" customHeight="1" x14ac:dyDescent="0.15">
      <c r="B16" t="s">
        <v>51</v>
      </c>
      <c r="C16" s="12">
        <v>23</v>
      </c>
      <c r="D16" s="8">
        <v>8.1</v>
      </c>
      <c r="E16" s="12">
        <v>22</v>
      </c>
      <c r="F16" s="8">
        <v>11.11</v>
      </c>
      <c r="G16" s="12">
        <v>1</v>
      </c>
      <c r="H16" s="8">
        <v>1.1599999999999999</v>
      </c>
      <c r="I16" s="12">
        <v>0</v>
      </c>
    </row>
    <row r="17" spans="2:9" ht="15" customHeight="1" x14ac:dyDescent="0.15">
      <c r="B17" t="s">
        <v>52</v>
      </c>
      <c r="C17" s="12">
        <v>19</v>
      </c>
      <c r="D17" s="8">
        <v>6.69</v>
      </c>
      <c r="E17" s="12">
        <v>19</v>
      </c>
      <c r="F17" s="8">
        <v>9.6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21</v>
      </c>
      <c r="D18" s="8">
        <v>7.39</v>
      </c>
      <c r="E18" s="12">
        <v>12</v>
      </c>
      <c r="F18" s="8">
        <v>6.06</v>
      </c>
      <c r="G18" s="12">
        <v>9</v>
      </c>
      <c r="H18" s="8">
        <v>10.47</v>
      </c>
      <c r="I18" s="12">
        <v>0</v>
      </c>
    </row>
    <row r="19" spans="2:9" ht="15" customHeight="1" x14ac:dyDescent="0.15">
      <c r="B19" t="s">
        <v>54</v>
      </c>
      <c r="C19" s="12">
        <v>6</v>
      </c>
      <c r="D19" s="8">
        <v>2.11</v>
      </c>
      <c r="E19" s="12">
        <v>5</v>
      </c>
      <c r="F19" s="8">
        <v>2.5299999999999998</v>
      </c>
      <c r="G19" s="12">
        <v>1</v>
      </c>
      <c r="H19" s="8">
        <v>1.1599999999999999</v>
      </c>
      <c r="I19" s="12">
        <v>0</v>
      </c>
    </row>
    <row r="20" spans="2:9" ht="15" customHeight="1" x14ac:dyDescent="0.15">
      <c r="B20" s="9" t="s">
        <v>601</v>
      </c>
      <c r="C20" s="12">
        <f>SUM(LTBL_29343[総数／事業所数])</f>
        <v>284</v>
      </c>
      <c r="E20" s="12">
        <f>SUBTOTAL(109,LTBL_29343[個人／事業所数])</f>
        <v>198</v>
      </c>
      <c r="G20" s="12">
        <f>SUBTOTAL(109,LTBL_29343[法人／事業所数])</f>
        <v>86</v>
      </c>
      <c r="I20" s="12">
        <f>SUBTOTAL(109,LTBL_29343[法人以外の団体／事業所数])</f>
        <v>0</v>
      </c>
    </row>
    <row r="21" spans="2:9" ht="15" customHeight="1" x14ac:dyDescent="0.15">
      <c r="E21" s="11">
        <f>LTBL_29343[[#Totals],[個人／事業所数]]/LTBL_29343[[#Totals],[総数／事業所数]]</f>
        <v>0.69718309859154926</v>
      </c>
      <c r="G21" s="11">
        <f>LTBL_29343[[#Totals],[法人／事業所数]]/LTBL_29343[[#Totals],[総数／事業所数]]</f>
        <v>0.30281690140845069</v>
      </c>
      <c r="I21" s="11">
        <f>LTBL_29343[[#Totals],[法人以外の団体／事業所数]]/LTBL_29343[[#Totals],[総数／事業所数]]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672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673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77</v>
      </c>
      <c r="C29" s="12">
        <v>27</v>
      </c>
      <c r="D29" s="8">
        <v>9.51</v>
      </c>
      <c r="E29" s="12">
        <v>26</v>
      </c>
      <c r="F29" s="8">
        <v>13.13</v>
      </c>
      <c r="G29" s="12">
        <v>1</v>
      </c>
      <c r="H29" s="8">
        <v>1.1599999999999999</v>
      </c>
      <c r="I29" s="12">
        <v>0</v>
      </c>
    </row>
    <row r="30" spans="2:9" ht="15" customHeight="1" x14ac:dyDescent="0.15">
      <c r="B30" t="s">
        <v>63</v>
      </c>
      <c r="C30" s="12">
        <v>25</v>
      </c>
      <c r="D30" s="8">
        <v>8.8000000000000007</v>
      </c>
      <c r="E30" s="12">
        <v>10</v>
      </c>
      <c r="F30" s="8">
        <v>5.05</v>
      </c>
      <c r="G30" s="12">
        <v>15</v>
      </c>
      <c r="H30" s="8">
        <v>17.440000000000001</v>
      </c>
      <c r="I30" s="12">
        <v>0</v>
      </c>
    </row>
    <row r="31" spans="2:9" ht="15" customHeight="1" x14ac:dyDescent="0.15">
      <c r="B31" t="s">
        <v>72</v>
      </c>
      <c r="C31" s="12">
        <v>24</v>
      </c>
      <c r="D31" s="8">
        <v>8.4499999999999993</v>
      </c>
      <c r="E31" s="12">
        <v>19</v>
      </c>
      <c r="F31" s="8">
        <v>9.6</v>
      </c>
      <c r="G31" s="12">
        <v>5</v>
      </c>
      <c r="H31" s="8">
        <v>5.81</v>
      </c>
      <c r="I31" s="12">
        <v>0</v>
      </c>
    </row>
    <row r="32" spans="2:9" ht="15" customHeight="1" x14ac:dyDescent="0.15">
      <c r="B32" t="s">
        <v>74</v>
      </c>
      <c r="C32" s="12">
        <v>22</v>
      </c>
      <c r="D32" s="8">
        <v>7.75</v>
      </c>
      <c r="E32" s="12">
        <v>12</v>
      </c>
      <c r="F32" s="8">
        <v>6.06</v>
      </c>
      <c r="G32" s="12">
        <v>10</v>
      </c>
      <c r="H32" s="8">
        <v>11.63</v>
      </c>
      <c r="I32" s="12">
        <v>0</v>
      </c>
    </row>
    <row r="33" spans="2:9" ht="15" customHeight="1" x14ac:dyDescent="0.15">
      <c r="B33" t="s">
        <v>70</v>
      </c>
      <c r="C33" s="12">
        <v>19</v>
      </c>
      <c r="D33" s="8">
        <v>6.69</v>
      </c>
      <c r="E33" s="12">
        <v>17</v>
      </c>
      <c r="F33" s="8">
        <v>8.59</v>
      </c>
      <c r="G33" s="12">
        <v>2</v>
      </c>
      <c r="H33" s="8">
        <v>2.33</v>
      </c>
      <c r="I33" s="12">
        <v>0</v>
      </c>
    </row>
    <row r="34" spans="2:9" ht="15" customHeight="1" x14ac:dyDescent="0.15">
      <c r="B34" t="s">
        <v>78</v>
      </c>
      <c r="C34" s="12">
        <v>19</v>
      </c>
      <c r="D34" s="8">
        <v>6.69</v>
      </c>
      <c r="E34" s="12">
        <v>18</v>
      </c>
      <c r="F34" s="8">
        <v>9.09</v>
      </c>
      <c r="G34" s="12">
        <v>1</v>
      </c>
      <c r="H34" s="8">
        <v>1.1599999999999999</v>
      </c>
      <c r="I34" s="12">
        <v>0</v>
      </c>
    </row>
    <row r="35" spans="2:9" ht="15" customHeight="1" x14ac:dyDescent="0.15">
      <c r="B35" t="s">
        <v>80</v>
      </c>
      <c r="C35" s="12">
        <v>19</v>
      </c>
      <c r="D35" s="8">
        <v>6.69</v>
      </c>
      <c r="E35" s="12">
        <v>19</v>
      </c>
      <c r="F35" s="8">
        <v>9.6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96</v>
      </c>
      <c r="C36" s="12">
        <v>13</v>
      </c>
      <c r="D36" s="8">
        <v>4.58</v>
      </c>
      <c r="E36" s="12">
        <v>13</v>
      </c>
      <c r="F36" s="8">
        <v>6.57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81</v>
      </c>
      <c r="C37" s="12">
        <v>13</v>
      </c>
      <c r="D37" s="8">
        <v>4.58</v>
      </c>
      <c r="E37" s="12">
        <v>12</v>
      </c>
      <c r="F37" s="8">
        <v>6.06</v>
      </c>
      <c r="G37" s="12">
        <v>1</v>
      </c>
      <c r="H37" s="8">
        <v>1.1599999999999999</v>
      </c>
      <c r="I37" s="12">
        <v>0</v>
      </c>
    </row>
    <row r="38" spans="2:9" ht="15" customHeight="1" x14ac:dyDescent="0.15">
      <c r="B38" t="s">
        <v>76</v>
      </c>
      <c r="C38" s="12">
        <v>10</v>
      </c>
      <c r="D38" s="8">
        <v>3.52</v>
      </c>
      <c r="E38" s="12">
        <v>5</v>
      </c>
      <c r="F38" s="8">
        <v>2.5299999999999998</v>
      </c>
      <c r="G38" s="12">
        <v>5</v>
      </c>
      <c r="H38" s="8">
        <v>5.81</v>
      </c>
      <c r="I38" s="12">
        <v>0</v>
      </c>
    </row>
    <row r="39" spans="2:9" ht="15" customHeight="1" x14ac:dyDescent="0.15">
      <c r="B39" t="s">
        <v>65</v>
      </c>
      <c r="C39" s="12">
        <v>9</v>
      </c>
      <c r="D39" s="8">
        <v>3.17</v>
      </c>
      <c r="E39" s="12">
        <v>4</v>
      </c>
      <c r="F39" s="8">
        <v>2.02</v>
      </c>
      <c r="G39" s="12">
        <v>5</v>
      </c>
      <c r="H39" s="8">
        <v>5.81</v>
      </c>
      <c r="I39" s="12">
        <v>0</v>
      </c>
    </row>
    <row r="40" spans="2:9" ht="15" customHeight="1" x14ac:dyDescent="0.15">
      <c r="B40" t="s">
        <v>71</v>
      </c>
      <c r="C40" s="12">
        <v>8</v>
      </c>
      <c r="D40" s="8">
        <v>2.82</v>
      </c>
      <c r="E40" s="12">
        <v>8</v>
      </c>
      <c r="F40" s="8">
        <v>4.04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84</v>
      </c>
      <c r="C41" s="12">
        <v>8</v>
      </c>
      <c r="D41" s="8">
        <v>2.82</v>
      </c>
      <c r="E41" s="12">
        <v>0</v>
      </c>
      <c r="F41" s="8">
        <v>0</v>
      </c>
      <c r="G41" s="12">
        <v>8</v>
      </c>
      <c r="H41" s="8">
        <v>9.3000000000000007</v>
      </c>
      <c r="I41" s="12">
        <v>0</v>
      </c>
    </row>
    <row r="42" spans="2:9" ht="15" customHeight="1" x14ac:dyDescent="0.15">
      <c r="B42" t="s">
        <v>68</v>
      </c>
      <c r="C42" s="12">
        <v>5</v>
      </c>
      <c r="D42" s="8">
        <v>1.76</v>
      </c>
      <c r="E42" s="12">
        <v>2</v>
      </c>
      <c r="F42" s="8">
        <v>1.01</v>
      </c>
      <c r="G42" s="12">
        <v>3</v>
      </c>
      <c r="H42" s="8">
        <v>3.49</v>
      </c>
      <c r="I42" s="12">
        <v>0</v>
      </c>
    </row>
    <row r="43" spans="2:9" ht="15" customHeight="1" x14ac:dyDescent="0.15">
      <c r="B43" t="s">
        <v>69</v>
      </c>
      <c r="C43" s="12">
        <v>5</v>
      </c>
      <c r="D43" s="8">
        <v>1.76</v>
      </c>
      <c r="E43" s="12">
        <v>3</v>
      </c>
      <c r="F43" s="8">
        <v>1.52</v>
      </c>
      <c r="G43" s="12">
        <v>2</v>
      </c>
      <c r="H43" s="8">
        <v>2.33</v>
      </c>
      <c r="I43" s="12">
        <v>0</v>
      </c>
    </row>
    <row r="44" spans="2:9" ht="15" customHeight="1" x14ac:dyDescent="0.15">
      <c r="B44" t="s">
        <v>75</v>
      </c>
      <c r="C44" s="12">
        <v>5</v>
      </c>
      <c r="D44" s="8">
        <v>1.76</v>
      </c>
      <c r="E44" s="12">
        <v>1</v>
      </c>
      <c r="F44" s="8">
        <v>0.51</v>
      </c>
      <c r="G44" s="12">
        <v>4</v>
      </c>
      <c r="H44" s="8">
        <v>4.6500000000000004</v>
      </c>
      <c r="I44" s="12">
        <v>0</v>
      </c>
    </row>
    <row r="45" spans="2:9" ht="15" customHeight="1" x14ac:dyDescent="0.15">
      <c r="B45" t="s">
        <v>66</v>
      </c>
      <c r="C45" s="12">
        <v>4</v>
      </c>
      <c r="D45" s="8">
        <v>1.41</v>
      </c>
      <c r="E45" s="12">
        <v>3</v>
      </c>
      <c r="F45" s="8">
        <v>1.52</v>
      </c>
      <c r="G45" s="12">
        <v>1</v>
      </c>
      <c r="H45" s="8">
        <v>1.1599999999999999</v>
      </c>
      <c r="I45" s="12">
        <v>0</v>
      </c>
    </row>
    <row r="46" spans="2:9" ht="15" customHeight="1" x14ac:dyDescent="0.15">
      <c r="B46" t="s">
        <v>104</v>
      </c>
      <c r="C46" s="12">
        <v>4</v>
      </c>
      <c r="D46" s="8">
        <v>1.41</v>
      </c>
      <c r="E46" s="12">
        <v>3</v>
      </c>
      <c r="F46" s="8">
        <v>1.52</v>
      </c>
      <c r="G46" s="12">
        <v>1</v>
      </c>
      <c r="H46" s="8">
        <v>1.1599999999999999</v>
      </c>
      <c r="I46" s="12">
        <v>0</v>
      </c>
    </row>
    <row r="47" spans="2:9" ht="15" customHeight="1" x14ac:dyDescent="0.15">
      <c r="B47" t="s">
        <v>73</v>
      </c>
      <c r="C47" s="12">
        <v>4</v>
      </c>
      <c r="D47" s="8">
        <v>1.41</v>
      </c>
      <c r="E47" s="12">
        <v>2</v>
      </c>
      <c r="F47" s="8">
        <v>1.01</v>
      </c>
      <c r="G47" s="12">
        <v>2</v>
      </c>
      <c r="H47" s="8">
        <v>2.33</v>
      </c>
      <c r="I47" s="12">
        <v>0</v>
      </c>
    </row>
    <row r="48" spans="2:9" ht="15" customHeight="1" x14ac:dyDescent="0.15">
      <c r="B48" t="s">
        <v>64</v>
      </c>
      <c r="C48" s="12">
        <v>3</v>
      </c>
      <c r="D48" s="8">
        <v>1.06</v>
      </c>
      <c r="E48" s="12">
        <v>1</v>
      </c>
      <c r="F48" s="8">
        <v>0.51</v>
      </c>
      <c r="G48" s="12">
        <v>2</v>
      </c>
      <c r="H48" s="8">
        <v>2.33</v>
      </c>
      <c r="I48" s="12">
        <v>0</v>
      </c>
    </row>
    <row r="49" spans="2:9" ht="15" customHeight="1" x14ac:dyDescent="0.15">
      <c r="B49" t="s">
        <v>91</v>
      </c>
      <c r="C49" s="12">
        <v>3</v>
      </c>
      <c r="D49" s="8">
        <v>1.06</v>
      </c>
      <c r="E49" s="12">
        <v>1</v>
      </c>
      <c r="F49" s="8">
        <v>0.51</v>
      </c>
      <c r="G49" s="12">
        <v>2</v>
      </c>
      <c r="H49" s="8">
        <v>2.33</v>
      </c>
      <c r="I49" s="12">
        <v>0</v>
      </c>
    </row>
    <row r="50" spans="2:9" ht="15" customHeight="1" x14ac:dyDescent="0.15">
      <c r="B50" t="s">
        <v>103</v>
      </c>
      <c r="C50" s="12">
        <v>3</v>
      </c>
      <c r="D50" s="8">
        <v>1.06</v>
      </c>
      <c r="E50" s="12">
        <v>1</v>
      </c>
      <c r="F50" s="8">
        <v>0.51</v>
      </c>
      <c r="G50" s="12">
        <v>2</v>
      </c>
      <c r="H50" s="8">
        <v>2.33</v>
      </c>
      <c r="I50" s="12">
        <v>0</v>
      </c>
    </row>
    <row r="51" spans="2:9" ht="15" customHeight="1" x14ac:dyDescent="0.15">
      <c r="B51" t="s">
        <v>88</v>
      </c>
      <c r="C51" s="12">
        <v>3</v>
      </c>
      <c r="D51" s="8">
        <v>1.06</v>
      </c>
      <c r="E51" s="12">
        <v>0</v>
      </c>
      <c r="F51" s="8">
        <v>0</v>
      </c>
      <c r="G51" s="12">
        <v>3</v>
      </c>
      <c r="H51" s="8">
        <v>3.49</v>
      </c>
      <c r="I51" s="12">
        <v>0</v>
      </c>
    </row>
    <row r="52" spans="2:9" ht="15" customHeight="1" x14ac:dyDescent="0.15">
      <c r="B52" t="s">
        <v>83</v>
      </c>
      <c r="C52" s="12">
        <v>3</v>
      </c>
      <c r="D52" s="8">
        <v>1.06</v>
      </c>
      <c r="E52" s="12">
        <v>1</v>
      </c>
      <c r="F52" s="8">
        <v>0.51</v>
      </c>
      <c r="G52" s="12">
        <v>2</v>
      </c>
      <c r="H52" s="8">
        <v>2.33</v>
      </c>
      <c r="I52" s="12">
        <v>0</v>
      </c>
    </row>
    <row r="53" spans="2:9" ht="15" customHeight="1" x14ac:dyDescent="0.15">
      <c r="B53" t="s">
        <v>87</v>
      </c>
      <c r="C53" s="12">
        <v>3</v>
      </c>
      <c r="D53" s="8">
        <v>1.06</v>
      </c>
      <c r="E53" s="12">
        <v>0</v>
      </c>
      <c r="F53" s="8">
        <v>0</v>
      </c>
      <c r="G53" s="12">
        <v>3</v>
      </c>
      <c r="H53" s="8">
        <v>3.49</v>
      </c>
      <c r="I53" s="12">
        <v>0</v>
      </c>
    </row>
    <row r="54" spans="2:9" ht="15" customHeight="1" x14ac:dyDescent="0.15">
      <c r="B54" t="s">
        <v>82</v>
      </c>
      <c r="C54" s="12">
        <v>3</v>
      </c>
      <c r="D54" s="8">
        <v>1.06</v>
      </c>
      <c r="E54" s="12">
        <v>3</v>
      </c>
      <c r="F54" s="8">
        <v>1.52</v>
      </c>
      <c r="G54" s="12">
        <v>0</v>
      </c>
      <c r="H54" s="8">
        <v>0</v>
      </c>
      <c r="I54" s="12">
        <v>0</v>
      </c>
    </row>
    <row r="57" spans="2:9" ht="33" customHeight="1" x14ac:dyDescent="0.15">
      <c r="B57" t="s">
        <v>653</v>
      </c>
      <c r="C57" s="10" t="s">
        <v>56</v>
      </c>
      <c r="D57" s="10" t="s">
        <v>57</v>
      </c>
      <c r="E57" s="10" t="s">
        <v>58</v>
      </c>
      <c r="F57" s="10" t="s">
        <v>59</v>
      </c>
      <c r="G57" s="10" t="s">
        <v>60</v>
      </c>
      <c r="H57" s="10" t="s">
        <v>61</v>
      </c>
      <c r="I57" s="10" t="s">
        <v>62</v>
      </c>
    </row>
    <row r="58" spans="2:9" ht="15" customHeight="1" x14ac:dyDescent="0.15">
      <c r="B58" t="s">
        <v>154</v>
      </c>
      <c r="C58" s="12">
        <v>18</v>
      </c>
      <c r="D58" s="8">
        <v>6.34</v>
      </c>
      <c r="E58" s="12">
        <v>10</v>
      </c>
      <c r="F58" s="8">
        <v>5.05</v>
      </c>
      <c r="G58" s="12">
        <v>8</v>
      </c>
      <c r="H58" s="8">
        <v>9.3000000000000007</v>
      </c>
      <c r="I58" s="12">
        <v>0</v>
      </c>
    </row>
    <row r="59" spans="2:9" ht="15" customHeight="1" x14ac:dyDescent="0.15">
      <c r="B59" t="s">
        <v>145</v>
      </c>
      <c r="C59" s="12">
        <v>13</v>
      </c>
      <c r="D59" s="8">
        <v>4.58</v>
      </c>
      <c r="E59" s="12">
        <v>7</v>
      </c>
      <c r="F59" s="8">
        <v>3.54</v>
      </c>
      <c r="G59" s="12">
        <v>6</v>
      </c>
      <c r="H59" s="8">
        <v>6.98</v>
      </c>
      <c r="I59" s="12">
        <v>0</v>
      </c>
    </row>
    <row r="60" spans="2:9" ht="15" customHeight="1" x14ac:dyDescent="0.15">
      <c r="B60" t="s">
        <v>182</v>
      </c>
      <c r="C60" s="12">
        <v>13</v>
      </c>
      <c r="D60" s="8">
        <v>4.58</v>
      </c>
      <c r="E60" s="12">
        <v>13</v>
      </c>
      <c r="F60" s="8">
        <v>6.57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153</v>
      </c>
      <c r="C61" s="12">
        <v>11</v>
      </c>
      <c r="D61" s="8">
        <v>3.87</v>
      </c>
      <c r="E61" s="12">
        <v>10</v>
      </c>
      <c r="F61" s="8">
        <v>5.05</v>
      </c>
      <c r="G61" s="12">
        <v>1</v>
      </c>
      <c r="H61" s="8">
        <v>1.1599999999999999</v>
      </c>
      <c r="I61" s="12">
        <v>0</v>
      </c>
    </row>
    <row r="62" spans="2:9" ht="15" customHeight="1" x14ac:dyDescent="0.15">
      <c r="B62" t="s">
        <v>158</v>
      </c>
      <c r="C62" s="12">
        <v>10</v>
      </c>
      <c r="D62" s="8">
        <v>3.52</v>
      </c>
      <c r="E62" s="12">
        <v>10</v>
      </c>
      <c r="F62" s="8">
        <v>5.05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169</v>
      </c>
      <c r="C63" s="12">
        <v>10</v>
      </c>
      <c r="D63" s="8">
        <v>3.52</v>
      </c>
      <c r="E63" s="12">
        <v>10</v>
      </c>
      <c r="F63" s="8">
        <v>5.05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161</v>
      </c>
      <c r="C64" s="12">
        <v>9</v>
      </c>
      <c r="D64" s="8">
        <v>3.17</v>
      </c>
      <c r="E64" s="12">
        <v>9</v>
      </c>
      <c r="F64" s="8">
        <v>4.55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162</v>
      </c>
      <c r="C65" s="12">
        <v>9</v>
      </c>
      <c r="D65" s="8">
        <v>3.17</v>
      </c>
      <c r="E65" s="12">
        <v>9</v>
      </c>
      <c r="F65" s="8">
        <v>4.55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163</v>
      </c>
      <c r="C66" s="12">
        <v>9</v>
      </c>
      <c r="D66" s="8">
        <v>3.17</v>
      </c>
      <c r="E66" s="12">
        <v>9</v>
      </c>
      <c r="F66" s="8">
        <v>4.55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152</v>
      </c>
      <c r="C67" s="12">
        <v>8</v>
      </c>
      <c r="D67" s="8">
        <v>2.82</v>
      </c>
      <c r="E67" s="12">
        <v>6</v>
      </c>
      <c r="F67" s="8">
        <v>3.03</v>
      </c>
      <c r="G67" s="12">
        <v>2</v>
      </c>
      <c r="H67" s="8">
        <v>2.33</v>
      </c>
      <c r="I67" s="12">
        <v>0</v>
      </c>
    </row>
    <row r="68" spans="2:9" ht="15" customHeight="1" x14ac:dyDescent="0.15">
      <c r="B68" t="s">
        <v>151</v>
      </c>
      <c r="C68" s="12">
        <v>7</v>
      </c>
      <c r="D68" s="8">
        <v>2.46</v>
      </c>
      <c r="E68" s="12">
        <v>7</v>
      </c>
      <c r="F68" s="8">
        <v>3.54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184</v>
      </c>
      <c r="C69" s="12">
        <v>7</v>
      </c>
      <c r="D69" s="8">
        <v>2.46</v>
      </c>
      <c r="E69" s="12">
        <v>7</v>
      </c>
      <c r="F69" s="8">
        <v>3.54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170</v>
      </c>
      <c r="C70" s="12">
        <v>6</v>
      </c>
      <c r="D70" s="8">
        <v>2.11</v>
      </c>
      <c r="E70" s="12">
        <v>4</v>
      </c>
      <c r="F70" s="8">
        <v>2.02</v>
      </c>
      <c r="G70" s="12">
        <v>2</v>
      </c>
      <c r="H70" s="8">
        <v>2.33</v>
      </c>
      <c r="I70" s="12">
        <v>0</v>
      </c>
    </row>
    <row r="71" spans="2:9" ht="15" customHeight="1" x14ac:dyDescent="0.15">
      <c r="B71" t="s">
        <v>160</v>
      </c>
      <c r="C71" s="12">
        <v>6</v>
      </c>
      <c r="D71" s="8">
        <v>2.11</v>
      </c>
      <c r="E71" s="12">
        <v>6</v>
      </c>
      <c r="F71" s="8">
        <v>3.03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149</v>
      </c>
      <c r="C72" s="12">
        <v>5</v>
      </c>
      <c r="D72" s="8">
        <v>1.76</v>
      </c>
      <c r="E72" s="12">
        <v>5</v>
      </c>
      <c r="F72" s="8">
        <v>2.5299999999999998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150</v>
      </c>
      <c r="C73" s="12">
        <v>5</v>
      </c>
      <c r="D73" s="8">
        <v>1.76</v>
      </c>
      <c r="E73" s="12">
        <v>3</v>
      </c>
      <c r="F73" s="8">
        <v>1.52</v>
      </c>
      <c r="G73" s="12">
        <v>2</v>
      </c>
      <c r="H73" s="8">
        <v>2.33</v>
      </c>
      <c r="I73" s="12">
        <v>0</v>
      </c>
    </row>
    <row r="74" spans="2:9" ht="15" customHeight="1" x14ac:dyDescent="0.15">
      <c r="B74" t="s">
        <v>168</v>
      </c>
      <c r="C74" s="12">
        <v>5</v>
      </c>
      <c r="D74" s="8">
        <v>1.76</v>
      </c>
      <c r="E74" s="12">
        <v>2</v>
      </c>
      <c r="F74" s="8">
        <v>1.01</v>
      </c>
      <c r="G74" s="12">
        <v>3</v>
      </c>
      <c r="H74" s="8">
        <v>3.49</v>
      </c>
      <c r="I74" s="12">
        <v>0</v>
      </c>
    </row>
    <row r="75" spans="2:9" ht="15" customHeight="1" x14ac:dyDescent="0.15">
      <c r="B75" t="s">
        <v>199</v>
      </c>
      <c r="C75" s="12">
        <v>5</v>
      </c>
      <c r="D75" s="8">
        <v>1.76</v>
      </c>
      <c r="E75" s="12">
        <v>0</v>
      </c>
      <c r="F75" s="8">
        <v>0</v>
      </c>
      <c r="G75" s="12">
        <v>5</v>
      </c>
      <c r="H75" s="8">
        <v>5.81</v>
      </c>
      <c r="I75" s="12">
        <v>0</v>
      </c>
    </row>
    <row r="76" spans="2:9" ht="15" customHeight="1" x14ac:dyDescent="0.15">
      <c r="B76" t="s">
        <v>191</v>
      </c>
      <c r="C76" s="12">
        <v>4</v>
      </c>
      <c r="D76" s="8">
        <v>1.41</v>
      </c>
      <c r="E76" s="12">
        <v>0</v>
      </c>
      <c r="F76" s="8">
        <v>0</v>
      </c>
      <c r="G76" s="12">
        <v>4</v>
      </c>
      <c r="H76" s="8">
        <v>4.6500000000000004</v>
      </c>
      <c r="I76" s="12">
        <v>0</v>
      </c>
    </row>
    <row r="77" spans="2:9" ht="15" customHeight="1" x14ac:dyDescent="0.15">
      <c r="B77" t="s">
        <v>195</v>
      </c>
      <c r="C77" s="12">
        <v>4</v>
      </c>
      <c r="D77" s="8">
        <v>1.41</v>
      </c>
      <c r="E77" s="12">
        <v>2</v>
      </c>
      <c r="F77" s="8">
        <v>1.01</v>
      </c>
      <c r="G77" s="12">
        <v>2</v>
      </c>
      <c r="H77" s="8">
        <v>2.33</v>
      </c>
      <c r="I77" s="12">
        <v>0</v>
      </c>
    </row>
    <row r="78" spans="2:9" ht="15" customHeight="1" x14ac:dyDescent="0.15">
      <c r="B78" t="s">
        <v>174</v>
      </c>
      <c r="C78" s="12">
        <v>4</v>
      </c>
      <c r="D78" s="8">
        <v>1.41</v>
      </c>
      <c r="E78" s="12">
        <v>2</v>
      </c>
      <c r="F78" s="8">
        <v>1.01</v>
      </c>
      <c r="G78" s="12">
        <v>2</v>
      </c>
      <c r="H78" s="8">
        <v>2.33</v>
      </c>
      <c r="I78" s="12">
        <v>0</v>
      </c>
    </row>
    <row r="79" spans="2:9" ht="15" customHeight="1" x14ac:dyDescent="0.15">
      <c r="B79" t="s">
        <v>148</v>
      </c>
      <c r="C79" s="12">
        <v>4</v>
      </c>
      <c r="D79" s="8">
        <v>1.41</v>
      </c>
      <c r="E79" s="12">
        <v>4</v>
      </c>
      <c r="F79" s="8">
        <v>2.02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198</v>
      </c>
      <c r="C80" s="12">
        <v>4</v>
      </c>
      <c r="D80" s="8">
        <v>1.41</v>
      </c>
      <c r="E80" s="12">
        <v>3</v>
      </c>
      <c r="F80" s="8">
        <v>1.52</v>
      </c>
      <c r="G80" s="12">
        <v>1</v>
      </c>
      <c r="H80" s="8">
        <v>1.1599999999999999</v>
      </c>
      <c r="I80" s="12">
        <v>0</v>
      </c>
    </row>
    <row r="81" spans="2:9" ht="15" customHeight="1" x14ac:dyDescent="0.15">
      <c r="B81" t="s">
        <v>165</v>
      </c>
      <c r="C81" s="12">
        <v>4</v>
      </c>
      <c r="D81" s="8">
        <v>1.41</v>
      </c>
      <c r="E81" s="12">
        <v>2</v>
      </c>
      <c r="F81" s="8">
        <v>1.01</v>
      </c>
      <c r="G81" s="12">
        <v>2</v>
      </c>
      <c r="H81" s="8">
        <v>2.33</v>
      </c>
      <c r="I81" s="12">
        <v>0</v>
      </c>
    </row>
    <row r="82" spans="2:9" ht="15" customHeight="1" x14ac:dyDescent="0.15">
      <c r="B82" t="s">
        <v>156</v>
      </c>
      <c r="C82" s="12">
        <v>4</v>
      </c>
      <c r="D82" s="8">
        <v>1.41</v>
      </c>
      <c r="E82" s="12">
        <v>3</v>
      </c>
      <c r="F82" s="8">
        <v>1.52</v>
      </c>
      <c r="G82" s="12">
        <v>1</v>
      </c>
      <c r="H82" s="8">
        <v>1.1599999999999999</v>
      </c>
      <c r="I82" s="12">
        <v>0</v>
      </c>
    </row>
    <row r="83" spans="2:9" ht="15" customHeight="1" x14ac:dyDescent="0.15">
      <c r="B83" t="s">
        <v>159</v>
      </c>
      <c r="C83" s="12">
        <v>4</v>
      </c>
      <c r="D83" s="8">
        <v>1.41</v>
      </c>
      <c r="E83" s="12">
        <v>3</v>
      </c>
      <c r="F83" s="8">
        <v>1.52</v>
      </c>
      <c r="G83" s="12">
        <v>1</v>
      </c>
      <c r="H83" s="8">
        <v>1.1599999999999999</v>
      </c>
      <c r="I83" s="12">
        <v>0</v>
      </c>
    </row>
    <row r="85" spans="2:9" ht="15" customHeight="1" x14ac:dyDescent="0.15">
      <c r="B85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674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42</v>
      </c>
      <c r="D6" s="8">
        <v>9.15</v>
      </c>
      <c r="E6" s="12">
        <v>16</v>
      </c>
      <c r="F6" s="8">
        <v>5.08</v>
      </c>
      <c r="G6" s="12">
        <v>26</v>
      </c>
      <c r="H6" s="8">
        <v>18.059999999999999</v>
      </c>
      <c r="I6" s="12">
        <v>0</v>
      </c>
    </row>
    <row r="7" spans="2:9" ht="15" customHeight="1" x14ac:dyDescent="0.15">
      <c r="B7" t="s">
        <v>42</v>
      </c>
      <c r="C7" s="12">
        <v>40</v>
      </c>
      <c r="D7" s="8">
        <v>8.7100000000000009</v>
      </c>
      <c r="E7" s="12">
        <v>19</v>
      </c>
      <c r="F7" s="8">
        <v>6.03</v>
      </c>
      <c r="G7" s="12">
        <v>21</v>
      </c>
      <c r="H7" s="8">
        <v>14.58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3</v>
      </c>
      <c r="D9" s="8">
        <v>0.65</v>
      </c>
      <c r="E9" s="12">
        <v>0</v>
      </c>
      <c r="F9" s="8">
        <v>0</v>
      </c>
      <c r="G9" s="12">
        <v>3</v>
      </c>
      <c r="H9" s="8">
        <v>2.08</v>
      </c>
      <c r="I9" s="12">
        <v>0</v>
      </c>
    </row>
    <row r="10" spans="2:9" ht="15" customHeight="1" x14ac:dyDescent="0.15">
      <c r="B10" t="s">
        <v>45</v>
      </c>
      <c r="C10" s="12">
        <v>5</v>
      </c>
      <c r="D10" s="8">
        <v>1.0900000000000001</v>
      </c>
      <c r="E10" s="12">
        <v>1</v>
      </c>
      <c r="F10" s="8">
        <v>0.32</v>
      </c>
      <c r="G10" s="12">
        <v>4</v>
      </c>
      <c r="H10" s="8">
        <v>2.78</v>
      </c>
      <c r="I10" s="12">
        <v>0</v>
      </c>
    </row>
    <row r="11" spans="2:9" ht="15" customHeight="1" x14ac:dyDescent="0.15">
      <c r="B11" t="s">
        <v>46</v>
      </c>
      <c r="C11" s="12">
        <v>139</v>
      </c>
      <c r="D11" s="8">
        <v>30.28</v>
      </c>
      <c r="E11" s="12">
        <v>103</v>
      </c>
      <c r="F11" s="8">
        <v>32.700000000000003</v>
      </c>
      <c r="G11" s="12">
        <v>36</v>
      </c>
      <c r="H11" s="8">
        <v>25</v>
      </c>
      <c r="I11" s="12">
        <v>0</v>
      </c>
    </row>
    <row r="12" spans="2:9" ht="15" customHeight="1" x14ac:dyDescent="0.15">
      <c r="B12" t="s">
        <v>47</v>
      </c>
      <c r="C12" s="12">
        <v>2</v>
      </c>
      <c r="D12" s="8">
        <v>0.44</v>
      </c>
      <c r="E12" s="12">
        <v>0</v>
      </c>
      <c r="F12" s="8">
        <v>0</v>
      </c>
      <c r="G12" s="12">
        <v>2</v>
      </c>
      <c r="H12" s="8">
        <v>1.39</v>
      </c>
      <c r="I12" s="12">
        <v>0</v>
      </c>
    </row>
    <row r="13" spans="2:9" ht="15" customHeight="1" x14ac:dyDescent="0.15">
      <c r="B13" t="s">
        <v>48</v>
      </c>
      <c r="C13" s="12">
        <v>58</v>
      </c>
      <c r="D13" s="8">
        <v>12.64</v>
      </c>
      <c r="E13" s="12">
        <v>34</v>
      </c>
      <c r="F13" s="8">
        <v>10.79</v>
      </c>
      <c r="G13" s="12">
        <v>24</v>
      </c>
      <c r="H13" s="8">
        <v>16.670000000000002</v>
      </c>
      <c r="I13" s="12">
        <v>0</v>
      </c>
    </row>
    <row r="14" spans="2:9" ht="15" customHeight="1" x14ac:dyDescent="0.15">
      <c r="B14" t="s">
        <v>49</v>
      </c>
      <c r="C14" s="12">
        <v>18</v>
      </c>
      <c r="D14" s="8">
        <v>3.92</v>
      </c>
      <c r="E14" s="12">
        <v>15</v>
      </c>
      <c r="F14" s="8">
        <v>4.76</v>
      </c>
      <c r="G14" s="12">
        <v>3</v>
      </c>
      <c r="H14" s="8">
        <v>2.08</v>
      </c>
      <c r="I14" s="12">
        <v>0</v>
      </c>
    </row>
    <row r="15" spans="2:9" ht="15" customHeight="1" x14ac:dyDescent="0.15">
      <c r="B15" t="s">
        <v>50</v>
      </c>
      <c r="C15" s="12">
        <v>45</v>
      </c>
      <c r="D15" s="8">
        <v>9.8000000000000007</v>
      </c>
      <c r="E15" s="12">
        <v>40</v>
      </c>
      <c r="F15" s="8">
        <v>12.7</v>
      </c>
      <c r="G15" s="12">
        <v>5</v>
      </c>
      <c r="H15" s="8">
        <v>3.47</v>
      </c>
      <c r="I15" s="12">
        <v>0</v>
      </c>
    </row>
    <row r="16" spans="2:9" ht="15" customHeight="1" x14ac:dyDescent="0.15">
      <c r="B16" t="s">
        <v>51</v>
      </c>
      <c r="C16" s="12">
        <v>59</v>
      </c>
      <c r="D16" s="8">
        <v>12.85</v>
      </c>
      <c r="E16" s="12">
        <v>54</v>
      </c>
      <c r="F16" s="8">
        <v>17.14</v>
      </c>
      <c r="G16" s="12">
        <v>5</v>
      </c>
      <c r="H16" s="8">
        <v>3.47</v>
      </c>
      <c r="I16" s="12">
        <v>0</v>
      </c>
    </row>
    <row r="17" spans="2:9" ht="15" customHeight="1" x14ac:dyDescent="0.15">
      <c r="B17" t="s">
        <v>52</v>
      </c>
      <c r="C17" s="12">
        <v>19</v>
      </c>
      <c r="D17" s="8">
        <v>4.1399999999999997</v>
      </c>
      <c r="E17" s="12">
        <v>15</v>
      </c>
      <c r="F17" s="8">
        <v>4.76</v>
      </c>
      <c r="G17" s="12">
        <v>4</v>
      </c>
      <c r="H17" s="8">
        <v>2.78</v>
      </c>
      <c r="I17" s="12">
        <v>0</v>
      </c>
    </row>
    <row r="18" spans="2:9" ht="15" customHeight="1" x14ac:dyDescent="0.15">
      <c r="B18" t="s">
        <v>53</v>
      </c>
      <c r="C18" s="12">
        <v>21</v>
      </c>
      <c r="D18" s="8">
        <v>4.58</v>
      </c>
      <c r="E18" s="12">
        <v>17</v>
      </c>
      <c r="F18" s="8">
        <v>5.4</v>
      </c>
      <c r="G18" s="12">
        <v>4</v>
      </c>
      <c r="H18" s="8">
        <v>2.78</v>
      </c>
      <c r="I18" s="12">
        <v>0</v>
      </c>
    </row>
    <row r="19" spans="2:9" ht="15" customHeight="1" x14ac:dyDescent="0.15">
      <c r="B19" t="s">
        <v>54</v>
      </c>
      <c r="C19" s="12">
        <v>8</v>
      </c>
      <c r="D19" s="8">
        <v>1.74</v>
      </c>
      <c r="E19" s="12">
        <v>1</v>
      </c>
      <c r="F19" s="8">
        <v>0.32</v>
      </c>
      <c r="G19" s="12">
        <v>7</v>
      </c>
      <c r="H19" s="8">
        <v>4.8600000000000003</v>
      </c>
      <c r="I19" s="12">
        <v>0</v>
      </c>
    </row>
    <row r="20" spans="2:9" ht="15" customHeight="1" x14ac:dyDescent="0.15">
      <c r="B20" s="9" t="s">
        <v>601</v>
      </c>
      <c r="C20" s="12">
        <f>SUM(LTBL_29344[総数／事業所数])</f>
        <v>459</v>
      </c>
      <c r="E20" s="12">
        <f>SUBTOTAL(109,LTBL_29344[個人／事業所数])</f>
        <v>315</v>
      </c>
      <c r="G20" s="12">
        <f>SUBTOTAL(109,LTBL_29344[法人／事業所数])</f>
        <v>144</v>
      </c>
      <c r="I20" s="12">
        <f>SUBTOTAL(109,LTBL_29344[法人以外の団体／事業所数])</f>
        <v>0</v>
      </c>
    </row>
    <row r="21" spans="2:9" ht="15" customHeight="1" x14ac:dyDescent="0.15">
      <c r="E21" s="11">
        <f>LTBL_29344[[#Totals],[個人／事業所数]]/LTBL_29344[[#Totals],[総数／事業所数]]</f>
        <v>0.68627450980392157</v>
      </c>
      <c r="G21" s="11">
        <f>LTBL_29344[[#Totals],[法人／事業所数]]/LTBL_29344[[#Totals],[総数／事業所数]]</f>
        <v>0.31372549019607843</v>
      </c>
      <c r="I21" s="11">
        <f>LTBL_29344[[#Totals],[法人以外の団体／事業所数]]/LTBL_29344[[#Totals],[総数／事業所数]]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675</v>
      </c>
      <c r="E23" s="10" t="s">
        <v>58</v>
      </c>
      <c r="F23" s="10" t="s">
        <v>676</v>
      </c>
      <c r="G23" s="10" t="s">
        <v>60</v>
      </c>
      <c r="H23" s="10" t="s">
        <v>677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678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72</v>
      </c>
      <c r="C29" s="12">
        <v>53</v>
      </c>
      <c r="D29" s="8">
        <v>11.55</v>
      </c>
      <c r="E29" s="12">
        <v>41</v>
      </c>
      <c r="F29" s="8">
        <v>13.02</v>
      </c>
      <c r="G29" s="12">
        <v>12</v>
      </c>
      <c r="H29" s="8">
        <v>8.33</v>
      </c>
      <c r="I29" s="12">
        <v>0</v>
      </c>
    </row>
    <row r="30" spans="2:9" ht="15" customHeight="1" x14ac:dyDescent="0.15">
      <c r="B30" t="s">
        <v>78</v>
      </c>
      <c r="C30" s="12">
        <v>53</v>
      </c>
      <c r="D30" s="8">
        <v>11.55</v>
      </c>
      <c r="E30" s="12">
        <v>50</v>
      </c>
      <c r="F30" s="8">
        <v>15.87</v>
      </c>
      <c r="G30" s="12">
        <v>3</v>
      </c>
      <c r="H30" s="8">
        <v>2.08</v>
      </c>
      <c r="I30" s="12">
        <v>0</v>
      </c>
    </row>
    <row r="31" spans="2:9" ht="15" customHeight="1" x14ac:dyDescent="0.15">
      <c r="B31" t="s">
        <v>74</v>
      </c>
      <c r="C31" s="12">
        <v>44</v>
      </c>
      <c r="D31" s="8">
        <v>9.59</v>
      </c>
      <c r="E31" s="12">
        <v>29</v>
      </c>
      <c r="F31" s="8">
        <v>9.2100000000000009</v>
      </c>
      <c r="G31" s="12">
        <v>15</v>
      </c>
      <c r="H31" s="8">
        <v>10.42</v>
      </c>
      <c r="I31" s="12">
        <v>0</v>
      </c>
    </row>
    <row r="32" spans="2:9" ht="15" customHeight="1" x14ac:dyDescent="0.15">
      <c r="B32" t="s">
        <v>77</v>
      </c>
      <c r="C32" s="12">
        <v>42</v>
      </c>
      <c r="D32" s="8">
        <v>9.15</v>
      </c>
      <c r="E32" s="12">
        <v>38</v>
      </c>
      <c r="F32" s="8">
        <v>12.06</v>
      </c>
      <c r="G32" s="12">
        <v>4</v>
      </c>
      <c r="H32" s="8">
        <v>2.78</v>
      </c>
      <c r="I32" s="12">
        <v>0</v>
      </c>
    </row>
    <row r="33" spans="2:9" ht="15" customHeight="1" x14ac:dyDescent="0.15">
      <c r="B33" t="s">
        <v>70</v>
      </c>
      <c r="C33" s="12">
        <v>30</v>
      </c>
      <c r="D33" s="8">
        <v>6.54</v>
      </c>
      <c r="E33" s="12">
        <v>25</v>
      </c>
      <c r="F33" s="8">
        <v>7.94</v>
      </c>
      <c r="G33" s="12">
        <v>5</v>
      </c>
      <c r="H33" s="8">
        <v>3.47</v>
      </c>
      <c r="I33" s="12">
        <v>0</v>
      </c>
    </row>
    <row r="34" spans="2:9" ht="15" customHeight="1" x14ac:dyDescent="0.15">
      <c r="B34" t="s">
        <v>63</v>
      </c>
      <c r="C34" s="12">
        <v>27</v>
      </c>
      <c r="D34" s="8">
        <v>5.88</v>
      </c>
      <c r="E34" s="12">
        <v>10</v>
      </c>
      <c r="F34" s="8">
        <v>3.17</v>
      </c>
      <c r="G34" s="12">
        <v>17</v>
      </c>
      <c r="H34" s="8">
        <v>11.81</v>
      </c>
      <c r="I34" s="12">
        <v>0</v>
      </c>
    </row>
    <row r="35" spans="2:9" ht="15" customHeight="1" x14ac:dyDescent="0.15">
      <c r="B35" t="s">
        <v>71</v>
      </c>
      <c r="C35" s="12">
        <v>21</v>
      </c>
      <c r="D35" s="8">
        <v>4.58</v>
      </c>
      <c r="E35" s="12">
        <v>18</v>
      </c>
      <c r="F35" s="8">
        <v>5.71</v>
      </c>
      <c r="G35" s="12">
        <v>3</v>
      </c>
      <c r="H35" s="8">
        <v>2.08</v>
      </c>
      <c r="I35" s="12">
        <v>0</v>
      </c>
    </row>
    <row r="36" spans="2:9" ht="15" customHeight="1" x14ac:dyDescent="0.15">
      <c r="B36" t="s">
        <v>80</v>
      </c>
      <c r="C36" s="12">
        <v>19</v>
      </c>
      <c r="D36" s="8">
        <v>4.1399999999999997</v>
      </c>
      <c r="E36" s="12">
        <v>15</v>
      </c>
      <c r="F36" s="8">
        <v>4.76</v>
      </c>
      <c r="G36" s="12">
        <v>4</v>
      </c>
      <c r="H36" s="8">
        <v>2.78</v>
      </c>
      <c r="I36" s="12">
        <v>0</v>
      </c>
    </row>
    <row r="37" spans="2:9" ht="15" customHeight="1" x14ac:dyDescent="0.15">
      <c r="B37" t="s">
        <v>81</v>
      </c>
      <c r="C37" s="12">
        <v>17</v>
      </c>
      <c r="D37" s="8">
        <v>3.7</v>
      </c>
      <c r="E37" s="12">
        <v>17</v>
      </c>
      <c r="F37" s="8">
        <v>5.4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75</v>
      </c>
      <c r="C38" s="12">
        <v>15</v>
      </c>
      <c r="D38" s="8">
        <v>3.27</v>
      </c>
      <c r="E38" s="12">
        <v>14</v>
      </c>
      <c r="F38" s="8">
        <v>4.4400000000000004</v>
      </c>
      <c r="G38" s="12">
        <v>1</v>
      </c>
      <c r="H38" s="8">
        <v>0.69</v>
      </c>
      <c r="I38" s="12">
        <v>0</v>
      </c>
    </row>
    <row r="39" spans="2:9" ht="15" customHeight="1" x14ac:dyDescent="0.15">
      <c r="B39" t="s">
        <v>73</v>
      </c>
      <c r="C39" s="12">
        <v>12</v>
      </c>
      <c r="D39" s="8">
        <v>2.61</v>
      </c>
      <c r="E39" s="12">
        <v>5</v>
      </c>
      <c r="F39" s="8">
        <v>1.59</v>
      </c>
      <c r="G39" s="12">
        <v>7</v>
      </c>
      <c r="H39" s="8">
        <v>4.8600000000000003</v>
      </c>
      <c r="I39" s="12">
        <v>0</v>
      </c>
    </row>
    <row r="40" spans="2:9" ht="15" customHeight="1" x14ac:dyDescent="0.15">
      <c r="B40" t="s">
        <v>64</v>
      </c>
      <c r="C40" s="12">
        <v>10</v>
      </c>
      <c r="D40" s="8">
        <v>2.1800000000000002</v>
      </c>
      <c r="E40" s="12">
        <v>5</v>
      </c>
      <c r="F40" s="8">
        <v>1.59</v>
      </c>
      <c r="G40" s="12">
        <v>5</v>
      </c>
      <c r="H40" s="8">
        <v>3.47</v>
      </c>
      <c r="I40" s="12">
        <v>0</v>
      </c>
    </row>
    <row r="41" spans="2:9" ht="15" customHeight="1" x14ac:dyDescent="0.15">
      <c r="B41" t="s">
        <v>69</v>
      </c>
      <c r="C41" s="12">
        <v>10</v>
      </c>
      <c r="D41" s="8">
        <v>2.1800000000000002</v>
      </c>
      <c r="E41" s="12">
        <v>9</v>
      </c>
      <c r="F41" s="8">
        <v>2.86</v>
      </c>
      <c r="G41" s="12">
        <v>1</v>
      </c>
      <c r="H41" s="8">
        <v>0.69</v>
      </c>
      <c r="I41" s="12">
        <v>0</v>
      </c>
    </row>
    <row r="42" spans="2:9" ht="15" customHeight="1" x14ac:dyDescent="0.15">
      <c r="B42" t="s">
        <v>89</v>
      </c>
      <c r="C42" s="12">
        <v>9</v>
      </c>
      <c r="D42" s="8">
        <v>1.96</v>
      </c>
      <c r="E42" s="12">
        <v>4</v>
      </c>
      <c r="F42" s="8">
        <v>1.27</v>
      </c>
      <c r="G42" s="12">
        <v>5</v>
      </c>
      <c r="H42" s="8">
        <v>3.47</v>
      </c>
      <c r="I42" s="12">
        <v>0</v>
      </c>
    </row>
    <row r="43" spans="2:9" ht="15" customHeight="1" x14ac:dyDescent="0.15">
      <c r="B43" t="s">
        <v>91</v>
      </c>
      <c r="C43" s="12">
        <v>8</v>
      </c>
      <c r="D43" s="8">
        <v>1.74</v>
      </c>
      <c r="E43" s="12">
        <v>2</v>
      </c>
      <c r="F43" s="8">
        <v>0.63</v>
      </c>
      <c r="G43" s="12">
        <v>6</v>
      </c>
      <c r="H43" s="8">
        <v>4.17</v>
      </c>
      <c r="I43" s="12">
        <v>0</v>
      </c>
    </row>
    <row r="44" spans="2:9" ht="15" customHeight="1" x14ac:dyDescent="0.15">
      <c r="B44" t="s">
        <v>68</v>
      </c>
      <c r="C44" s="12">
        <v>8</v>
      </c>
      <c r="D44" s="8">
        <v>1.74</v>
      </c>
      <c r="E44" s="12">
        <v>4</v>
      </c>
      <c r="F44" s="8">
        <v>1.27</v>
      </c>
      <c r="G44" s="12">
        <v>4</v>
      </c>
      <c r="H44" s="8">
        <v>2.78</v>
      </c>
      <c r="I44" s="12">
        <v>0</v>
      </c>
    </row>
    <row r="45" spans="2:9" ht="15" customHeight="1" x14ac:dyDescent="0.15">
      <c r="B45" t="s">
        <v>65</v>
      </c>
      <c r="C45" s="12">
        <v>5</v>
      </c>
      <c r="D45" s="8">
        <v>1.0900000000000001</v>
      </c>
      <c r="E45" s="12">
        <v>1</v>
      </c>
      <c r="F45" s="8">
        <v>0.32</v>
      </c>
      <c r="G45" s="12">
        <v>4</v>
      </c>
      <c r="H45" s="8">
        <v>2.78</v>
      </c>
      <c r="I45" s="12">
        <v>0</v>
      </c>
    </row>
    <row r="46" spans="2:9" ht="15" customHeight="1" x14ac:dyDescent="0.15">
      <c r="B46" t="s">
        <v>79</v>
      </c>
      <c r="C46" s="12">
        <v>5</v>
      </c>
      <c r="D46" s="8">
        <v>1.0900000000000001</v>
      </c>
      <c r="E46" s="12">
        <v>4</v>
      </c>
      <c r="F46" s="8">
        <v>1.27</v>
      </c>
      <c r="G46" s="12">
        <v>1</v>
      </c>
      <c r="H46" s="8">
        <v>0.69</v>
      </c>
      <c r="I46" s="12">
        <v>0</v>
      </c>
    </row>
    <row r="47" spans="2:9" ht="15" customHeight="1" x14ac:dyDescent="0.15">
      <c r="B47" t="s">
        <v>90</v>
      </c>
      <c r="C47" s="12">
        <v>4</v>
      </c>
      <c r="D47" s="8">
        <v>0.87</v>
      </c>
      <c r="E47" s="12">
        <v>2</v>
      </c>
      <c r="F47" s="8">
        <v>0.63</v>
      </c>
      <c r="G47" s="12">
        <v>2</v>
      </c>
      <c r="H47" s="8">
        <v>1.39</v>
      </c>
      <c r="I47" s="12">
        <v>0</v>
      </c>
    </row>
    <row r="48" spans="2:9" ht="15" customHeight="1" x14ac:dyDescent="0.15">
      <c r="B48" t="s">
        <v>86</v>
      </c>
      <c r="C48" s="12">
        <v>4</v>
      </c>
      <c r="D48" s="8">
        <v>0.87</v>
      </c>
      <c r="E48" s="12">
        <v>2</v>
      </c>
      <c r="F48" s="8">
        <v>0.63</v>
      </c>
      <c r="G48" s="12">
        <v>2</v>
      </c>
      <c r="H48" s="8">
        <v>1.39</v>
      </c>
      <c r="I48" s="12">
        <v>0</v>
      </c>
    </row>
    <row r="49" spans="2:9" ht="15" customHeight="1" x14ac:dyDescent="0.15">
      <c r="B49" t="s">
        <v>84</v>
      </c>
      <c r="C49" s="12">
        <v>4</v>
      </c>
      <c r="D49" s="8">
        <v>0.87</v>
      </c>
      <c r="E49" s="12">
        <v>0</v>
      </c>
      <c r="F49" s="8">
        <v>0</v>
      </c>
      <c r="G49" s="12">
        <v>4</v>
      </c>
      <c r="H49" s="8">
        <v>2.78</v>
      </c>
      <c r="I49" s="12">
        <v>0</v>
      </c>
    </row>
    <row r="50" spans="2:9" ht="15" customHeight="1" x14ac:dyDescent="0.15">
      <c r="B50" t="s">
        <v>85</v>
      </c>
      <c r="C50" s="12">
        <v>4</v>
      </c>
      <c r="D50" s="8">
        <v>0.87</v>
      </c>
      <c r="E50" s="12">
        <v>1</v>
      </c>
      <c r="F50" s="8">
        <v>0.32</v>
      </c>
      <c r="G50" s="12">
        <v>3</v>
      </c>
      <c r="H50" s="8">
        <v>2.08</v>
      </c>
      <c r="I50" s="12">
        <v>0</v>
      </c>
    </row>
    <row r="53" spans="2:9" ht="33" customHeight="1" x14ac:dyDescent="0.15">
      <c r="B53" t="s">
        <v>634</v>
      </c>
      <c r="C53" s="10" t="s">
        <v>56</v>
      </c>
      <c r="D53" s="10" t="s">
        <v>57</v>
      </c>
      <c r="E53" s="10" t="s">
        <v>58</v>
      </c>
      <c r="F53" s="10" t="s">
        <v>59</v>
      </c>
      <c r="G53" s="10" t="s">
        <v>60</v>
      </c>
      <c r="H53" s="10" t="s">
        <v>61</v>
      </c>
      <c r="I53" s="10" t="s">
        <v>62</v>
      </c>
    </row>
    <row r="54" spans="2:9" ht="15" customHeight="1" x14ac:dyDescent="0.15">
      <c r="B54" t="s">
        <v>161</v>
      </c>
      <c r="C54" s="12">
        <v>28</v>
      </c>
      <c r="D54" s="8">
        <v>6.1</v>
      </c>
      <c r="E54" s="12">
        <v>26</v>
      </c>
      <c r="F54" s="8">
        <v>8.25</v>
      </c>
      <c r="G54" s="12">
        <v>2</v>
      </c>
      <c r="H54" s="8">
        <v>1.39</v>
      </c>
      <c r="I54" s="12">
        <v>0</v>
      </c>
    </row>
    <row r="55" spans="2:9" ht="15" customHeight="1" x14ac:dyDescent="0.15">
      <c r="B55" t="s">
        <v>153</v>
      </c>
      <c r="C55" s="12">
        <v>24</v>
      </c>
      <c r="D55" s="8">
        <v>5.23</v>
      </c>
      <c r="E55" s="12">
        <v>19</v>
      </c>
      <c r="F55" s="8">
        <v>6.03</v>
      </c>
      <c r="G55" s="12">
        <v>5</v>
      </c>
      <c r="H55" s="8">
        <v>3.47</v>
      </c>
      <c r="I55" s="12">
        <v>0</v>
      </c>
    </row>
    <row r="56" spans="2:9" ht="15" customHeight="1" x14ac:dyDescent="0.15">
      <c r="B56" t="s">
        <v>154</v>
      </c>
      <c r="C56" s="12">
        <v>22</v>
      </c>
      <c r="D56" s="8">
        <v>4.79</v>
      </c>
      <c r="E56" s="12">
        <v>15</v>
      </c>
      <c r="F56" s="8">
        <v>4.76</v>
      </c>
      <c r="G56" s="12">
        <v>7</v>
      </c>
      <c r="H56" s="8">
        <v>4.8600000000000003</v>
      </c>
      <c r="I56" s="12">
        <v>0</v>
      </c>
    </row>
    <row r="57" spans="2:9" ht="15" customHeight="1" x14ac:dyDescent="0.15">
      <c r="B57" t="s">
        <v>160</v>
      </c>
      <c r="C57" s="12">
        <v>16</v>
      </c>
      <c r="D57" s="8">
        <v>3.49</v>
      </c>
      <c r="E57" s="12">
        <v>15</v>
      </c>
      <c r="F57" s="8">
        <v>4.76</v>
      </c>
      <c r="G57" s="12">
        <v>1</v>
      </c>
      <c r="H57" s="8">
        <v>0.69</v>
      </c>
      <c r="I57" s="12">
        <v>0</v>
      </c>
    </row>
    <row r="58" spans="2:9" ht="15" customHeight="1" x14ac:dyDescent="0.15">
      <c r="B58" t="s">
        <v>155</v>
      </c>
      <c r="C58" s="12">
        <v>14</v>
      </c>
      <c r="D58" s="8">
        <v>3.05</v>
      </c>
      <c r="E58" s="12">
        <v>13</v>
      </c>
      <c r="F58" s="8">
        <v>4.13</v>
      </c>
      <c r="G58" s="12">
        <v>1</v>
      </c>
      <c r="H58" s="8">
        <v>0.69</v>
      </c>
      <c r="I58" s="12">
        <v>0</v>
      </c>
    </row>
    <row r="59" spans="2:9" ht="15" customHeight="1" x14ac:dyDescent="0.15">
      <c r="B59" t="s">
        <v>158</v>
      </c>
      <c r="C59" s="12">
        <v>14</v>
      </c>
      <c r="D59" s="8">
        <v>3.05</v>
      </c>
      <c r="E59" s="12">
        <v>12</v>
      </c>
      <c r="F59" s="8">
        <v>3.81</v>
      </c>
      <c r="G59" s="12">
        <v>2</v>
      </c>
      <c r="H59" s="8">
        <v>1.39</v>
      </c>
      <c r="I59" s="12">
        <v>0</v>
      </c>
    </row>
    <row r="60" spans="2:9" ht="15" customHeight="1" x14ac:dyDescent="0.15">
      <c r="B60" t="s">
        <v>163</v>
      </c>
      <c r="C60" s="12">
        <v>14</v>
      </c>
      <c r="D60" s="8">
        <v>3.05</v>
      </c>
      <c r="E60" s="12">
        <v>14</v>
      </c>
      <c r="F60" s="8">
        <v>4.4400000000000004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151</v>
      </c>
      <c r="C61" s="12">
        <v>13</v>
      </c>
      <c r="D61" s="8">
        <v>2.83</v>
      </c>
      <c r="E61" s="12">
        <v>11</v>
      </c>
      <c r="F61" s="8">
        <v>3.49</v>
      </c>
      <c r="G61" s="12">
        <v>2</v>
      </c>
      <c r="H61" s="8">
        <v>1.39</v>
      </c>
      <c r="I61" s="12">
        <v>0</v>
      </c>
    </row>
    <row r="62" spans="2:9" ht="15" customHeight="1" x14ac:dyDescent="0.15">
      <c r="B62" t="s">
        <v>162</v>
      </c>
      <c r="C62" s="12">
        <v>13</v>
      </c>
      <c r="D62" s="8">
        <v>2.83</v>
      </c>
      <c r="E62" s="12">
        <v>10</v>
      </c>
      <c r="F62" s="8">
        <v>3.17</v>
      </c>
      <c r="G62" s="12">
        <v>3</v>
      </c>
      <c r="H62" s="8">
        <v>2.08</v>
      </c>
      <c r="I62" s="12">
        <v>0</v>
      </c>
    </row>
    <row r="63" spans="2:9" ht="15" customHeight="1" x14ac:dyDescent="0.15">
      <c r="B63" t="s">
        <v>150</v>
      </c>
      <c r="C63" s="12">
        <v>12</v>
      </c>
      <c r="D63" s="8">
        <v>2.61</v>
      </c>
      <c r="E63" s="12">
        <v>10</v>
      </c>
      <c r="F63" s="8">
        <v>3.17</v>
      </c>
      <c r="G63" s="12">
        <v>2</v>
      </c>
      <c r="H63" s="8">
        <v>1.39</v>
      </c>
      <c r="I63" s="12">
        <v>0</v>
      </c>
    </row>
    <row r="64" spans="2:9" ht="15" customHeight="1" x14ac:dyDescent="0.15">
      <c r="B64" t="s">
        <v>156</v>
      </c>
      <c r="C64" s="12">
        <v>11</v>
      </c>
      <c r="D64" s="8">
        <v>2.4</v>
      </c>
      <c r="E64" s="12">
        <v>9</v>
      </c>
      <c r="F64" s="8">
        <v>2.86</v>
      </c>
      <c r="G64" s="12">
        <v>2</v>
      </c>
      <c r="H64" s="8">
        <v>1.39</v>
      </c>
      <c r="I64" s="12">
        <v>0</v>
      </c>
    </row>
    <row r="65" spans="2:9" ht="15" customHeight="1" x14ac:dyDescent="0.15">
      <c r="B65" t="s">
        <v>149</v>
      </c>
      <c r="C65" s="12">
        <v>10</v>
      </c>
      <c r="D65" s="8">
        <v>2.1800000000000002</v>
      </c>
      <c r="E65" s="12">
        <v>9</v>
      </c>
      <c r="F65" s="8">
        <v>2.86</v>
      </c>
      <c r="G65" s="12">
        <v>1</v>
      </c>
      <c r="H65" s="8">
        <v>0.69</v>
      </c>
      <c r="I65" s="12">
        <v>0</v>
      </c>
    </row>
    <row r="66" spans="2:9" ht="15" customHeight="1" x14ac:dyDescent="0.15">
      <c r="B66" t="s">
        <v>145</v>
      </c>
      <c r="C66" s="12">
        <v>9</v>
      </c>
      <c r="D66" s="8">
        <v>1.96</v>
      </c>
      <c r="E66" s="12">
        <v>2</v>
      </c>
      <c r="F66" s="8">
        <v>0.63</v>
      </c>
      <c r="G66" s="12">
        <v>7</v>
      </c>
      <c r="H66" s="8">
        <v>4.8600000000000003</v>
      </c>
      <c r="I66" s="12">
        <v>0</v>
      </c>
    </row>
    <row r="67" spans="2:9" ht="15" customHeight="1" x14ac:dyDescent="0.15">
      <c r="B67" t="s">
        <v>165</v>
      </c>
      <c r="C67" s="12">
        <v>9</v>
      </c>
      <c r="D67" s="8">
        <v>1.96</v>
      </c>
      <c r="E67" s="12">
        <v>3</v>
      </c>
      <c r="F67" s="8">
        <v>0.95</v>
      </c>
      <c r="G67" s="12">
        <v>6</v>
      </c>
      <c r="H67" s="8">
        <v>4.17</v>
      </c>
      <c r="I67" s="12">
        <v>0</v>
      </c>
    </row>
    <row r="68" spans="2:9" ht="15" customHeight="1" x14ac:dyDescent="0.15">
      <c r="B68" t="s">
        <v>159</v>
      </c>
      <c r="C68" s="12">
        <v>8</v>
      </c>
      <c r="D68" s="8">
        <v>1.74</v>
      </c>
      <c r="E68" s="12">
        <v>8</v>
      </c>
      <c r="F68" s="8">
        <v>2.54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175</v>
      </c>
      <c r="C69" s="12">
        <v>7</v>
      </c>
      <c r="D69" s="8">
        <v>1.53</v>
      </c>
      <c r="E69" s="12">
        <v>2</v>
      </c>
      <c r="F69" s="8">
        <v>0.63</v>
      </c>
      <c r="G69" s="12">
        <v>5</v>
      </c>
      <c r="H69" s="8">
        <v>3.47</v>
      </c>
      <c r="I69" s="12">
        <v>0</v>
      </c>
    </row>
    <row r="70" spans="2:9" ht="15" customHeight="1" x14ac:dyDescent="0.15">
      <c r="B70" t="s">
        <v>200</v>
      </c>
      <c r="C70" s="12">
        <v>7</v>
      </c>
      <c r="D70" s="8">
        <v>1.53</v>
      </c>
      <c r="E70" s="12">
        <v>4</v>
      </c>
      <c r="F70" s="8">
        <v>1.27</v>
      </c>
      <c r="G70" s="12">
        <v>3</v>
      </c>
      <c r="H70" s="8">
        <v>2.08</v>
      </c>
      <c r="I70" s="12">
        <v>0</v>
      </c>
    </row>
    <row r="71" spans="2:9" ht="15" customHeight="1" x14ac:dyDescent="0.15">
      <c r="B71" t="s">
        <v>174</v>
      </c>
      <c r="C71" s="12">
        <v>7</v>
      </c>
      <c r="D71" s="8">
        <v>1.53</v>
      </c>
      <c r="E71" s="12">
        <v>3</v>
      </c>
      <c r="F71" s="8">
        <v>0.95</v>
      </c>
      <c r="G71" s="12">
        <v>4</v>
      </c>
      <c r="H71" s="8">
        <v>2.78</v>
      </c>
      <c r="I71" s="12">
        <v>0</v>
      </c>
    </row>
    <row r="72" spans="2:9" ht="15" customHeight="1" x14ac:dyDescent="0.15">
      <c r="B72" t="s">
        <v>172</v>
      </c>
      <c r="C72" s="12">
        <v>7</v>
      </c>
      <c r="D72" s="8">
        <v>1.53</v>
      </c>
      <c r="E72" s="12">
        <v>6</v>
      </c>
      <c r="F72" s="8">
        <v>1.9</v>
      </c>
      <c r="G72" s="12">
        <v>1</v>
      </c>
      <c r="H72" s="8">
        <v>0.69</v>
      </c>
      <c r="I72" s="12">
        <v>0</v>
      </c>
    </row>
    <row r="73" spans="2:9" ht="15" customHeight="1" x14ac:dyDescent="0.15">
      <c r="B73" t="s">
        <v>201</v>
      </c>
      <c r="C73" s="12">
        <v>7</v>
      </c>
      <c r="D73" s="8">
        <v>1.53</v>
      </c>
      <c r="E73" s="12">
        <v>6</v>
      </c>
      <c r="F73" s="8">
        <v>1.9</v>
      </c>
      <c r="G73" s="12">
        <v>1</v>
      </c>
      <c r="H73" s="8">
        <v>0.69</v>
      </c>
      <c r="I73" s="12">
        <v>0</v>
      </c>
    </row>
    <row r="74" spans="2:9" ht="15" customHeight="1" x14ac:dyDescent="0.15">
      <c r="B74" t="s">
        <v>202</v>
      </c>
      <c r="C74" s="12">
        <v>7</v>
      </c>
      <c r="D74" s="8">
        <v>1.53</v>
      </c>
      <c r="E74" s="12">
        <v>7</v>
      </c>
      <c r="F74" s="8">
        <v>2.2200000000000002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157</v>
      </c>
      <c r="C75" s="12">
        <v>7</v>
      </c>
      <c r="D75" s="8">
        <v>1.53</v>
      </c>
      <c r="E75" s="12">
        <v>7</v>
      </c>
      <c r="F75" s="8">
        <v>2.2200000000000002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12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679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17</v>
      </c>
      <c r="D6" s="8">
        <v>18.68</v>
      </c>
      <c r="E6" s="12">
        <v>11</v>
      </c>
      <c r="F6" s="8">
        <v>15.28</v>
      </c>
      <c r="G6" s="12">
        <v>6</v>
      </c>
      <c r="H6" s="8">
        <v>31.58</v>
      </c>
      <c r="I6" s="12">
        <v>0</v>
      </c>
    </row>
    <row r="7" spans="2:9" ht="15" customHeight="1" x14ac:dyDescent="0.15">
      <c r="B7" t="s">
        <v>42</v>
      </c>
      <c r="C7" s="12">
        <v>17</v>
      </c>
      <c r="D7" s="8">
        <v>18.68</v>
      </c>
      <c r="E7" s="12">
        <v>12</v>
      </c>
      <c r="F7" s="8">
        <v>16.670000000000002</v>
      </c>
      <c r="G7" s="12">
        <v>5</v>
      </c>
      <c r="H7" s="8">
        <v>26.32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1</v>
      </c>
      <c r="D9" s="8">
        <v>1.1000000000000001</v>
      </c>
      <c r="E9" s="12">
        <v>1</v>
      </c>
      <c r="F9" s="8">
        <v>1.39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18</v>
      </c>
      <c r="D11" s="8">
        <v>19.78</v>
      </c>
      <c r="E11" s="12">
        <v>16</v>
      </c>
      <c r="F11" s="8">
        <v>22.22</v>
      </c>
      <c r="G11" s="12">
        <v>2</v>
      </c>
      <c r="H11" s="8">
        <v>10.53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9</v>
      </c>
      <c r="D13" s="8">
        <v>9.89</v>
      </c>
      <c r="E13" s="12">
        <v>9</v>
      </c>
      <c r="F13" s="8">
        <v>12.5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49</v>
      </c>
      <c r="C14" s="12">
        <v>3</v>
      </c>
      <c r="D14" s="8">
        <v>3.3</v>
      </c>
      <c r="E14" s="12">
        <v>2</v>
      </c>
      <c r="F14" s="8">
        <v>2.78</v>
      </c>
      <c r="G14" s="12">
        <v>1</v>
      </c>
      <c r="H14" s="8">
        <v>5.26</v>
      </c>
      <c r="I14" s="12">
        <v>0</v>
      </c>
    </row>
    <row r="15" spans="2:9" ht="15" customHeight="1" x14ac:dyDescent="0.15">
      <c r="B15" t="s">
        <v>50</v>
      </c>
      <c r="C15" s="12">
        <v>3</v>
      </c>
      <c r="D15" s="8">
        <v>3.3</v>
      </c>
      <c r="E15" s="12">
        <v>3</v>
      </c>
      <c r="F15" s="8">
        <v>4.17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51</v>
      </c>
      <c r="C16" s="12">
        <v>8</v>
      </c>
      <c r="D16" s="8">
        <v>8.7899999999999991</v>
      </c>
      <c r="E16" s="12">
        <v>8</v>
      </c>
      <c r="F16" s="8">
        <v>11.11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8</v>
      </c>
      <c r="D18" s="8">
        <v>8.7899999999999991</v>
      </c>
      <c r="E18" s="12">
        <v>5</v>
      </c>
      <c r="F18" s="8">
        <v>6.94</v>
      </c>
      <c r="G18" s="12">
        <v>3</v>
      </c>
      <c r="H18" s="8">
        <v>15.79</v>
      </c>
      <c r="I18" s="12">
        <v>0</v>
      </c>
    </row>
    <row r="19" spans="2:9" ht="15" customHeight="1" x14ac:dyDescent="0.15">
      <c r="B19" t="s">
        <v>54</v>
      </c>
      <c r="C19" s="12">
        <v>7</v>
      </c>
      <c r="D19" s="8">
        <v>7.69</v>
      </c>
      <c r="E19" s="12">
        <v>5</v>
      </c>
      <c r="F19" s="8">
        <v>6.94</v>
      </c>
      <c r="G19" s="12">
        <v>2</v>
      </c>
      <c r="H19" s="8">
        <v>10.53</v>
      </c>
      <c r="I19" s="12">
        <v>0</v>
      </c>
    </row>
    <row r="20" spans="2:9" ht="15" customHeight="1" x14ac:dyDescent="0.15">
      <c r="B20" s="9" t="s">
        <v>601</v>
      </c>
      <c r="C20" s="12">
        <f>SUM(LTBL_29345[総数／事業所数])</f>
        <v>91</v>
      </c>
      <c r="E20" s="12">
        <f>SUBTOTAL(109,LTBL_29345[個人／事業所数])</f>
        <v>72</v>
      </c>
      <c r="G20" s="12">
        <f>SUBTOTAL(109,LTBL_29345[法人／事業所数])</f>
        <v>19</v>
      </c>
      <c r="I20" s="12">
        <f>SUBTOTAL(109,LTBL_29345[法人以外の団体／事業所数])</f>
        <v>0</v>
      </c>
    </row>
    <row r="21" spans="2:9" ht="15" customHeight="1" x14ac:dyDescent="0.15">
      <c r="E21" s="11">
        <f>LTBL_29345[[#Totals],[個人／事業所数]]/LTBL_29345[[#Totals],[総数／事業所数]]</f>
        <v>0.79120879120879117</v>
      </c>
      <c r="G21" s="11">
        <f>LTBL_29345[[#Totals],[法人／事業所数]]/LTBL_29345[[#Totals],[総数／事業所数]]</f>
        <v>0.2087912087912088</v>
      </c>
      <c r="I21" s="11">
        <f>LTBL_29345[[#Totals],[法人以外の団体／事業所数]]/LTBL_29345[[#Totals],[総数／事業所数]]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680</v>
      </c>
      <c r="E23" s="10" t="s">
        <v>58</v>
      </c>
      <c r="F23" s="10" t="s">
        <v>633</v>
      </c>
      <c r="G23" s="10" t="s">
        <v>60</v>
      </c>
      <c r="H23" s="10" t="s">
        <v>681</v>
      </c>
      <c r="I23" s="10" t="s">
        <v>62</v>
      </c>
    </row>
    <row r="24" spans="2:9" ht="15" customHeight="1" x14ac:dyDescent="0.15">
      <c r="B24" t="s">
        <v>603</v>
      </c>
      <c r="C24">
        <v>1</v>
      </c>
      <c r="D24" t="s">
        <v>602</v>
      </c>
      <c r="E24">
        <v>0</v>
      </c>
      <c r="F24" t="s">
        <v>604</v>
      </c>
      <c r="G24">
        <v>1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623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63</v>
      </c>
      <c r="C29" s="12">
        <v>10</v>
      </c>
      <c r="D29" s="8">
        <v>10.99</v>
      </c>
      <c r="E29" s="12">
        <v>6</v>
      </c>
      <c r="F29" s="8">
        <v>8.33</v>
      </c>
      <c r="G29" s="12">
        <v>4</v>
      </c>
      <c r="H29" s="8">
        <v>21.05</v>
      </c>
      <c r="I29" s="12">
        <v>0</v>
      </c>
    </row>
    <row r="30" spans="2:9" ht="15" customHeight="1" x14ac:dyDescent="0.15">
      <c r="B30" t="s">
        <v>74</v>
      </c>
      <c r="C30" s="12">
        <v>9</v>
      </c>
      <c r="D30" s="8">
        <v>9.89</v>
      </c>
      <c r="E30" s="12">
        <v>9</v>
      </c>
      <c r="F30" s="8">
        <v>12.5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78</v>
      </c>
      <c r="C31" s="12">
        <v>8</v>
      </c>
      <c r="D31" s="8">
        <v>8.7899999999999991</v>
      </c>
      <c r="E31" s="12">
        <v>8</v>
      </c>
      <c r="F31" s="8">
        <v>11.11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70</v>
      </c>
      <c r="C32" s="12">
        <v>6</v>
      </c>
      <c r="D32" s="8">
        <v>6.59</v>
      </c>
      <c r="E32" s="12">
        <v>6</v>
      </c>
      <c r="F32" s="8">
        <v>8.33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72</v>
      </c>
      <c r="C33" s="12">
        <v>6</v>
      </c>
      <c r="D33" s="8">
        <v>6.59</v>
      </c>
      <c r="E33" s="12">
        <v>6</v>
      </c>
      <c r="F33" s="8">
        <v>8.33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81</v>
      </c>
      <c r="C34" s="12">
        <v>6</v>
      </c>
      <c r="D34" s="8">
        <v>6.59</v>
      </c>
      <c r="E34" s="12">
        <v>5</v>
      </c>
      <c r="F34" s="8">
        <v>6.94</v>
      </c>
      <c r="G34" s="12">
        <v>1</v>
      </c>
      <c r="H34" s="8">
        <v>5.26</v>
      </c>
      <c r="I34" s="12">
        <v>0</v>
      </c>
    </row>
    <row r="35" spans="2:9" ht="15" customHeight="1" x14ac:dyDescent="0.15">
      <c r="B35" t="s">
        <v>65</v>
      </c>
      <c r="C35" s="12">
        <v>4</v>
      </c>
      <c r="D35" s="8">
        <v>4.4000000000000004</v>
      </c>
      <c r="E35" s="12">
        <v>3</v>
      </c>
      <c r="F35" s="8">
        <v>4.17</v>
      </c>
      <c r="G35" s="12">
        <v>1</v>
      </c>
      <c r="H35" s="8">
        <v>5.26</v>
      </c>
      <c r="I35" s="12">
        <v>0</v>
      </c>
    </row>
    <row r="36" spans="2:9" ht="15" customHeight="1" x14ac:dyDescent="0.15">
      <c r="B36" t="s">
        <v>98</v>
      </c>
      <c r="C36" s="12">
        <v>4</v>
      </c>
      <c r="D36" s="8">
        <v>4.4000000000000004</v>
      </c>
      <c r="E36" s="12">
        <v>3</v>
      </c>
      <c r="F36" s="8">
        <v>4.17</v>
      </c>
      <c r="G36" s="12">
        <v>1</v>
      </c>
      <c r="H36" s="8">
        <v>5.26</v>
      </c>
      <c r="I36" s="12">
        <v>0</v>
      </c>
    </row>
    <row r="37" spans="2:9" ht="15" customHeight="1" x14ac:dyDescent="0.15">
      <c r="B37" t="s">
        <v>82</v>
      </c>
      <c r="C37" s="12">
        <v>4</v>
      </c>
      <c r="D37" s="8">
        <v>4.4000000000000004</v>
      </c>
      <c r="E37" s="12">
        <v>4</v>
      </c>
      <c r="F37" s="8">
        <v>5.56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64</v>
      </c>
      <c r="C38" s="12">
        <v>3</v>
      </c>
      <c r="D38" s="8">
        <v>3.3</v>
      </c>
      <c r="E38" s="12">
        <v>2</v>
      </c>
      <c r="F38" s="8">
        <v>2.78</v>
      </c>
      <c r="G38" s="12">
        <v>1</v>
      </c>
      <c r="H38" s="8">
        <v>5.26</v>
      </c>
      <c r="I38" s="12">
        <v>0</v>
      </c>
    </row>
    <row r="39" spans="2:9" ht="15" customHeight="1" x14ac:dyDescent="0.15">
      <c r="B39" t="s">
        <v>66</v>
      </c>
      <c r="C39" s="12">
        <v>3</v>
      </c>
      <c r="D39" s="8">
        <v>3.3</v>
      </c>
      <c r="E39" s="12">
        <v>3</v>
      </c>
      <c r="F39" s="8">
        <v>4.17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88</v>
      </c>
      <c r="C40" s="12">
        <v>3</v>
      </c>
      <c r="D40" s="8">
        <v>3.3</v>
      </c>
      <c r="E40" s="12">
        <v>2</v>
      </c>
      <c r="F40" s="8">
        <v>2.78</v>
      </c>
      <c r="G40" s="12">
        <v>1</v>
      </c>
      <c r="H40" s="8">
        <v>5.26</v>
      </c>
      <c r="I40" s="12">
        <v>0</v>
      </c>
    </row>
    <row r="41" spans="2:9" ht="15" customHeight="1" x14ac:dyDescent="0.15">
      <c r="B41" t="s">
        <v>90</v>
      </c>
      <c r="C41" s="12">
        <v>2</v>
      </c>
      <c r="D41" s="8">
        <v>2.2000000000000002</v>
      </c>
      <c r="E41" s="12">
        <v>1</v>
      </c>
      <c r="F41" s="8">
        <v>1.39</v>
      </c>
      <c r="G41" s="12">
        <v>1</v>
      </c>
      <c r="H41" s="8">
        <v>5.26</v>
      </c>
      <c r="I41" s="12">
        <v>0</v>
      </c>
    </row>
    <row r="42" spans="2:9" ht="15" customHeight="1" x14ac:dyDescent="0.15">
      <c r="B42" t="s">
        <v>76</v>
      </c>
      <c r="C42" s="12">
        <v>2</v>
      </c>
      <c r="D42" s="8">
        <v>2.2000000000000002</v>
      </c>
      <c r="E42" s="12">
        <v>1</v>
      </c>
      <c r="F42" s="8">
        <v>1.39</v>
      </c>
      <c r="G42" s="12">
        <v>1</v>
      </c>
      <c r="H42" s="8">
        <v>5.26</v>
      </c>
      <c r="I42" s="12">
        <v>0</v>
      </c>
    </row>
    <row r="43" spans="2:9" ht="15" customHeight="1" x14ac:dyDescent="0.15">
      <c r="B43" t="s">
        <v>77</v>
      </c>
      <c r="C43" s="12">
        <v>2</v>
      </c>
      <c r="D43" s="8">
        <v>2.2000000000000002</v>
      </c>
      <c r="E43" s="12">
        <v>2</v>
      </c>
      <c r="F43" s="8">
        <v>2.78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84</v>
      </c>
      <c r="C44" s="12">
        <v>2</v>
      </c>
      <c r="D44" s="8">
        <v>2.2000000000000002</v>
      </c>
      <c r="E44" s="12">
        <v>0</v>
      </c>
      <c r="F44" s="8">
        <v>0</v>
      </c>
      <c r="G44" s="12">
        <v>2</v>
      </c>
      <c r="H44" s="8">
        <v>10.53</v>
      </c>
      <c r="I44" s="12">
        <v>0</v>
      </c>
    </row>
    <row r="45" spans="2:9" ht="15" customHeight="1" x14ac:dyDescent="0.15">
      <c r="B45" t="s">
        <v>105</v>
      </c>
      <c r="C45" s="12">
        <v>1</v>
      </c>
      <c r="D45" s="8">
        <v>1.1000000000000001</v>
      </c>
      <c r="E45" s="12">
        <v>0</v>
      </c>
      <c r="F45" s="8">
        <v>0</v>
      </c>
      <c r="G45" s="12">
        <v>1</v>
      </c>
      <c r="H45" s="8">
        <v>5.26</v>
      </c>
      <c r="I45" s="12">
        <v>0</v>
      </c>
    </row>
    <row r="46" spans="2:9" ht="15" customHeight="1" x14ac:dyDescent="0.15">
      <c r="B46" t="s">
        <v>95</v>
      </c>
      <c r="C46" s="12">
        <v>1</v>
      </c>
      <c r="D46" s="8">
        <v>1.1000000000000001</v>
      </c>
      <c r="E46" s="12">
        <v>0</v>
      </c>
      <c r="F46" s="8">
        <v>0</v>
      </c>
      <c r="G46" s="12">
        <v>1</v>
      </c>
      <c r="H46" s="8">
        <v>5.26</v>
      </c>
      <c r="I46" s="12">
        <v>0</v>
      </c>
    </row>
    <row r="47" spans="2:9" ht="15" customHeight="1" x14ac:dyDescent="0.15">
      <c r="B47" t="s">
        <v>86</v>
      </c>
      <c r="C47" s="12">
        <v>1</v>
      </c>
      <c r="D47" s="8">
        <v>1.1000000000000001</v>
      </c>
      <c r="E47" s="12">
        <v>0</v>
      </c>
      <c r="F47" s="8">
        <v>0</v>
      </c>
      <c r="G47" s="12">
        <v>1</v>
      </c>
      <c r="H47" s="8">
        <v>5.26</v>
      </c>
      <c r="I47" s="12">
        <v>0</v>
      </c>
    </row>
    <row r="48" spans="2:9" ht="15" customHeight="1" x14ac:dyDescent="0.15">
      <c r="B48" t="s">
        <v>96</v>
      </c>
      <c r="C48" s="12">
        <v>1</v>
      </c>
      <c r="D48" s="8">
        <v>1.1000000000000001</v>
      </c>
      <c r="E48" s="12">
        <v>1</v>
      </c>
      <c r="F48" s="8">
        <v>1.39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91</v>
      </c>
      <c r="C49" s="12">
        <v>1</v>
      </c>
      <c r="D49" s="8">
        <v>1.1000000000000001</v>
      </c>
      <c r="E49" s="12">
        <v>1</v>
      </c>
      <c r="F49" s="8">
        <v>1.39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103</v>
      </c>
      <c r="C50" s="12">
        <v>1</v>
      </c>
      <c r="D50" s="8">
        <v>1.1000000000000001</v>
      </c>
      <c r="E50" s="12">
        <v>1</v>
      </c>
      <c r="F50" s="8">
        <v>1.39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100</v>
      </c>
      <c r="C51" s="12">
        <v>1</v>
      </c>
      <c r="D51" s="8">
        <v>1.1000000000000001</v>
      </c>
      <c r="E51" s="12">
        <v>1</v>
      </c>
      <c r="F51" s="8">
        <v>1.39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92</v>
      </c>
      <c r="C52" s="12">
        <v>1</v>
      </c>
      <c r="D52" s="8">
        <v>1.1000000000000001</v>
      </c>
      <c r="E52" s="12">
        <v>1</v>
      </c>
      <c r="F52" s="8">
        <v>1.39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106</v>
      </c>
      <c r="C53" s="12">
        <v>1</v>
      </c>
      <c r="D53" s="8">
        <v>1.1000000000000001</v>
      </c>
      <c r="E53" s="12">
        <v>1</v>
      </c>
      <c r="F53" s="8">
        <v>1.39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89</v>
      </c>
      <c r="C54" s="12">
        <v>1</v>
      </c>
      <c r="D54" s="8">
        <v>1.1000000000000001</v>
      </c>
      <c r="E54" s="12">
        <v>0</v>
      </c>
      <c r="F54" s="8">
        <v>0</v>
      </c>
      <c r="G54" s="12">
        <v>1</v>
      </c>
      <c r="H54" s="8">
        <v>5.26</v>
      </c>
      <c r="I54" s="12">
        <v>0</v>
      </c>
    </row>
    <row r="55" spans="2:9" ht="15" customHeight="1" x14ac:dyDescent="0.15">
      <c r="B55" t="s">
        <v>83</v>
      </c>
      <c r="C55" s="12">
        <v>1</v>
      </c>
      <c r="D55" s="8">
        <v>1.1000000000000001</v>
      </c>
      <c r="E55" s="12">
        <v>1</v>
      </c>
      <c r="F55" s="8">
        <v>1.39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87</v>
      </c>
      <c r="C56" s="12">
        <v>1</v>
      </c>
      <c r="D56" s="8">
        <v>1.1000000000000001</v>
      </c>
      <c r="E56" s="12">
        <v>1</v>
      </c>
      <c r="F56" s="8">
        <v>1.39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75</v>
      </c>
      <c r="C57" s="12">
        <v>1</v>
      </c>
      <c r="D57" s="8">
        <v>1.1000000000000001</v>
      </c>
      <c r="E57" s="12">
        <v>1</v>
      </c>
      <c r="F57" s="8">
        <v>1.39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107</v>
      </c>
      <c r="C58" s="12">
        <v>1</v>
      </c>
      <c r="D58" s="8">
        <v>1.1000000000000001</v>
      </c>
      <c r="E58" s="12">
        <v>1</v>
      </c>
      <c r="F58" s="8">
        <v>1.39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102</v>
      </c>
      <c r="C59" s="12">
        <v>1</v>
      </c>
      <c r="D59" s="8">
        <v>1.1000000000000001</v>
      </c>
      <c r="E59" s="12">
        <v>0</v>
      </c>
      <c r="F59" s="8">
        <v>0</v>
      </c>
      <c r="G59" s="12">
        <v>1</v>
      </c>
      <c r="H59" s="8">
        <v>5.26</v>
      </c>
      <c r="I59" s="12">
        <v>0</v>
      </c>
    </row>
    <row r="60" spans="2:9" ht="15" customHeight="1" x14ac:dyDescent="0.15">
      <c r="B60" t="s">
        <v>108</v>
      </c>
      <c r="C60" s="12">
        <v>1</v>
      </c>
      <c r="D60" s="8">
        <v>1.1000000000000001</v>
      </c>
      <c r="E60" s="12">
        <v>0</v>
      </c>
      <c r="F60" s="8">
        <v>0</v>
      </c>
      <c r="G60" s="12">
        <v>1</v>
      </c>
      <c r="H60" s="8">
        <v>5.26</v>
      </c>
      <c r="I60" s="12">
        <v>0</v>
      </c>
    </row>
    <row r="61" spans="2:9" ht="15" customHeight="1" x14ac:dyDescent="0.15">
      <c r="B61" t="s">
        <v>85</v>
      </c>
      <c r="C61" s="12">
        <v>1</v>
      </c>
      <c r="D61" s="8">
        <v>1.1000000000000001</v>
      </c>
      <c r="E61" s="12">
        <v>1</v>
      </c>
      <c r="F61" s="8">
        <v>1.39</v>
      </c>
      <c r="G61" s="12">
        <v>0</v>
      </c>
      <c r="H61" s="8">
        <v>0</v>
      </c>
      <c r="I61" s="12">
        <v>0</v>
      </c>
    </row>
    <row r="64" spans="2:9" ht="33" customHeight="1" x14ac:dyDescent="0.15">
      <c r="B64" t="s">
        <v>682</v>
      </c>
      <c r="C64" s="10" t="s">
        <v>56</v>
      </c>
      <c r="D64" s="10" t="s">
        <v>57</v>
      </c>
      <c r="E64" s="10" t="s">
        <v>58</v>
      </c>
      <c r="F64" s="10" t="s">
        <v>59</v>
      </c>
      <c r="G64" s="10" t="s">
        <v>60</v>
      </c>
      <c r="H64" s="10" t="s">
        <v>61</v>
      </c>
      <c r="I64" s="10" t="s">
        <v>62</v>
      </c>
    </row>
    <row r="65" spans="2:9" ht="15" customHeight="1" x14ac:dyDescent="0.15">
      <c r="B65" t="s">
        <v>145</v>
      </c>
      <c r="C65" s="12">
        <v>8</v>
      </c>
      <c r="D65" s="8">
        <v>8.7899999999999991</v>
      </c>
      <c r="E65" s="12">
        <v>5</v>
      </c>
      <c r="F65" s="8">
        <v>6.94</v>
      </c>
      <c r="G65" s="12">
        <v>3</v>
      </c>
      <c r="H65" s="8">
        <v>15.79</v>
      </c>
      <c r="I65" s="12">
        <v>0</v>
      </c>
    </row>
    <row r="66" spans="2:9" ht="15" customHeight="1" x14ac:dyDescent="0.15">
      <c r="B66" t="s">
        <v>154</v>
      </c>
      <c r="C66" s="12">
        <v>7</v>
      </c>
      <c r="D66" s="8">
        <v>7.69</v>
      </c>
      <c r="E66" s="12">
        <v>7</v>
      </c>
      <c r="F66" s="8">
        <v>9.7200000000000006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163</v>
      </c>
      <c r="C67" s="12">
        <v>5</v>
      </c>
      <c r="D67" s="8">
        <v>5.49</v>
      </c>
      <c r="E67" s="12">
        <v>4</v>
      </c>
      <c r="F67" s="8">
        <v>5.56</v>
      </c>
      <c r="G67" s="12">
        <v>1</v>
      </c>
      <c r="H67" s="8">
        <v>5.26</v>
      </c>
      <c r="I67" s="12">
        <v>0</v>
      </c>
    </row>
    <row r="68" spans="2:9" ht="15" customHeight="1" x14ac:dyDescent="0.15">
      <c r="B68" t="s">
        <v>164</v>
      </c>
      <c r="C68" s="12">
        <v>4</v>
      </c>
      <c r="D68" s="8">
        <v>4.4000000000000004</v>
      </c>
      <c r="E68" s="12">
        <v>4</v>
      </c>
      <c r="F68" s="8">
        <v>5.56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153</v>
      </c>
      <c r="C69" s="12">
        <v>3</v>
      </c>
      <c r="D69" s="8">
        <v>3.3</v>
      </c>
      <c r="E69" s="12">
        <v>3</v>
      </c>
      <c r="F69" s="8">
        <v>4.17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160</v>
      </c>
      <c r="C70" s="12">
        <v>3</v>
      </c>
      <c r="D70" s="8">
        <v>3.3</v>
      </c>
      <c r="E70" s="12">
        <v>3</v>
      </c>
      <c r="F70" s="8">
        <v>4.17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161</v>
      </c>
      <c r="C71" s="12">
        <v>3</v>
      </c>
      <c r="D71" s="8">
        <v>3.3</v>
      </c>
      <c r="E71" s="12">
        <v>3</v>
      </c>
      <c r="F71" s="8">
        <v>4.17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170</v>
      </c>
      <c r="C72" s="12">
        <v>2</v>
      </c>
      <c r="D72" s="8">
        <v>2.2000000000000002</v>
      </c>
      <c r="E72" s="12">
        <v>2</v>
      </c>
      <c r="F72" s="8">
        <v>2.78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179</v>
      </c>
      <c r="C73" s="12">
        <v>2</v>
      </c>
      <c r="D73" s="8">
        <v>2.2000000000000002</v>
      </c>
      <c r="E73" s="12">
        <v>1</v>
      </c>
      <c r="F73" s="8">
        <v>1.39</v>
      </c>
      <c r="G73" s="12">
        <v>1</v>
      </c>
      <c r="H73" s="8">
        <v>5.26</v>
      </c>
      <c r="I73" s="12">
        <v>0</v>
      </c>
    </row>
    <row r="74" spans="2:9" ht="15" customHeight="1" x14ac:dyDescent="0.15">
      <c r="B74" t="s">
        <v>211</v>
      </c>
      <c r="C74" s="12">
        <v>2</v>
      </c>
      <c r="D74" s="8">
        <v>2.2000000000000002</v>
      </c>
      <c r="E74" s="12">
        <v>2</v>
      </c>
      <c r="F74" s="8">
        <v>2.78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212</v>
      </c>
      <c r="C75" s="12">
        <v>2</v>
      </c>
      <c r="D75" s="8">
        <v>2.2000000000000002</v>
      </c>
      <c r="E75" s="12">
        <v>1</v>
      </c>
      <c r="F75" s="8">
        <v>1.39</v>
      </c>
      <c r="G75" s="12">
        <v>1</v>
      </c>
      <c r="H75" s="8">
        <v>5.26</v>
      </c>
      <c r="I75" s="12">
        <v>0</v>
      </c>
    </row>
    <row r="76" spans="2:9" ht="15" customHeight="1" x14ac:dyDescent="0.15">
      <c r="B76" t="s">
        <v>219</v>
      </c>
      <c r="C76" s="12">
        <v>2</v>
      </c>
      <c r="D76" s="8">
        <v>2.2000000000000002</v>
      </c>
      <c r="E76" s="12">
        <v>2</v>
      </c>
      <c r="F76" s="8">
        <v>2.78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221</v>
      </c>
      <c r="C77" s="12">
        <v>2</v>
      </c>
      <c r="D77" s="8">
        <v>2.2000000000000002</v>
      </c>
      <c r="E77" s="12">
        <v>2</v>
      </c>
      <c r="F77" s="8">
        <v>2.78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155</v>
      </c>
      <c r="C78" s="12">
        <v>2</v>
      </c>
      <c r="D78" s="8">
        <v>2.2000000000000002</v>
      </c>
      <c r="E78" s="12">
        <v>2</v>
      </c>
      <c r="F78" s="8">
        <v>2.78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199</v>
      </c>
      <c r="C79" s="12">
        <v>2</v>
      </c>
      <c r="D79" s="8">
        <v>2.2000000000000002</v>
      </c>
      <c r="E79" s="12">
        <v>0</v>
      </c>
      <c r="F79" s="8">
        <v>0</v>
      </c>
      <c r="G79" s="12">
        <v>2</v>
      </c>
      <c r="H79" s="8">
        <v>10.53</v>
      </c>
      <c r="I79" s="12">
        <v>0</v>
      </c>
    </row>
    <row r="80" spans="2:9" ht="15" customHeight="1" x14ac:dyDescent="0.15">
      <c r="B80" t="s">
        <v>175</v>
      </c>
      <c r="C80" s="12">
        <v>1</v>
      </c>
      <c r="D80" s="8">
        <v>1.1000000000000001</v>
      </c>
      <c r="E80" s="12">
        <v>1</v>
      </c>
      <c r="F80" s="8">
        <v>1.39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195</v>
      </c>
      <c r="C81" s="12">
        <v>1</v>
      </c>
      <c r="D81" s="8">
        <v>1.1000000000000001</v>
      </c>
      <c r="E81" s="12">
        <v>0</v>
      </c>
      <c r="F81" s="8">
        <v>0</v>
      </c>
      <c r="G81" s="12">
        <v>1</v>
      </c>
      <c r="H81" s="8">
        <v>5.26</v>
      </c>
      <c r="I81" s="12">
        <v>0</v>
      </c>
    </row>
    <row r="82" spans="2:9" ht="15" customHeight="1" x14ac:dyDescent="0.15">
      <c r="B82" t="s">
        <v>203</v>
      </c>
      <c r="C82" s="12">
        <v>1</v>
      </c>
      <c r="D82" s="8">
        <v>1.1000000000000001</v>
      </c>
      <c r="E82" s="12">
        <v>1</v>
      </c>
      <c r="F82" s="8">
        <v>1.39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196</v>
      </c>
      <c r="C83" s="12">
        <v>1</v>
      </c>
      <c r="D83" s="8">
        <v>1.1000000000000001</v>
      </c>
      <c r="E83" s="12">
        <v>1</v>
      </c>
      <c r="F83" s="8">
        <v>1.39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197</v>
      </c>
      <c r="C84" s="12">
        <v>1</v>
      </c>
      <c r="D84" s="8">
        <v>1.1000000000000001</v>
      </c>
      <c r="E84" s="12">
        <v>0</v>
      </c>
      <c r="F84" s="8">
        <v>0</v>
      </c>
      <c r="G84" s="12">
        <v>1</v>
      </c>
      <c r="H84" s="8">
        <v>5.26</v>
      </c>
      <c r="I84" s="12">
        <v>0</v>
      </c>
    </row>
    <row r="85" spans="2:9" ht="15" customHeight="1" x14ac:dyDescent="0.15">
      <c r="B85" t="s">
        <v>204</v>
      </c>
      <c r="C85" s="12">
        <v>1</v>
      </c>
      <c r="D85" s="8">
        <v>1.1000000000000001</v>
      </c>
      <c r="E85" s="12">
        <v>0</v>
      </c>
      <c r="F85" s="8">
        <v>0</v>
      </c>
      <c r="G85" s="12">
        <v>1</v>
      </c>
      <c r="H85" s="8">
        <v>5.26</v>
      </c>
      <c r="I85" s="12">
        <v>0</v>
      </c>
    </row>
    <row r="86" spans="2:9" ht="15" customHeight="1" x14ac:dyDescent="0.15">
      <c r="B86" t="s">
        <v>177</v>
      </c>
      <c r="C86" s="12">
        <v>1</v>
      </c>
      <c r="D86" s="8">
        <v>1.1000000000000001</v>
      </c>
      <c r="E86" s="12">
        <v>1</v>
      </c>
      <c r="F86" s="8">
        <v>1.39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205</v>
      </c>
      <c r="C87" s="12">
        <v>1</v>
      </c>
      <c r="D87" s="8">
        <v>1.1000000000000001</v>
      </c>
      <c r="E87" s="12">
        <v>1</v>
      </c>
      <c r="F87" s="8">
        <v>1.39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206</v>
      </c>
      <c r="C88" s="12">
        <v>1</v>
      </c>
      <c r="D88" s="8">
        <v>1.1000000000000001</v>
      </c>
      <c r="E88" s="12">
        <v>1</v>
      </c>
      <c r="F88" s="8">
        <v>1.39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207</v>
      </c>
      <c r="C89" s="12">
        <v>1</v>
      </c>
      <c r="D89" s="8">
        <v>1.1000000000000001</v>
      </c>
      <c r="E89" s="12">
        <v>1</v>
      </c>
      <c r="F89" s="8">
        <v>1.39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208</v>
      </c>
      <c r="C90" s="12">
        <v>1</v>
      </c>
      <c r="D90" s="8">
        <v>1.1000000000000001</v>
      </c>
      <c r="E90" s="12">
        <v>0</v>
      </c>
      <c r="F90" s="8">
        <v>0</v>
      </c>
      <c r="G90" s="12">
        <v>1</v>
      </c>
      <c r="H90" s="8">
        <v>5.26</v>
      </c>
      <c r="I90" s="12">
        <v>0</v>
      </c>
    </row>
    <row r="91" spans="2:9" ht="15" customHeight="1" x14ac:dyDescent="0.15">
      <c r="B91" t="s">
        <v>209</v>
      </c>
      <c r="C91" s="12">
        <v>1</v>
      </c>
      <c r="D91" s="8">
        <v>1.1000000000000001</v>
      </c>
      <c r="E91" s="12">
        <v>0</v>
      </c>
      <c r="F91" s="8">
        <v>0</v>
      </c>
      <c r="G91" s="12">
        <v>1</v>
      </c>
      <c r="H91" s="8">
        <v>5.26</v>
      </c>
      <c r="I91" s="12">
        <v>0</v>
      </c>
    </row>
    <row r="92" spans="2:9" ht="15" customHeight="1" x14ac:dyDescent="0.15">
      <c r="B92" t="s">
        <v>188</v>
      </c>
      <c r="C92" s="12">
        <v>1</v>
      </c>
      <c r="D92" s="8">
        <v>1.1000000000000001</v>
      </c>
      <c r="E92" s="12">
        <v>0</v>
      </c>
      <c r="F92" s="8">
        <v>0</v>
      </c>
      <c r="G92" s="12">
        <v>1</v>
      </c>
      <c r="H92" s="8">
        <v>5.26</v>
      </c>
      <c r="I92" s="12">
        <v>0</v>
      </c>
    </row>
    <row r="93" spans="2:9" ht="15" customHeight="1" x14ac:dyDescent="0.15">
      <c r="B93" t="s">
        <v>210</v>
      </c>
      <c r="C93" s="12">
        <v>1</v>
      </c>
      <c r="D93" s="8">
        <v>1.1000000000000001</v>
      </c>
      <c r="E93" s="12">
        <v>1</v>
      </c>
      <c r="F93" s="8">
        <v>1.39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213</v>
      </c>
      <c r="C94" s="12">
        <v>1</v>
      </c>
      <c r="D94" s="8">
        <v>1.1000000000000001</v>
      </c>
      <c r="E94" s="12">
        <v>1</v>
      </c>
      <c r="F94" s="8">
        <v>1.39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214</v>
      </c>
      <c r="C95" s="12">
        <v>1</v>
      </c>
      <c r="D95" s="8">
        <v>1.1000000000000001</v>
      </c>
      <c r="E95" s="12">
        <v>1</v>
      </c>
      <c r="F95" s="8">
        <v>1.39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215</v>
      </c>
      <c r="C96" s="12">
        <v>1</v>
      </c>
      <c r="D96" s="8">
        <v>1.1000000000000001</v>
      </c>
      <c r="E96" s="12">
        <v>1</v>
      </c>
      <c r="F96" s="8">
        <v>1.39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216</v>
      </c>
      <c r="C97" s="12">
        <v>1</v>
      </c>
      <c r="D97" s="8">
        <v>1.1000000000000001</v>
      </c>
      <c r="E97" s="12">
        <v>1</v>
      </c>
      <c r="F97" s="8">
        <v>1.39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217</v>
      </c>
      <c r="C98" s="12">
        <v>1</v>
      </c>
      <c r="D98" s="8">
        <v>1.1000000000000001</v>
      </c>
      <c r="E98" s="12">
        <v>1</v>
      </c>
      <c r="F98" s="8">
        <v>1.39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218</v>
      </c>
      <c r="C99" s="12">
        <v>1</v>
      </c>
      <c r="D99" s="8">
        <v>1.1000000000000001</v>
      </c>
      <c r="E99" s="12">
        <v>0</v>
      </c>
      <c r="F99" s="8">
        <v>0</v>
      </c>
      <c r="G99" s="12">
        <v>1</v>
      </c>
      <c r="H99" s="8">
        <v>5.26</v>
      </c>
      <c r="I99" s="12">
        <v>0</v>
      </c>
    </row>
    <row r="100" spans="2:9" ht="15" customHeight="1" x14ac:dyDescent="0.15">
      <c r="B100" t="s">
        <v>200</v>
      </c>
      <c r="C100" s="12">
        <v>1</v>
      </c>
      <c r="D100" s="8">
        <v>1.1000000000000001</v>
      </c>
      <c r="E100" s="12">
        <v>0</v>
      </c>
      <c r="F100" s="8">
        <v>0</v>
      </c>
      <c r="G100" s="12">
        <v>1</v>
      </c>
      <c r="H100" s="8">
        <v>5.26</v>
      </c>
      <c r="I100" s="12">
        <v>0</v>
      </c>
    </row>
    <row r="101" spans="2:9" ht="15" customHeight="1" x14ac:dyDescent="0.15">
      <c r="B101" t="s">
        <v>220</v>
      </c>
      <c r="C101" s="12">
        <v>1</v>
      </c>
      <c r="D101" s="8">
        <v>1.1000000000000001</v>
      </c>
      <c r="E101" s="12">
        <v>1</v>
      </c>
      <c r="F101" s="8">
        <v>1.39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222</v>
      </c>
      <c r="C102" s="12">
        <v>1</v>
      </c>
      <c r="D102" s="8">
        <v>1.1000000000000001</v>
      </c>
      <c r="E102" s="12">
        <v>1</v>
      </c>
      <c r="F102" s="8">
        <v>1.39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148</v>
      </c>
      <c r="C103" s="12">
        <v>1</v>
      </c>
      <c r="D103" s="8">
        <v>1.1000000000000001</v>
      </c>
      <c r="E103" s="12">
        <v>1</v>
      </c>
      <c r="F103" s="8">
        <v>1.39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149</v>
      </c>
      <c r="C104" s="12">
        <v>1</v>
      </c>
      <c r="D104" s="8">
        <v>1.1000000000000001</v>
      </c>
      <c r="E104" s="12">
        <v>1</v>
      </c>
      <c r="F104" s="8">
        <v>1.39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150</v>
      </c>
      <c r="C105" s="12">
        <v>1</v>
      </c>
      <c r="D105" s="8">
        <v>1.1000000000000001</v>
      </c>
      <c r="E105" s="12">
        <v>1</v>
      </c>
      <c r="F105" s="8">
        <v>1.39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223</v>
      </c>
      <c r="C106" s="12">
        <v>1</v>
      </c>
      <c r="D106" s="8">
        <v>1.1000000000000001</v>
      </c>
      <c r="E106" s="12">
        <v>1</v>
      </c>
      <c r="F106" s="8">
        <v>1.39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194</v>
      </c>
      <c r="C107" s="12">
        <v>1</v>
      </c>
      <c r="D107" s="8">
        <v>1.1000000000000001</v>
      </c>
      <c r="E107" s="12">
        <v>1</v>
      </c>
      <c r="F107" s="8">
        <v>1.39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180</v>
      </c>
      <c r="C108" s="12">
        <v>1</v>
      </c>
      <c r="D108" s="8">
        <v>1.1000000000000001</v>
      </c>
      <c r="E108" s="12">
        <v>1</v>
      </c>
      <c r="F108" s="8">
        <v>1.39</v>
      </c>
      <c r="G108" s="12">
        <v>0</v>
      </c>
      <c r="H108" s="8">
        <v>0</v>
      </c>
      <c r="I108" s="12">
        <v>0</v>
      </c>
    </row>
    <row r="109" spans="2:9" ht="15" customHeight="1" x14ac:dyDescent="0.15">
      <c r="B109" t="s">
        <v>189</v>
      </c>
      <c r="C109" s="12">
        <v>1</v>
      </c>
      <c r="D109" s="8">
        <v>1.1000000000000001</v>
      </c>
      <c r="E109" s="12">
        <v>1</v>
      </c>
      <c r="F109" s="8">
        <v>1.39</v>
      </c>
      <c r="G109" s="12">
        <v>0</v>
      </c>
      <c r="H109" s="8">
        <v>0</v>
      </c>
      <c r="I109" s="12">
        <v>0</v>
      </c>
    </row>
    <row r="110" spans="2:9" ht="15" customHeight="1" x14ac:dyDescent="0.15">
      <c r="B110" t="s">
        <v>224</v>
      </c>
      <c r="C110" s="12">
        <v>1</v>
      </c>
      <c r="D110" s="8">
        <v>1.1000000000000001</v>
      </c>
      <c r="E110" s="12">
        <v>1</v>
      </c>
      <c r="F110" s="8">
        <v>1.39</v>
      </c>
      <c r="G110" s="12">
        <v>0</v>
      </c>
      <c r="H110" s="8">
        <v>0</v>
      </c>
      <c r="I110" s="12">
        <v>0</v>
      </c>
    </row>
    <row r="111" spans="2:9" ht="15" customHeight="1" x14ac:dyDescent="0.15">
      <c r="B111" t="s">
        <v>168</v>
      </c>
      <c r="C111" s="12">
        <v>1</v>
      </c>
      <c r="D111" s="8">
        <v>1.1000000000000001</v>
      </c>
      <c r="E111" s="12">
        <v>0</v>
      </c>
      <c r="F111" s="8">
        <v>0</v>
      </c>
      <c r="G111" s="12">
        <v>1</v>
      </c>
      <c r="H111" s="8">
        <v>5.26</v>
      </c>
      <c r="I111" s="12">
        <v>0</v>
      </c>
    </row>
    <row r="112" spans="2:9" ht="15" customHeight="1" x14ac:dyDescent="0.15">
      <c r="B112" t="s">
        <v>225</v>
      </c>
      <c r="C112" s="12">
        <v>1</v>
      </c>
      <c r="D112" s="8">
        <v>1.1000000000000001</v>
      </c>
      <c r="E112" s="12">
        <v>1</v>
      </c>
      <c r="F112" s="8">
        <v>1.39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158</v>
      </c>
      <c r="C113" s="12">
        <v>1</v>
      </c>
      <c r="D113" s="8">
        <v>1.1000000000000001</v>
      </c>
      <c r="E113" s="12">
        <v>1</v>
      </c>
      <c r="F113" s="8">
        <v>1.39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184</v>
      </c>
      <c r="C114" s="12">
        <v>1</v>
      </c>
      <c r="D114" s="8">
        <v>1.1000000000000001</v>
      </c>
      <c r="E114" s="12">
        <v>1</v>
      </c>
      <c r="F114" s="8">
        <v>1.39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226</v>
      </c>
      <c r="C115" s="12">
        <v>1</v>
      </c>
      <c r="D115" s="8">
        <v>1.1000000000000001</v>
      </c>
      <c r="E115" s="12">
        <v>1</v>
      </c>
      <c r="F115" s="8">
        <v>1.39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159</v>
      </c>
      <c r="C116" s="12">
        <v>1</v>
      </c>
      <c r="D116" s="8">
        <v>1.1000000000000001</v>
      </c>
      <c r="E116" s="12">
        <v>1</v>
      </c>
      <c r="F116" s="8">
        <v>1.39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227</v>
      </c>
      <c r="C117" s="12">
        <v>1</v>
      </c>
      <c r="D117" s="8">
        <v>1.1000000000000001</v>
      </c>
      <c r="E117" s="12">
        <v>1</v>
      </c>
      <c r="F117" s="8">
        <v>1.39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173</v>
      </c>
      <c r="C118" s="12">
        <v>1</v>
      </c>
      <c r="D118" s="8">
        <v>1.1000000000000001</v>
      </c>
      <c r="E118" s="12">
        <v>1</v>
      </c>
      <c r="F118" s="8">
        <v>1.39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228</v>
      </c>
      <c r="C119" s="12">
        <v>1</v>
      </c>
      <c r="D119" s="8">
        <v>1.1000000000000001</v>
      </c>
      <c r="E119" s="12">
        <v>0</v>
      </c>
      <c r="F119" s="8">
        <v>0</v>
      </c>
      <c r="G119" s="12">
        <v>1</v>
      </c>
      <c r="H119" s="8">
        <v>5.26</v>
      </c>
      <c r="I119" s="12">
        <v>0</v>
      </c>
    </row>
    <row r="120" spans="2:9" ht="15" customHeight="1" x14ac:dyDescent="0.15">
      <c r="B120" t="s">
        <v>229</v>
      </c>
      <c r="C120" s="12">
        <v>1</v>
      </c>
      <c r="D120" s="8">
        <v>1.1000000000000001</v>
      </c>
      <c r="E120" s="12">
        <v>0</v>
      </c>
      <c r="F120" s="8">
        <v>0</v>
      </c>
      <c r="G120" s="12">
        <v>1</v>
      </c>
      <c r="H120" s="8">
        <v>5.26</v>
      </c>
      <c r="I120" s="12">
        <v>0</v>
      </c>
    </row>
    <row r="121" spans="2:9" ht="15" customHeight="1" x14ac:dyDescent="0.15">
      <c r="B121" t="s">
        <v>230</v>
      </c>
      <c r="C121" s="12">
        <v>1</v>
      </c>
      <c r="D121" s="8">
        <v>1.1000000000000001</v>
      </c>
      <c r="E121" s="12">
        <v>1</v>
      </c>
      <c r="F121" s="8">
        <v>1.39</v>
      </c>
      <c r="G121" s="12">
        <v>0</v>
      </c>
      <c r="H121" s="8">
        <v>0</v>
      </c>
      <c r="I121" s="12">
        <v>0</v>
      </c>
    </row>
    <row r="123" spans="2:9" ht="15" customHeight="1" x14ac:dyDescent="0.15">
      <c r="B123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683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28</v>
      </c>
      <c r="D6" s="8">
        <v>16.18</v>
      </c>
      <c r="E6" s="12">
        <v>22</v>
      </c>
      <c r="F6" s="8">
        <v>16.920000000000002</v>
      </c>
      <c r="G6" s="12">
        <v>6</v>
      </c>
      <c r="H6" s="8">
        <v>13.95</v>
      </c>
      <c r="I6" s="12">
        <v>0</v>
      </c>
    </row>
    <row r="7" spans="2:9" ht="15" customHeight="1" x14ac:dyDescent="0.15">
      <c r="B7" t="s">
        <v>42</v>
      </c>
      <c r="C7" s="12">
        <v>33</v>
      </c>
      <c r="D7" s="8">
        <v>19.079999999999998</v>
      </c>
      <c r="E7" s="12">
        <v>22</v>
      </c>
      <c r="F7" s="8">
        <v>16.920000000000002</v>
      </c>
      <c r="G7" s="12">
        <v>11</v>
      </c>
      <c r="H7" s="8">
        <v>25.58</v>
      </c>
      <c r="I7" s="12">
        <v>0</v>
      </c>
    </row>
    <row r="8" spans="2:9" ht="15" customHeight="1" x14ac:dyDescent="0.15">
      <c r="B8" t="s">
        <v>43</v>
      </c>
      <c r="C8" s="12">
        <v>1</v>
      </c>
      <c r="D8" s="8">
        <v>0.57999999999999996</v>
      </c>
      <c r="E8" s="12">
        <v>0</v>
      </c>
      <c r="F8" s="8">
        <v>0</v>
      </c>
      <c r="G8" s="12">
        <v>1</v>
      </c>
      <c r="H8" s="8">
        <v>2.33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1</v>
      </c>
      <c r="D10" s="8">
        <v>0.57999999999999996</v>
      </c>
      <c r="E10" s="12">
        <v>1</v>
      </c>
      <c r="F10" s="8">
        <v>0.77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35</v>
      </c>
      <c r="D11" s="8">
        <v>20.23</v>
      </c>
      <c r="E11" s="12">
        <v>27</v>
      </c>
      <c r="F11" s="8">
        <v>20.77</v>
      </c>
      <c r="G11" s="12">
        <v>8</v>
      </c>
      <c r="H11" s="8">
        <v>18.600000000000001</v>
      </c>
      <c r="I11" s="12">
        <v>0</v>
      </c>
    </row>
    <row r="12" spans="2:9" ht="15" customHeight="1" x14ac:dyDescent="0.15">
      <c r="B12" t="s">
        <v>47</v>
      </c>
      <c r="C12" s="12">
        <v>2</v>
      </c>
      <c r="D12" s="8">
        <v>1.1599999999999999</v>
      </c>
      <c r="E12" s="12">
        <v>1</v>
      </c>
      <c r="F12" s="8">
        <v>0.77</v>
      </c>
      <c r="G12" s="12">
        <v>1</v>
      </c>
      <c r="H12" s="8">
        <v>2.33</v>
      </c>
      <c r="I12" s="12">
        <v>0</v>
      </c>
    </row>
    <row r="13" spans="2:9" ht="15" customHeight="1" x14ac:dyDescent="0.15">
      <c r="B13" t="s">
        <v>48</v>
      </c>
      <c r="C13" s="12">
        <v>8</v>
      </c>
      <c r="D13" s="8">
        <v>4.62</v>
      </c>
      <c r="E13" s="12">
        <v>5</v>
      </c>
      <c r="F13" s="8">
        <v>3.85</v>
      </c>
      <c r="G13" s="12">
        <v>3</v>
      </c>
      <c r="H13" s="8">
        <v>6.98</v>
      </c>
      <c r="I13" s="12">
        <v>0</v>
      </c>
    </row>
    <row r="14" spans="2:9" ht="15" customHeight="1" x14ac:dyDescent="0.15">
      <c r="B14" t="s">
        <v>49</v>
      </c>
      <c r="C14" s="12">
        <v>6</v>
      </c>
      <c r="D14" s="8">
        <v>3.47</v>
      </c>
      <c r="E14" s="12">
        <v>4</v>
      </c>
      <c r="F14" s="8">
        <v>3.08</v>
      </c>
      <c r="G14" s="12">
        <v>2</v>
      </c>
      <c r="H14" s="8">
        <v>4.6500000000000004</v>
      </c>
      <c r="I14" s="12">
        <v>0</v>
      </c>
    </row>
    <row r="15" spans="2:9" ht="15" customHeight="1" x14ac:dyDescent="0.15">
      <c r="B15" t="s">
        <v>50</v>
      </c>
      <c r="C15" s="12">
        <v>19</v>
      </c>
      <c r="D15" s="8">
        <v>10.98</v>
      </c>
      <c r="E15" s="12">
        <v>16</v>
      </c>
      <c r="F15" s="8">
        <v>12.31</v>
      </c>
      <c r="G15" s="12">
        <v>3</v>
      </c>
      <c r="H15" s="8">
        <v>6.98</v>
      </c>
      <c r="I15" s="12">
        <v>0</v>
      </c>
    </row>
    <row r="16" spans="2:9" ht="15" customHeight="1" x14ac:dyDescent="0.15">
      <c r="B16" t="s">
        <v>51</v>
      </c>
      <c r="C16" s="12">
        <v>22</v>
      </c>
      <c r="D16" s="8">
        <v>12.72</v>
      </c>
      <c r="E16" s="12">
        <v>19</v>
      </c>
      <c r="F16" s="8">
        <v>14.62</v>
      </c>
      <c r="G16" s="12">
        <v>3</v>
      </c>
      <c r="H16" s="8">
        <v>6.98</v>
      </c>
      <c r="I16" s="12">
        <v>0</v>
      </c>
    </row>
    <row r="17" spans="2:9" ht="15" customHeight="1" x14ac:dyDescent="0.15">
      <c r="B17" t="s">
        <v>52</v>
      </c>
      <c r="C17" s="12">
        <v>4</v>
      </c>
      <c r="D17" s="8">
        <v>2.31</v>
      </c>
      <c r="E17" s="12">
        <v>2</v>
      </c>
      <c r="F17" s="8">
        <v>1.54</v>
      </c>
      <c r="G17" s="12">
        <v>2</v>
      </c>
      <c r="H17" s="8">
        <v>4.6500000000000004</v>
      </c>
      <c r="I17" s="12">
        <v>0</v>
      </c>
    </row>
    <row r="18" spans="2:9" ht="15" customHeight="1" x14ac:dyDescent="0.15">
      <c r="B18" t="s">
        <v>53</v>
      </c>
      <c r="C18" s="12">
        <v>4</v>
      </c>
      <c r="D18" s="8">
        <v>2.31</v>
      </c>
      <c r="E18" s="12">
        <v>3</v>
      </c>
      <c r="F18" s="8">
        <v>2.31</v>
      </c>
      <c r="G18" s="12">
        <v>1</v>
      </c>
      <c r="H18" s="8">
        <v>2.33</v>
      </c>
      <c r="I18" s="12">
        <v>0</v>
      </c>
    </row>
    <row r="19" spans="2:9" ht="15" customHeight="1" x14ac:dyDescent="0.15">
      <c r="B19" t="s">
        <v>54</v>
      </c>
      <c r="C19" s="12">
        <v>10</v>
      </c>
      <c r="D19" s="8">
        <v>5.78</v>
      </c>
      <c r="E19" s="12">
        <v>8</v>
      </c>
      <c r="F19" s="8">
        <v>6.15</v>
      </c>
      <c r="G19" s="12">
        <v>2</v>
      </c>
      <c r="H19" s="8">
        <v>4.6500000000000004</v>
      </c>
      <c r="I19" s="12">
        <v>0</v>
      </c>
    </row>
    <row r="20" spans="2:9" ht="15" customHeight="1" x14ac:dyDescent="0.15">
      <c r="B20" s="9" t="s">
        <v>601</v>
      </c>
      <c r="C20" s="12">
        <f>SUM(LTBL_29361[総数／事業所数])</f>
        <v>173</v>
      </c>
      <c r="E20" s="12">
        <f>SUBTOTAL(109,LTBL_29361[個人／事業所数])</f>
        <v>130</v>
      </c>
      <c r="G20" s="12">
        <f>SUBTOTAL(109,LTBL_29361[法人／事業所数])</f>
        <v>43</v>
      </c>
      <c r="I20" s="12">
        <f>SUBTOTAL(109,LTBL_29361[法人以外の団体／事業所数])</f>
        <v>0</v>
      </c>
    </row>
    <row r="21" spans="2:9" ht="15" customHeight="1" x14ac:dyDescent="0.15">
      <c r="E21" s="11">
        <f>LTBL_29361[[#Totals],[個人／事業所数]]/LTBL_29361[[#Totals],[総数／事業所数]]</f>
        <v>0.75144508670520227</v>
      </c>
      <c r="G21" s="11">
        <f>LTBL_29361[[#Totals],[法人／事業所数]]/LTBL_29361[[#Totals],[総数／事業所数]]</f>
        <v>0.24855491329479767</v>
      </c>
      <c r="I21" s="11">
        <f>LTBL_29361[[#Totals],[法人以外の団体／事業所数]]/LTBL_29361[[#Totals],[総数／事業所数]]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675</v>
      </c>
      <c r="E23" s="10" t="s">
        <v>58</v>
      </c>
      <c r="F23" s="10" t="s">
        <v>633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77</v>
      </c>
      <c r="C29" s="12">
        <v>19</v>
      </c>
      <c r="D29" s="8">
        <v>10.98</v>
      </c>
      <c r="E29" s="12">
        <v>16</v>
      </c>
      <c r="F29" s="8">
        <v>12.31</v>
      </c>
      <c r="G29" s="12">
        <v>3</v>
      </c>
      <c r="H29" s="8">
        <v>6.98</v>
      </c>
      <c r="I29" s="12">
        <v>0</v>
      </c>
    </row>
    <row r="30" spans="2:9" ht="15" customHeight="1" x14ac:dyDescent="0.15">
      <c r="B30" t="s">
        <v>78</v>
      </c>
      <c r="C30" s="12">
        <v>18</v>
      </c>
      <c r="D30" s="8">
        <v>10.4</v>
      </c>
      <c r="E30" s="12">
        <v>16</v>
      </c>
      <c r="F30" s="8">
        <v>12.31</v>
      </c>
      <c r="G30" s="12">
        <v>2</v>
      </c>
      <c r="H30" s="8">
        <v>4.6500000000000004</v>
      </c>
      <c r="I30" s="12">
        <v>0</v>
      </c>
    </row>
    <row r="31" spans="2:9" ht="15" customHeight="1" x14ac:dyDescent="0.15">
      <c r="B31" t="s">
        <v>63</v>
      </c>
      <c r="C31" s="12">
        <v>16</v>
      </c>
      <c r="D31" s="8">
        <v>9.25</v>
      </c>
      <c r="E31" s="12">
        <v>12</v>
      </c>
      <c r="F31" s="8">
        <v>9.23</v>
      </c>
      <c r="G31" s="12">
        <v>4</v>
      </c>
      <c r="H31" s="8">
        <v>9.3000000000000007</v>
      </c>
      <c r="I31" s="12">
        <v>0</v>
      </c>
    </row>
    <row r="32" spans="2:9" ht="15" customHeight="1" x14ac:dyDescent="0.15">
      <c r="B32" t="s">
        <v>92</v>
      </c>
      <c r="C32" s="12">
        <v>12</v>
      </c>
      <c r="D32" s="8">
        <v>6.94</v>
      </c>
      <c r="E32" s="12">
        <v>11</v>
      </c>
      <c r="F32" s="8">
        <v>8.4600000000000009</v>
      </c>
      <c r="G32" s="12">
        <v>1</v>
      </c>
      <c r="H32" s="8">
        <v>2.33</v>
      </c>
      <c r="I32" s="12">
        <v>0</v>
      </c>
    </row>
    <row r="33" spans="2:9" ht="15" customHeight="1" x14ac:dyDescent="0.15">
      <c r="B33" t="s">
        <v>70</v>
      </c>
      <c r="C33" s="12">
        <v>12</v>
      </c>
      <c r="D33" s="8">
        <v>6.94</v>
      </c>
      <c r="E33" s="12">
        <v>11</v>
      </c>
      <c r="F33" s="8">
        <v>8.4600000000000009</v>
      </c>
      <c r="G33" s="12">
        <v>1</v>
      </c>
      <c r="H33" s="8">
        <v>2.33</v>
      </c>
      <c r="I33" s="12">
        <v>0</v>
      </c>
    </row>
    <row r="34" spans="2:9" ht="15" customHeight="1" x14ac:dyDescent="0.15">
      <c r="B34" t="s">
        <v>72</v>
      </c>
      <c r="C34" s="12">
        <v>10</v>
      </c>
      <c r="D34" s="8">
        <v>5.78</v>
      </c>
      <c r="E34" s="12">
        <v>9</v>
      </c>
      <c r="F34" s="8">
        <v>6.92</v>
      </c>
      <c r="G34" s="12">
        <v>1</v>
      </c>
      <c r="H34" s="8">
        <v>2.33</v>
      </c>
      <c r="I34" s="12">
        <v>0</v>
      </c>
    </row>
    <row r="35" spans="2:9" ht="15" customHeight="1" x14ac:dyDescent="0.15">
      <c r="B35" t="s">
        <v>64</v>
      </c>
      <c r="C35" s="12">
        <v>6</v>
      </c>
      <c r="D35" s="8">
        <v>3.47</v>
      </c>
      <c r="E35" s="12">
        <v>5</v>
      </c>
      <c r="F35" s="8">
        <v>3.85</v>
      </c>
      <c r="G35" s="12">
        <v>1</v>
      </c>
      <c r="H35" s="8">
        <v>2.33</v>
      </c>
      <c r="I35" s="12">
        <v>0</v>
      </c>
    </row>
    <row r="36" spans="2:9" ht="15" customHeight="1" x14ac:dyDescent="0.15">
      <c r="B36" t="s">
        <v>65</v>
      </c>
      <c r="C36" s="12">
        <v>6</v>
      </c>
      <c r="D36" s="8">
        <v>3.47</v>
      </c>
      <c r="E36" s="12">
        <v>5</v>
      </c>
      <c r="F36" s="8">
        <v>3.85</v>
      </c>
      <c r="G36" s="12">
        <v>1</v>
      </c>
      <c r="H36" s="8">
        <v>2.33</v>
      </c>
      <c r="I36" s="12">
        <v>0</v>
      </c>
    </row>
    <row r="37" spans="2:9" ht="15" customHeight="1" x14ac:dyDescent="0.15">
      <c r="B37" t="s">
        <v>66</v>
      </c>
      <c r="C37" s="12">
        <v>6</v>
      </c>
      <c r="D37" s="8">
        <v>3.47</v>
      </c>
      <c r="E37" s="12">
        <v>5</v>
      </c>
      <c r="F37" s="8">
        <v>3.85</v>
      </c>
      <c r="G37" s="12">
        <v>1</v>
      </c>
      <c r="H37" s="8">
        <v>2.33</v>
      </c>
      <c r="I37" s="12">
        <v>0</v>
      </c>
    </row>
    <row r="38" spans="2:9" ht="15" customHeight="1" x14ac:dyDescent="0.15">
      <c r="B38" t="s">
        <v>91</v>
      </c>
      <c r="C38" s="12">
        <v>5</v>
      </c>
      <c r="D38" s="8">
        <v>2.89</v>
      </c>
      <c r="E38" s="12">
        <v>1</v>
      </c>
      <c r="F38" s="8">
        <v>0.77</v>
      </c>
      <c r="G38" s="12">
        <v>4</v>
      </c>
      <c r="H38" s="8">
        <v>9.3000000000000007</v>
      </c>
      <c r="I38" s="12">
        <v>0</v>
      </c>
    </row>
    <row r="39" spans="2:9" ht="15" customHeight="1" x14ac:dyDescent="0.15">
      <c r="B39" t="s">
        <v>74</v>
      </c>
      <c r="C39" s="12">
        <v>5</v>
      </c>
      <c r="D39" s="8">
        <v>2.89</v>
      </c>
      <c r="E39" s="12">
        <v>4</v>
      </c>
      <c r="F39" s="8">
        <v>3.08</v>
      </c>
      <c r="G39" s="12">
        <v>1</v>
      </c>
      <c r="H39" s="8">
        <v>2.33</v>
      </c>
      <c r="I39" s="12">
        <v>0</v>
      </c>
    </row>
    <row r="40" spans="2:9" ht="15" customHeight="1" x14ac:dyDescent="0.15">
      <c r="B40" t="s">
        <v>79</v>
      </c>
      <c r="C40" s="12">
        <v>4</v>
      </c>
      <c r="D40" s="8">
        <v>2.31</v>
      </c>
      <c r="E40" s="12">
        <v>3</v>
      </c>
      <c r="F40" s="8">
        <v>2.31</v>
      </c>
      <c r="G40" s="12">
        <v>1</v>
      </c>
      <c r="H40" s="8">
        <v>2.33</v>
      </c>
      <c r="I40" s="12">
        <v>0</v>
      </c>
    </row>
    <row r="41" spans="2:9" ht="15" customHeight="1" x14ac:dyDescent="0.15">
      <c r="B41" t="s">
        <v>80</v>
      </c>
      <c r="C41" s="12">
        <v>4</v>
      </c>
      <c r="D41" s="8">
        <v>2.31</v>
      </c>
      <c r="E41" s="12">
        <v>2</v>
      </c>
      <c r="F41" s="8">
        <v>1.54</v>
      </c>
      <c r="G41" s="12">
        <v>2</v>
      </c>
      <c r="H41" s="8">
        <v>4.6500000000000004</v>
      </c>
      <c r="I41" s="12">
        <v>0</v>
      </c>
    </row>
    <row r="42" spans="2:9" ht="15" customHeight="1" x14ac:dyDescent="0.15">
      <c r="B42" t="s">
        <v>81</v>
      </c>
      <c r="C42" s="12">
        <v>4</v>
      </c>
      <c r="D42" s="8">
        <v>2.31</v>
      </c>
      <c r="E42" s="12">
        <v>3</v>
      </c>
      <c r="F42" s="8">
        <v>2.31</v>
      </c>
      <c r="G42" s="12">
        <v>1</v>
      </c>
      <c r="H42" s="8">
        <v>2.33</v>
      </c>
      <c r="I42" s="12">
        <v>0</v>
      </c>
    </row>
    <row r="43" spans="2:9" ht="15" customHeight="1" x14ac:dyDescent="0.15">
      <c r="B43" t="s">
        <v>82</v>
      </c>
      <c r="C43" s="12">
        <v>4</v>
      </c>
      <c r="D43" s="8">
        <v>2.31</v>
      </c>
      <c r="E43" s="12">
        <v>4</v>
      </c>
      <c r="F43" s="8">
        <v>3.08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89</v>
      </c>
      <c r="C44" s="12">
        <v>3</v>
      </c>
      <c r="D44" s="8">
        <v>1.73</v>
      </c>
      <c r="E44" s="12">
        <v>0</v>
      </c>
      <c r="F44" s="8">
        <v>0</v>
      </c>
      <c r="G44" s="12">
        <v>3</v>
      </c>
      <c r="H44" s="8">
        <v>6.98</v>
      </c>
      <c r="I44" s="12">
        <v>0</v>
      </c>
    </row>
    <row r="45" spans="2:9" ht="15" customHeight="1" x14ac:dyDescent="0.15">
      <c r="B45" t="s">
        <v>69</v>
      </c>
      <c r="C45" s="12">
        <v>3</v>
      </c>
      <c r="D45" s="8">
        <v>1.73</v>
      </c>
      <c r="E45" s="12">
        <v>3</v>
      </c>
      <c r="F45" s="8">
        <v>2.31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73</v>
      </c>
      <c r="C46" s="12">
        <v>3</v>
      </c>
      <c r="D46" s="8">
        <v>1.73</v>
      </c>
      <c r="E46" s="12">
        <v>1</v>
      </c>
      <c r="F46" s="8">
        <v>0.77</v>
      </c>
      <c r="G46" s="12">
        <v>2</v>
      </c>
      <c r="H46" s="8">
        <v>4.6500000000000004</v>
      </c>
      <c r="I46" s="12">
        <v>0</v>
      </c>
    </row>
    <row r="47" spans="2:9" ht="15" customHeight="1" x14ac:dyDescent="0.15">
      <c r="B47" t="s">
        <v>75</v>
      </c>
      <c r="C47" s="12">
        <v>3</v>
      </c>
      <c r="D47" s="8">
        <v>1.73</v>
      </c>
      <c r="E47" s="12">
        <v>2</v>
      </c>
      <c r="F47" s="8">
        <v>1.54</v>
      </c>
      <c r="G47" s="12">
        <v>1</v>
      </c>
      <c r="H47" s="8">
        <v>2.33</v>
      </c>
      <c r="I47" s="12">
        <v>0</v>
      </c>
    </row>
    <row r="48" spans="2:9" ht="15" customHeight="1" x14ac:dyDescent="0.15">
      <c r="B48" t="s">
        <v>76</v>
      </c>
      <c r="C48" s="12">
        <v>3</v>
      </c>
      <c r="D48" s="8">
        <v>1.73</v>
      </c>
      <c r="E48" s="12">
        <v>2</v>
      </c>
      <c r="F48" s="8">
        <v>1.54</v>
      </c>
      <c r="G48" s="12">
        <v>1</v>
      </c>
      <c r="H48" s="8">
        <v>2.33</v>
      </c>
      <c r="I48" s="12">
        <v>0</v>
      </c>
    </row>
    <row r="49" spans="2:9" ht="15" customHeight="1" x14ac:dyDescent="0.15">
      <c r="B49" t="s">
        <v>102</v>
      </c>
      <c r="C49" s="12">
        <v>3</v>
      </c>
      <c r="D49" s="8">
        <v>1.73</v>
      </c>
      <c r="E49" s="12">
        <v>3</v>
      </c>
      <c r="F49" s="8">
        <v>2.31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85</v>
      </c>
      <c r="C50" s="12">
        <v>3</v>
      </c>
      <c r="D50" s="8">
        <v>1.73</v>
      </c>
      <c r="E50" s="12">
        <v>1</v>
      </c>
      <c r="F50" s="8">
        <v>0.77</v>
      </c>
      <c r="G50" s="12">
        <v>2</v>
      </c>
      <c r="H50" s="8">
        <v>4.6500000000000004</v>
      </c>
      <c r="I50" s="12">
        <v>0</v>
      </c>
    </row>
    <row r="53" spans="2:9" ht="33" customHeight="1" x14ac:dyDescent="0.15">
      <c r="B53" t="s">
        <v>684</v>
      </c>
      <c r="C53" s="10" t="s">
        <v>56</v>
      </c>
      <c r="D53" s="10" t="s">
        <v>57</v>
      </c>
      <c r="E53" s="10" t="s">
        <v>58</v>
      </c>
      <c r="F53" s="10" t="s">
        <v>59</v>
      </c>
      <c r="G53" s="10" t="s">
        <v>60</v>
      </c>
      <c r="H53" s="10" t="s">
        <v>61</v>
      </c>
      <c r="I53" s="10" t="s">
        <v>62</v>
      </c>
    </row>
    <row r="54" spans="2:9" ht="15" customHeight="1" x14ac:dyDescent="0.15">
      <c r="B54" t="s">
        <v>231</v>
      </c>
      <c r="C54" s="12">
        <v>12</v>
      </c>
      <c r="D54" s="8">
        <v>6.94</v>
      </c>
      <c r="E54" s="12">
        <v>11</v>
      </c>
      <c r="F54" s="8">
        <v>8.4600000000000009</v>
      </c>
      <c r="G54" s="12">
        <v>1</v>
      </c>
      <c r="H54" s="8">
        <v>2.33</v>
      </c>
      <c r="I54" s="12">
        <v>0</v>
      </c>
    </row>
    <row r="55" spans="2:9" ht="15" customHeight="1" x14ac:dyDescent="0.15">
      <c r="B55" t="s">
        <v>161</v>
      </c>
      <c r="C55" s="12">
        <v>8</v>
      </c>
      <c r="D55" s="8">
        <v>4.62</v>
      </c>
      <c r="E55" s="12">
        <v>7</v>
      </c>
      <c r="F55" s="8">
        <v>5.38</v>
      </c>
      <c r="G55" s="12">
        <v>1</v>
      </c>
      <c r="H55" s="8">
        <v>2.33</v>
      </c>
      <c r="I55" s="12">
        <v>0</v>
      </c>
    </row>
    <row r="56" spans="2:9" ht="15" customHeight="1" x14ac:dyDescent="0.15">
      <c r="B56" t="s">
        <v>157</v>
      </c>
      <c r="C56" s="12">
        <v>6</v>
      </c>
      <c r="D56" s="8">
        <v>3.47</v>
      </c>
      <c r="E56" s="12">
        <v>6</v>
      </c>
      <c r="F56" s="8">
        <v>4.62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158</v>
      </c>
      <c r="C57" s="12">
        <v>6</v>
      </c>
      <c r="D57" s="8">
        <v>3.47</v>
      </c>
      <c r="E57" s="12">
        <v>4</v>
      </c>
      <c r="F57" s="8">
        <v>3.08</v>
      </c>
      <c r="G57" s="12">
        <v>2</v>
      </c>
      <c r="H57" s="8">
        <v>4.6500000000000004</v>
      </c>
      <c r="I57" s="12">
        <v>0</v>
      </c>
    </row>
    <row r="58" spans="2:9" ht="15" customHeight="1" x14ac:dyDescent="0.15">
      <c r="B58" t="s">
        <v>160</v>
      </c>
      <c r="C58" s="12">
        <v>6</v>
      </c>
      <c r="D58" s="8">
        <v>3.47</v>
      </c>
      <c r="E58" s="12">
        <v>6</v>
      </c>
      <c r="F58" s="8">
        <v>4.62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145</v>
      </c>
      <c r="C59" s="12">
        <v>5</v>
      </c>
      <c r="D59" s="8">
        <v>2.89</v>
      </c>
      <c r="E59" s="12">
        <v>4</v>
      </c>
      <c r="F59" s="8">
        <v>3.08</v>
      </c>
      <c r="G59" s="12">
        <v>1</v>
      </c>
      <c r="H59" s="8">
        <v>2.33</v>
      </c>
      <c r="I59" s="12">
        <v>0</v>
      </c>
    </row>
    <row r="60" spans="2:9" ht="15" customHeight="1" x14ac:dyDescent="0.15">
      <c r="B60" t="s">
        <v>146</v>
      </c>
      <c r="C60" s="12">
        <v>5</v>
      </c>
      <c r="D60" s="8">
        <v>2.89</v>
      </c>
      <c r="E60" s="12">
        <v>3</v>
      </c>
      <c r="F60" s="8">
        <v>2.31</v>
      </c>
      <c r="G60" s="12">
        <v>2</v>
      </c>
      <c r="H60" s="8">
        <v>4.6500000000000004</v>
      </c>
      <c r="I60" s="12">
        <v>0</v>
      </c>
    </row>
    <row r="61" spans="2:9" ht="15" customHeight="1" x14ac:dyDescent="0.15">
      <c r="B61" t="s">
        <v>150</v>
      </c>
      <c r="C61" s="12">
        <v>5</v>
      </c>
      <c r="D61" s="8">
        <v>2.89</v>
      </c>
      <c r="E61" s="12">
        <v>5</v>
      </c>
      <c r="F61" s="8">
        <v>3.85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170</v>
      </c>
      <c r="C62" s="12">
        <v>4</v>
      </c>
      <c r="D62" s="8">
        <v>2.31</v>
      </c>
      <c r="E62" s="12">
        <v>3</v>
      </c>
      <c r="F62" s="8">
        <v>2.31</v>
      </c>
      <c r="G62" s="12">
        <v>1</v>
      </c>
      <c r="H62" s="8">
        <v>2.33</v>
      </c>
      <c r="I62" s="12">
        <v>0</v>
      </c>
    </row>
    <row r="63" spans="2:9" ht="15" customHeight="1" x14ac:dyDescent="0.15">
      <c r="B63" t="s">
        <v>164</v>
      </c>
      <c r="C63" s="12">
        <v>4</v>
      </c>
      <c r="D63" s="8">
        <v>2.31</v>
      </c>
      <c r="E63" s="12">
        <v>4</v>
      </c>
      <c r="F63" s="8">
        <v>3.08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175</v>
      </c>
      <c r="C64" s="12">
        <v>3</v>
      </c>
      <c r="D64" s="8">
        <v>1.73</v>
      </c>
      <c r="E64" s="12">
        <v>2</v>
      </c>
      <c r="F64" s="8">
        <v>1.54</v>
      </c>
      <c r="G64" s="12">
        <v>1</v>
      </c>
      <c r="H64" s="8">
        <v>2.33</v>
      </c>
      <c r="I64" s="12">
        <v>0</v>
      </c>
    </row>
    <row r="65" spans="2:9" ht="15" customHeight="1" x14ac:dyDescent="0.15">
      <c r="B65" t="s">
        <v>171</v>
      </c>
      <c r="C65" s="12">
        <v>3</v>
      </c>
      <c r="D65" s="8">
        <v>1.73</v>
      </c>
      <c r="E65" s="12">
        <v>2</v>
      </c>
      <c r="F65" s="8">
        <v>1.54</v>
      </c>
      <c r="G65" s="12">
        <v>1</v>
      </c>
      <c r="H65" s="8">
        <v>2.33</v>
      </c>
      <c r="I65" s="12">
        <v>0</v>
      </c>
    </row>
    <row r="66" spans="2:9" ht="15" customHeight="1" x14ac:dyDescent="0.15">
      <c r="B66" t="s">
        <v>200</v>
      </c>
      <c r="C66" s="12">
        <v>3</v>
      </c>
      <c r="D66" s="8">
        <v>1.73</v>
      </c>
      <c r="E66" s="12">
        <v>0</v>
      </c>
      <c r="F66" s="8">
        <v>0</v>
      </c>
      <c r="G66" s="12">
        <v>3</v>
      </c>
      <c r="H66" s="8">
        <v>6.98</v>
      </c>
      <c r="I66" s="12">
        <v>0</v>
      </c>
    </row>
    <row r="67" spans="2:9" ht="15" customHeight="1" x14ac:dyDescent="0.15">
      <c r="B67" t="s">
        <v>147</v>
      </c>
      <c r="C67" s="12">
        <v>3</v>
      </c>
      <c r="D67" s="8">
        <v>1.73</v>
      </c>
      <c r="E67" s="12">
        <v>3</v>
      </c>
      <c r="F67" s="8">
        <v>2.31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148</v>
      </c>
      <c r="C68" s="12">
        <v>3</v>
      </c>
      <c r="D68" s="8">
        <v>1.73</v>
      </c>
      <c r="E68" s="12">
        <v>3</v>
      </c>
      <c r="F68" s="8">
        <v>2.31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149</v>
      </c>
      <c r="C69" s="12">
        <v>3</v>
      </c>
      <c r="D69" s="8">
        <v>1.73</v>
      </c>
      <c r="E69" s="12">
        <v>2</v>
      </c>
      <c r="F69" s="8">
        <v>1.54</v>
      </c>
      <c r="G69" s="12">
        <v>1</v>
      </c>
      <c r="H69" s="8">
        <v>2.33</v>
      </c>
      <c r="I69" s="12">
        <v>0</v>
      </c>
    </row>
    <row r="70" spans="2:9" ht="15" customHeight="1" x14ac:dyDescent="0.15">
      <c r="B70" t="s">
        <v>180</v>
      </c>
      <c r="C70" s="12">
        <v>3</v>
      </c>
      <c r="D70" s="8">
        <v>1.73</v>
      </c>
      <c r="E70" s="12">
        <v>3</v>
      </c>
      <c r="F70" s="8">
        <v>2.31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153</v>
      </c>
      <c r="C71" s="12">
        <v>3</v>
      </c>
      <c r="D71" s="8">
        <v>1.73</v>
      </c>
      <c r="E71" s="12">
        <v>3</v>
      </c>
      <c r="F71" s="8">
        <v>2.31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154</v>
      </c>
      <c r="C72" s="12">
        <v>3</v>
      </c>
      <c r="D72" s="8">
        <v>1.73</v>
      </c>
      <c r="E72" s="12">
        <v>3</v>
      </c>
      <c r="F72" s="8">
        <v>2.31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159</v>
      </c>
      <c r="C73" s="12">
        <v>3</v>
      </c>
      <c r="D73" s="8">
        <v>1.73</v>
      </c>
      <c r="E73" s="12">
        <v>2</v>
      </c>
      <c r="F73" s="8">
        <v>1.54</v>
      </c>
      <c r="G73" s="12">
        <v>1</v>
      </c>
      <c r="H73" s="8">
        <v>2.33</v>
      </c>
      <c r="I73" s="12">
        <v>0</v>
      </c>
    </row>
    <row r="74" spans="2:9" ht="15" customHeight="1" x14ac:dyDescent="0.15">
      <c r="B74" t="s">
        <v>232</v>
      </c>
      <c r="C74" s="12">
        <v>3</v>
      </c>
      <c r="D74" s="8">
        <v>1.73</v>
      </c>
      <c r="E74" s="12">
        <v>2</v>
      </c>
      <c r="F74" s="8">
        <v>1.54</v>
      </c>
      <c r="G74" s="12">
        <v>1</v>
      </c>
      <c r="H74" s="8">
        <v>2.33</v>
      </c>
      <c r="I74" s="12">
        <v>0</v>
      </c>
    </row>
    <row r="75" spans="2:9" ht="15" customHeight="1" x14ac:dyDescent="0.15">
      <c r="B75" t="s">
        <v>162</v>
      </c>
      <c r="C75" s="12">
        <v>3</v>
      </c>
      <c r="D75" s="8">
        <v>1.73</v>
      </c>
      <c r="E75" s="12">
        <v>1</v>
      </c>
      <c r="F75" s="8">
        <v>0.77</v>
      </c>
      <c r="G75" s="12">
        <v>2</v>
      </c>
      <c r="H75" s="8">
        <v>4.6500000000000004</v>
      </c>
      <c r="I75" s="12">
        <v>0</v>
      </c>
    </row>
    <row r="77" spans="2:9" ht="15" customHeight="1" x14ac:dyDescent="0.15">
      <c r="B77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685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19</v>
      </c>
      <c r="D6" s="8">
        <v>13.48</v>
      </c>
      <c r="E6" s="12">
        <v>12</v>
      </c>
      <c r="F6" s="8">
        <v>10.53</v>
      </c>
      <c r="G6" s="12">
        <v>7</v>
      </c>
      <c r="H6" s="8">
        <v>25.93</v>
      </c>
      <c r="I6" s="12">
        <v>0</v>
      </c>
    </row>
    <row r="7" spans="2:9" ht="15" customHeight="1" x14ac:dyDescent="0.15">
      <c r="B7" t="s">
        <v>42</v>
      </c>
      <c r="C7" s="12">
        <v>49</v>
      </c>
      <c r="D7" s="8">
        <v>34.75</v>
      </c>
      <c r="E7" s="12">
        <v>38</v>
      </c>
      <c r="F7" s="8">
        <v>33.33</v>
      </c>
      <c r="G7" s="12">
        <v>11</v>
      </c>
      <c r="H7" s="8">
        <v>40.74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3</v>
      </c>
      <c r="D10" s="8">
        <v>2.13</v>
      </c>
      <c r="E10" s="12">
        <v>1</v>
      </c>
      <c r="F10" s="8">
        <v>0.88</v>
      </c>
      <c r="G10" s="12">
        <v>2</v>
      </c>
      <c r="H10" s="8">
        <v>7.41</v>
      </c>
      <c r="I10" s="12">
        <v>0</v>
      </c>
    </row>
    <row r="11" spans="2:9" ht="15" customHeight="1" x14ac:dyDescent="0.15">
      <c r="B11" t="s">
        <v>46</v>
      </c>
      <c r="C11" s="12">
        <v>31</v>
      </c>
      <c r="D11" s="8">
        <v>21.99</v>
      </c>
      <c r="E11" s="12">
        <v>26</v>
      </c>
      <c r="F11" s="8">
        <v>22.81</v>
      </c>
      <c r="G11" s="12">
        <v>5</v>
      </c>
      <c r="H11" s="8">
        <v>18.52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14</v>
      </c>
      <c r="D13" s="8">
        <v>9.93</v>
      </c>
      <c r="E13" s="12">
        <v>12</v>
      </c>
      <c r="F13" s="8">
        <v>10.53</v>
      </c>
      <c r="G13" s="12">
        <v>2</v>
      </c>
      <c r="H13" s="8">
        <v>7.41</v>
      </c>
      <c r="I13" s="12">
        <v>0</v>
      </c>
    </row>
    <row r="14" spans="2:9" ht="15" customHeight="1" x14ac:dyDescent="0.15">
      <c r="B14" t="s">
        <v>49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50</v>
      </c>
      <c r="C15" s="12">
        <v>4</v>
      </c>
      <c r="D15" s="8">
        <v>2.84</v>
      </c>
      <c r="E15" s="12">
        <v>4</v>
      </c>
      <c r="F15" s="8">
        <v>3.51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51</v>
      </c>
      <c r="C16" s="12">
        <v>9</v>
      </c>
      <c r="D16" s="8">
        <v>6.38</v>
      </c>
      <c r="E16" s="12">
        <v>9</v>
      </c>
      <c r="F16" s="8">
        <v>7.89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52</v>
      </c>
      <c r="C17" s="12">
        <v>4</v>
      </c>
      <c r="D17" s="8">
        <v>2.84</v>
      </c>
      <c r="E17" s="12">
        <v>4</v>
      </c>
      <c r="F17" s="8">
        <v>3.51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4</v>
      </c>
      <c r="D18" s="8">
        <v>2.84</v>
      </c>
      <c r="E18" s="12">
        <v>4</v>
      </c>
      <c r="F18" s="8">
        <v>3.51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54</v>
      </c>
      <c r="C19" s="12">
        <v>4</v>
      </c>
      <c r="D19" s="8">
        <v>2.84</v>
      </c>
      <c r="E19" s="12">
        <v>4</v>
      </c>
      <c r="F19" s="8">
        <v>3.51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601</v>
      </c>
      <c r="C20" s="12">
        <f>SUM(LTBL_29362[総数／事業所数])</f>
        <v>141</v>
      </c>
      <c r="E20" s="12">
        <f>SUBTOTAL(109,LTBL_29362[個人／事業所数])</f>
        <v>114</v>
      </c>
      <c r="G20" s="12">
        <f>SUBTOTAL(109,LTBL_29362[法人／事業所数])</f>
        <v>27</v>
      </c>
      <c r="I20" s="12">
        <f>SUBTOTAL(109,LTBL_29362[法人以外の団体／事業所数])</f>
        <v>0</v>
      </c>
    </row>
    <row r="21" spans="2:9" ht="15" customHeight="1" x14ac:dyDescent="0.15">
      <c r="E21" s="11">
        <f>LTBL_29362[[#Totals],[個人／事業所数]]/LTBL_29362[[#Totals],[総数／事業所数]]</f>
        <v>0.80851063829787229</v>
      </c>
      <c r="G21" s="11">
        <f>LTBL_29362[[#Totals],[法人／事業所数]]/LTBL_29362[[#Totals],[総数／事業所数]]</f>
        <v>0.19148936170212766</v>
      </c>
      <c r="I21" s="11">
        <f>LTBL_29362[[#Totals],[法人以外の団体／事業所数]]/LTBL_29362[[#Totals],[総数／事業所数]]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686</v>
      </c>
      <c r="G23" s="10" t="s">
        <v>60</v>
      </c>
      <c r="H23" s="10" t="s">
        <v>687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610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92</v>
      </c>
      <c r="C29" s="12">
        <v>14</v>
      </c>
      <c r="D29" s="8">
        <v>9.93</v>
      </c>
      <c r="E29" s="12">
        <v>10</v>
      </c>
      <c r="F29" s="8">
        <v>8.77</v>
      </c>
      <c r="G29" s="12">
        <v>4</v>
      </c>
      <c r="H29" s="8">
        <v>14.81</v>
      </c>
      <c r="I29" s="12">
        <v>0</v>
      </c>
    </row>
    <row r="30" spans="2:9" ht="15" customHeight="1" x14ac:dyDescent="0.15">
      <c r="B30" t="s">
        <v>74</v>
      </c>
      <c r="C30" s="12">
        <v>13</v>
      </c>
      <c r="D30" s="8">
        <v>9.2200000000000006</v>
      </c>
      <c r="E30" s="12">
        <v>12</v>
      </c>
      <c r="F30" s="8">
        <v>10.53</v>
      </c>
      <c r="G30" s="12">
        <v>1</v>
      </c>
      <c r="H30" s="8">
        <v>3.7</v>
      </c>
      <c r="I30" s="12">
        <v>0</v>
      </c>
    </row>
    <row r="31" spans="2:9" ht="15" customHeight="1" x14ac:dyDescent="0.15">
      <c r="B31" t="s">
        <v>72</v>
      </c>
      <c r="C31" s="12">
        <v>11</v>
      </c>
      <c r="D31" s="8">
        <v>7.8</v>
      </c>
      <c r="E31" s="12">
        <v>11</v>
      </c>
      <c r="F31" s="8">
        <v>9.65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63</v>
      </c>
      <c r="C32" s="12">
        <v>9</v>
      </c>
      <c r="D32" s="8">
        <v>6.38</v>
      </c>
      <c r="E32" s="12">
        <v>3</v>
      </c>
      <c r="F32" s="8">
        <v>2.63</v>
      </c>
      <c r="G32" s="12">
        <v>6</v>
      </c>
      <c r="H32" s="8">
        <v>22.22</v>
      </c>
      <c r="I32" s="12">
        <v>0</v>
      </c>
    </row>
    <row r="33" spans="2:9" ht="15" customHeight="1" x14ac:dyDescent="0.15">
      <c r="B33" t="s">
        <v>78</v>
      </c>
      <c r="C33" s="12">
        <v>9</v>
      </c>
      <c r="D33" s="8">
        <v>6.38</v>
      </c>
      <c r="E33" s="12">
        <v>9</v>
      </c>
      <c r="F33" s="8">
        <v>7.89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66</v>
      </c>
      <c r="C34" s="12">
        <v>8</v>
      </c>
      <c r="D34" s="8">
        <v>5.67</v>
      </c>
      <c r="E34" s="12">
        <v>7</v>
      </c>
      <c r="F34" s="8">
        <v>6.14</v>
      </c>
      <c r="G34" s="12">
        <v>1</v>
      </c>
      <c r="H34" s="8">
        <v>3.7</v>
      </c>
      <c r="I34" s="12">
        <v>0</v>
      </c>
    </row>
    <row r="35" spans="2:9" ht="15" customHeight="1" x14ac:dyDescent="0.15">
      <c r="B35" t="s">
        <v>70</v>
      </c>
      <c r="C35" s="12">
        <v>8</v>
      </c>
      <c r="D35" s="8">
        <v>5.67</v>
      </c>
      <c r="E35" s="12">
        <v>8</v>
      </c>
      <c r="F35" s="8">
        <v>7.02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65</v>
      </c>
      <c r="C36" s="12">
        <v>7</v>
      </c>
      <c r="D36" s="8">
        <v>4.96</v>
      </c>
      <c r="E36" s="12">
        <v>7</v>
      </c>
      <c r="F36" s="8">
        <v>6.14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98</v>
      </c>
      <c r="C37" s="12">
        <v>7</v>
      </c>
      <c r="D37" s="8">
        <v>4.96</v>
      </c>
      <c r="E37" s="12">
        <v>6</v>
      </c>
      <c r="F37" s="8">
        <v>5.26</v>
      </c>
      <c r="G37" s="12">
        <v>1</v>
      </c>
      <c r="H37" s="8">
        <v>3.7</v>
      </c>
      <c r="I37" s="12">
        <v>0</v>
      </c>
    </row>
    <row r="38" spans="2:9" ht="15" customHeight="1" x14ac:dyDescent="0.15">
      <c r="B38" t="s">
        <v>86</v>
      </c>
      <c r="C38" s="12">
        <v>6</v>
      </c>
      <c r="D38" s="8">
        <v>4.26</v>
      </c>
      <c r="E38" s="12">
        <v>6</v>
      </c>
      <c r="F38" s="8">
        <v>5.26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68</v>
      </c>
      <c r="C39" s="12">
        <v>5</v>
      </c>
      <c r="D39" s="8">
        <v>3.55</v>
      </c>
      <c r="E39" s="12">
        <v>2</v>
      </c>
      <c r="F39" s="8">
        <v>1.75</v>
      </c>
      <c r="G39" s="12">
        <v>3</v>
      </c>
      <c r="H39" s="8">
        <v>11.11</v>
      </c>
      <c r="I39" s="12">
        <v>0</v>
      </c>
    </row>
    <row r="40" spans="2:9" ht="15" customHeight="1" x14ac:dyDescent="0.15">
      <c r="B40" t="s">
        <v>77</v>
      </c>
      <c r="C40" s="12">
        <v>4</v>
      </c>
      <c r="D40" s="8">
        <v>2.84</v>
      </c>
      <c r="E40" s="12">
        <v>4</v>
      </c>
      <c r="F40" s="8">
        <v>3.51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80</v>
      </c>
      <c r="C41" s="12">
        <v>4</v>
      </c>
      <c r="D41" s="8">
        <v>2.84</v>
      </c>
      <c r="E41" s="12">
        <v>4</v>
      </c>
      <c r="F41" s="8">
        <v>3.51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81</v>
      </c>
      <c r="C42" s="12">
        <v>4</v>
      </c>
      <c r="D42" s="8">
        <v>2.84</v>
      </c>
      <c r="E42" s="12">
        <v>4</v>
      </c>
      <c r="F42" s="8">
        <v>3.51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64</v>
      </c>
      <c r="C43" s="12">
        <v>3</v>
      </c>
      <c r="D43" s="8">
        <v>2.13</v>
      </c>
      <c r="E43" s="12">
        <v>2</v>
      </c>
      <c r="F43" s="8">
        <v>1.75</v>
      </c>
      <c r="G43" s="12">
        <v>1</v>
      </c>
      <c r="H43" s="8">
        <v>3.7</v>
      </c>
      <c r="I43" s="12">
        <v>0</v>
      </c>
    </row>
    <row r="44" spans="2:9" ht="15" customHeight="1" x14ac:dyDescent="0.15">
      <c r="B44" t="s">
        <v>83</v>
      </c>
      <c r="C44" s="12">
        <v>3</v>
      </c>
      <c r="D44" s="8">
        <v>2.13</v>
      </c>
      <c r="E44" s="12">
        <v>3</v>
      </c>
      <c r="F44" s="8">
        <v>2.63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96</v>
      </c>
      <c r="C45" s="12">
        <v>2</v>
      </c>
      <c r="D45" s="8">
        <v>1.42</v>
      </c>
      <c r="E45" s="12">
        <v>1</v>
      </c>
      <c r="F45" s="8">
        <v>0.88</v>
      </c>
      <c r="G45" s="12">
        <v>1</v>
      </c>
      <c r="H45" s="8">
        <v>3.7</v>
      </c>
      <c r="I45" s="12">
        <v>0</v>
      </c>
    </row>
    <row r="46" spans="2:9" ht="15" customHeight="1" x14ac:dyDescent="0.15">
      <c r="B46" t="s">
        <v>97</v>
      </c>
      <c r="C46" s="12">
        <v>2</v>
      </c>
      <c r="D46" s="8">
        <v>1.42</v>
      </c>
      <c r="E46" s="12">
        <v>0</v>
      </c>
      <c r="F46" s="8">
        <v>0</v>
      </c>
      <c r="G46" s="12">
        <v>2</v>
      </c>
      <c r="H46" s="8">
        <v>7.41</v>
      </c>
      <c r="I46" s="12">
        <v>0</v>
      </c>
    </row>
    <row r="47" spans="2:9" ht="15" customHeight="1" x14ac:dyDescent="0.15">
      <c r="B47" t="s">
        <v>91</v>
      </c>
      <c r="C47" s="12">
        <v>2</v>
      </c>
      <c r="D47" s="8">
        <v>1.42</v>
      </c>
      <c r="E47" s="12">
        <v>2</v>
      </c>
      <c r="F47" s="8">
        <v>1.75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103</v>
      </c>
      <c r="C48" s="12">
        <v>2</v>
      </c>
      <c r="D48" s="8">
        <v>1.42</v>
      </c>
      <c r="E48" s="12">
        <v>1</v>
      </c>
      <c r="F48" s="8">
        <v>0.88</v>
      </c>
      <c r="G48" s="12">
        <v>1</v>
      </c>
      <c r="H48" s="8">
        <v>3.7</v>
      </c>
      <c r="I48" s="12">
        <v>0</v>
      </c>
    </row>
    <row r="49" spans="2:9" ht="15" customHeight="1" x14ac:dyDescent="0.15">
      <c r="B49" t="s">
        <v>109</v>
      </c>
      <c r="C49" s="12">
        <v>2</v>
      </c>
      <c r="D49" s="8">
        <v>1.42</v>
      </c>
      <c r="E49" s="12">
        <v>0</v>
      </c>
      <c r="F49" s="8">
        <v>0</v>
      </c>
      <c r="G49" s="12">
        <v>2</v>
      </c>
      <c r="H49" s="8">
        <v>7.41</v>
      </c>
      <c r="I49" s="12">
        <v>0</v>
      </c>
    </row>
    <row r="50" spans="2:9" ht="15" customHeight="1" x14ac:dyDescent="0.15">
      <c r="B50" t="s">
        <v>82</v>
      </c>
      <c r="C50" s="12">
        <v>2</v>
      </c>
      <c r="D50" s="8">
        <v>1.42</v>
      </c>
      <c r="E50" s="12">
        <v>2</v>
      </c>
      <c r="F50" s="8">
        <v>1.75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634</v>
      </c>
      <c r="C53" s="10" t="s">
        <v>56</v>
      </c>
      <c r="D53" s="10" t="s">
        <v>57</v>
      </c>
      <c r="E53" s="10" t="s">
        <v>58</v>
      </c>
      <c r="F53" s="10" t="s">
        <v>59</v>
      </c>
      <c r="G53" s="10" t="s">
        <v>60</v>
      </c>
      <c r="H53" s="10" t="s">
        <v>61</v>
      </c>
      <c r="I53" s="10" t="s">
        <v>62</v>
      </c>
    </row>
    <row r="54" spans="2:9" ht="15" customHeight="1" x14ac:dyDescent="0.15">
      <c r="B54" t="s">
        <v>235</v>
      </c>
      <c r="C54" s="12">
        <v>11</v>
      </c>
      <c r="D54" s="8">
        <v>7.8</v>
      </c>
      <c r="E54" s="12">
        <v>8</v>
      </c>
      <c r="F54" s="8">
        <v>7.02</v>
      </c>
      <c r="G54" s="12">
        <v>3</v>
      </c>
      <c r="H54" s="8">
        <v>11.11</v>
      </c>
      <c r="I54" s="12">
        <v>0</v>
      </c>
    </row>
    <row r="55" spans="2:9" ht="15" customHeight="1" x14ac:dyDescent="0.15">
      <c r="B55" t="s">
        <v>154</v>
      </c>
      <c r="C55" s="12">
        <v>9</v>
      </c>
      <c r="D55" s="8">
        <v>6.38</v>
      </c>
      <c r="E55" s="12">
        <v>9</v>
      </c>
      <c r="F55" s="8">
        <v>7.89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188</v>
      </c>
      <c r="C56" s="12">
        <v>6</v>
      </c>
      <c r="D56" s="8">
        <v>4.26</v>
      </c>
      <c r="E56" s="12">
        <v>6</v>
      </c>
      <c r="F56" s="8">
        <v>5.26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145</v>
      </c>
      <c r="C57" s="12">
        <v>5</v>
      </c>
      <c r="D57" s="8">
        <v>3.55</v>
      </c>
      <c r="E57" s="12">
        <v>1</v>
      </c>
      <c r="F57" s="8">
        <v>0.88</v>
      </c>
      <c r="G57" s="12">
        <v>4</v>
      </c>
      <c r="H57" s="8">
        <v>14.81</v>
      </c>
      <c r="I57" s="12">
        <v>0</v>
      </c>
    </row>
    <row r="58" spans="2:9" ht="15" customHeight="1" x14ac:dyDescent="0.15">
      <c r="B58" t="s">
        <v>233</v>
      </c>
      <c r="C58" s="12">
        <v>5</v>
      </c>
      <c r="D58" s="8">
        <v>3.55</v>
      </c>
      <c r="E58" s="12">
        <v>4</v>
      </c>
      <c r="F58" s="8">
        <v>3.51</v>
      </c>
      <c r="G58" s="12">
        <v>1</v>
      </c>
      <c r="H58" s="8">
        <v>3.7</v>
      </c>
      <c r="I58" s="12">
        <v>0</v>
      </c>
    </row>
    <row r="59" spans="2:9" ht="15" customHeight="1" x14ac:dyDescent="0.15">
      <c r="B59" t="s">
        <v>150</v>
      </c>
      <c r="C59" s="12">
        <v>5</v>
      </c>
      <c r="D59" s="8">
        <v>3.55</v>
      </c>
      <c r="E59" s="12">
        <v>5</v>
      </c>
      <c r="F59" s="8">
        <v>4.3899999999999997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152</v>
      </c>
      <c r="C60" s="12">
        <v>4</v>
      </c>
      <c r="D60" s="8">
        <v>2.84</v>
      </c>
      <c r="E60" s="12">
        <v>4</v>
      </c>
      <c r="F60" s="8">
        <v>3.51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161</v>
      </c>
      <c r="C61" s="12">
        <v>4</v>
      </c>
      <c r="D61" s="8">
        <v>2.84</v>
      </c>
      <c r="E61" s="12">
        <v>4</v>
      </c>
      <c r="F61" s="8">
        <v>3.51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162</v>
      </c>
      <c r="C62" s="12">
        <v>4</v>
      </c>
      <c r="D62" s="8">
        <v>2.84</v>
      </c>
      <c r="E62" s="12">
        <v>4</v>
      </c>
      <c r="F62" s="8">
        <v>3.51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175</v>
      </c>
      <c r="C63" s="12">
        <v>3</v>
      </c>
      <c r="D63" s="8">
        <v>2.13</v>
      </c>
      <c r="E63" s="12">
        <v>2</v>
      </c>
      <c r="F63" s="8">
        <v>1.75</v>
      </c>
      <c r="G63" s="12">
        <v>1</v>
      </c>
      <c r="H63" s="8">
        <v>3.7</v>
      </c>
      <c r="I63" s="12">
        <v>0</v>
      </c>
    </row>
    <row r="64" spans="2:9" ht="15" customHeight="1" x14ac:dyDescent="0.15">
      <c r="B64" t="s">
        <v>170</v>
      </c>
      <c r="C64" s="12">
        <v>3</v>
      </c>
      <c r="D64" s="8">
        <v>2.13</v>
      </c>
      <c r="E64" s="12">
        <v>3</v>
      </c>
      <c r="F64" s="8">
        <v>2.63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179</v>
      </c>
      <c r="C65" s="12">
        <v>3</v>
      </c>
      <c r="D65" s="8">
        <v>2.13</v>
      </c>
      <c r="E65" s="12">
        <v>3</v>
      </c>
      <c r="F65" s="8">
        <v>2.63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207</v>
      </c>
      <c r="C66" s="12">
        <v>3</v>
      </c>
      <c r="D66" s="8">
        <v>2.13</v>
      </c>
      <c r="E66" s="12">
        <v>3</v>
      </c>
      <c r="F66" s="8">
        <v>2.63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174</v>
      </c>
      <c r="C67" s="12">
        <v>3</v>
      </c>
      <c r="D67" s="8">
        <v>2.13</v>
      </c>
      <c r="E67" s="12">
        <v>1</v>
      </c>
      <c r="F67" s="8">
        <v>0.88</v>
      </c>
      <c r="G67" s="12">
        <v>2</v>
      </c>
      <c r="H67" s="8">
        <v>7.41</v>
      </c>
      <c r="I67" s="12">
        <v>0</v>
      </c>
    </row>
    <row r="68" spans="2:9" ht="15" customHeight="1" x14ac:dyDescent="0.15">
      <c r="B68" t="s">
        <v>160</v>
      </c>
      <c r="C68" s="12">
        <v>3</v>
      </c>
      <c r="D68" s="8">
        <v>2.13</v>
      </c>
      <c r="E68" s="12">
        <v>3</v>
      </c>
      <c r="F68" s="8">
        <v>2.63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171</v>
      </c>
      <c r="C69" s="12">
        <v>2</v>
      </c>
      <c r="D69" s="8">
        <v>1.42</v>
      </c>
      <c r="E69" s="12">
        <v>1</v>
      </c>
      <c r="F69" s="8">
        <v>0.88</v>
      </c>
      <c r="G69" s="12">
        <v>1</v>
      </c>
      <c r="H69" s="8">
        <v>3.7</v>
      </c>
      <c r="I69" s="12">
        <v>0</v>
      </c>
    </row>
    <row r="70" spans="2:9" ht="15" customHeight="1" x14ac:dyDescent="0.15">
      <c r="B70" t="s">
        <v>212</v>
      </c>
      <c r="C70" s="12">
        <v>2</v>
      </c>
      <c r="D70" s="8">
        <v>1.42</v>
      </c>
      <c r="E70" s="12">
        <v>2</v>
      </c>
      <c r="F70" s="8">
        <v>1.75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234</v>
      </c>
      <c r="C71" s="12">
        <v>2</v>
      </c>
      <c r="D71" s="8">
        <v>1.42</v>
      </c>
      <c r="E71" s="12">
        <v>2</v>
      </c>
      <c r="F71" s="8">
        <v>1.75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236</v>
      </c>
      <c r="C72" s="12">
        <v>2</v>
      </c>
      <c r="D72" s="8">
        <v>1.42</v>
      </c>
      <c r="E72" s="12">
        <v>2</v>
      </c>
      <c r="F72" s="8">
        <v>1.75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149</v>
      </c>
      <c r="C73" s="12">
        <v>2</v>
      </c>
      <c r="D73" s="8">
        <v>1.42</v>
      </c>
      <c r="E73" s="12">
        <v>2</v>
      </c>
      <c r="F73" s="8">
        <v>1.75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237</v>
      </c>
      <c r="C74" s="12">
        <v>2</v>
      </c>
      <c r="D74" s="8">
        <v>1.42</v>
      </c>
      <c r="E74" s="12">
        <v>2</v>
      </c>
      <c r="F74" s="8">
        <v>1.75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201</v>
      </c>
      <c r="C75" s="12">
        <v>2</v>
      </c>
      <c r="D75" s="8">
        <v>1.42</v>
      </c>
      <c r="E75" s="12">
        <v>2</v>
      </c>
      <c r="F75" s="8">
        <v>1.75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153</v>
      </c>
      <c r="C76" s="12">
        <v>2</v>
      </c>
      <c r="D76" s="8">
        <v>1.42</v>
      </c>
      <c r="E76" s="12">
        <v>2</v>
      </c>
      <c r="F76" s="8">
        <v>1.75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166</v>
      </c>
      <c r="C77" s="12">
        <v>2</v>
      </c>
      <c r="D77" s="8">
        <v>1.42</v>
      </c>
      <c r="E77" s="12">
        <v>1</v>
      </c>
      <c r="F77" s="8">
        <v>0.88</v>
      </c>
      <c r="G77" s="12">
        <v>1</v>
      </c>
      <c r="H77" s="8">
        <v>3.7</v>
      </c>
      <c r="I77" s="12">
        <v>0</v>
      </c>
    </row>
    <row r="78" spans="2:9" ht="15" customHeight="1" x14ac:dyDescent="0.15">
      <c r="B78" t="s">
        <v>155</v>
      </c>
      <c r="C78" s="12">
        <v>2</v>
      </c>
      <c r="D78" s="8">
        <v>1.42</v>
      </c>
      <c r="E78" s="12">
        <v>2</v>
      </c>
      <c r="F78" s="8">
        <v>1.75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159</v>
      </c>
      <c r="C79" s="12">
        <v>2</v>
      </c>
      <c r="D79" s="8">
        <v>1.42</v>
      </c>
      <c r="E79" s="12">
        <v>2</v>
      </c>
      <c r="F79" s="8">
        <v>1.75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163</v>
      </c>
      <c r="C80" s="12">
        <v>2</v>
      </c>
      <c r="D80" s="8">
        <v>1.42</v>
      </c>
      <c r="E80" s="12">
        <v>2</v>
      </c>
      <c r="F80" s="8">
        <v>1.75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238</v>
      </c>
      <c r="C81" s="12">
        <v>2</v>
      </c>
      <c r="D81" s="8">
        <v>1.42</v>
      </c>
      <c r="E81" s="12">
        <v>2</v>
      </c>
      <c r="F81" s="8">
        <v>1.75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164</v>
      </c>
      <c r="C82" s="12">
        <v>2</v>
      </c>
      <c r="D82" s="8">
        <v>1.42</v>
      </c>
      <c r="E82" s="12">
        <v>2</v>
      </c>
      <c r="F82" s="8">
        <v>1.75</v>
      </c>
      <c r="G82" s="12">
        <v>0</v>
      </c>
      <c r="H82" s="8">
        <v>0</v>
      </c>
      <c r="I82" s="12">
        <v>0</v>
      </c>
    </row>
    <row r="84" spans="2:9" ht="15" customHeight="1" x14ac:dyDescent="0.15">
      <c r="B84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688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88</v>
      </c>
      <c r="D6" s="8">
        <v>13.33</v>
      </c>
      <c r="E6" s="12">
        <v>48</v>
      </c>
      <c r="F6" s="8">
        <v>10.6</v>
      </c>
      <c r="G6" s="12">
        <v>40</v>
      </c>
      <c r="H6" s="8">
        <v>19.32</v>
      </c>
      <c r="I6" s="12">
        <v>0</v>
      </c>
    </row>
    <row r="7" spans="2:9" ht="15" customHeight="1" x14ac:dyDescent="0.15">
      <c r="B7" t="s">
        <v>42</v>
      </c>
      <c r="C7" s="12">
        <v>109</v>
      </c>
      <c r="D7" s="8">
        <v>16.52</v>
      </c>
      <c r="E7" s="12">
        <v>78</v>
      </c>
      <c r="F7" s="8">
        <v>17.22</v>
      </c>
      <c r="G7" s="12">
        <v>31</v>
      </c>
      <c r="H7" s="8">
        <v>14.98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1</v>
      </c>
      <c r="D9" s="8">
        <v>0.15</v>
      </c>
      <c r="E9" s="12">
        <v>0</v>
      </c>
      <c r="F9" s="8">
        <v>0</v>
      </c>
      <c r="G9" s="12">
        <v>1</v>
      </c>
      <c r="H9" s="8">
        <v>0.48</v>
      </c>
      <c r="I9" s="12">
        <v>0</v>
      </c>
    </row>
    <row r="10" spans="2:9" ht="15" customHeight="1" x14ac:dyDescent="0.15">
      <c r="B10" t="s">
        <v>45</v>
      </c>
      <c r="C10" s="12">
        <v>8</v>
      </c>
      <c r="D10" s="8">
        <v>1.21</v>
      </c>
      <c r="E10" s="12">
        <v>1</v>
      </c>
      <c r="F10" s="8">
        <v>0.22</v>
      </c>
      <c r="G10" s="12">
        <v>7</v>
      </c>
      <c r="H10" s="8">
        <v>3.38</v>
      </c>
      <c r="I10" s="12">
        <v>0</v>
      </c>
    </row>
    <row r="11" spans="2:9" ht="15" customHeight="1" x14ac:dyDescent="0.15">
      <c r="B11" t="s">
        <v>46</v>
      </c>
      <c r="C11" s="12">
        <v>198</v>
      </c>
      <c r="D11" s="8">
        <v>30</v>
      </c>
      <c r="E11" s="12">
        <v>136</v>
      </c>
      <c r="F11" s="8">
        <v>30.02</v>
      </c>
      <c r="G11" s="12">
        <v>62</v>
      </c>
      <c r="H11" s="8">
        <v>29.95</v>
      </c>
      <c r="I11" s="12">
        <v>0</v>
      </c>
    </row>
    <row r="12" spans="2:9" ht="15" customHeight="1" x14ac:dyDescent="0.15">
      <c r="B12" t="s">
        <v>47</v>
      </c>
      <c r="C12" s="12">
        <v>3</v>
      </c>
      <c r="D12" s="8">
        <v>0.45</v>
      </c>
      <c r="E12" s="12">
        <v>0</v>
      </c>
      <c r="F12" s="8">
        <v>0</v>
      </c>
      <c r="G12" s="12">
        <v>3</v>
      </c>
      <c r="H12" s="8">
        <v>1.45</v>
      </c>
      <c r="I12" s="12">
        <v>0</v>
      </c>
    </row>
    <row r="13" spans="2:9" ht="15" customHeight="1" x14ac:dyDescent="0.15">
      <c r="B13" t="s">
        <v>48</v>
      </c>
      <c r="C13" s="12">
        <v>34</v>
      </c>
      <c r="D13" s="8">
        <v>5.15</v>
      </c>
      <c r="E13" s="12">
        <v>13</v>
      </c>
      <c r="F13" s="8">
        <v>2.87</v>
      </c>
      <c r="G13" s="12">
        <v>21</v>
      </c>
      <c r="H13" s="8">
        <v>10.14</v>
      </c>
      <c r="I13" s="12">
        <v>0</v>
      </c>
    </row>
    <row r="14" spans="2:9" ht="15" customHeight="1" x14ac:dyDescent="0.15">
      <c r="B14" t="s">
        <v>49</v>
      </c>
      <c r="C14" s="12">
        <v>20</v>
      </c>
      <c r="D14" s="8">
        <v>3.03</v>
      </c>
      <c r="E14" s="12">
        <v>15</v>
      </c>
      <c r="F14" s="8">
        <v>3.31</v>
      </c>
      <c r="G14" s="12">
        <v>5</v>
      </c>
      <c r="H14" s="8">
        <v>2.42</v>
      </c>
      <c r="I14" s="12">
        <v>0</v>
      </c>
    </row>
    <row r="15" spans="2:9" ht="15" customHeight="1" x14ac:dyDescent="0.15">
      <c r="B15" t="s">
        <v>50</v>
      </c>
      <c r="C15" s="12">
        <v>57</v>
      </c>
      <c r="D15" s="8">
        <v>8.64</v>
      </c>
      <c r="E15" s="12">
        <v>50</v>
      </c>
      <c r="F15" s="8">
        <v>11.04</v>
      </c>
      <c r="G15" s="12">
        <v>7</v>
      </c>
      <c r="H15" s="8">
        <v>3.38</v>
      </c>
      <c r="I15" s="12">
        <v>0</v>
      </c>
    </row>
    <row r="16" spans="2:9" ht="15" customHeight="1" x14ac:dyDescent="0.15">
      <c r="B16" t="s">
        <v>51</v>
      </c>
      <c r="C16" s="12">
        <v>79</v>
      </c>
      <c r="D16" s="8">
        <v>11.97</v>
      </c>
      <c r="E16" s="12">
        <v>66</v>
      </c>
      <c r="F16" s="8">
        <v>14.57</v>
      </c>
      <c r="G16" s="12">
        <v>13</v>
      </c>
      <c r="H16" s="8">
        <v>6.28</v>
      </c>
      <c r="I16" s="12">
        <v>0</v>
      </c>
    </row>
    <row r="17" spans="2:9" ht="15" customHeight="1" x14ac:dyDescent="0.15">
      <c r="B17" t="s">
        <v>52</v>
      </c>
      <c r="C17" s="12">
        <v>9</v>
      </c>
      <c r="D17" s="8">
        <v>1.36</v>
      </c>
      <c r="E17" s="12">
        <v>9</v>
      </c>
      <c r="F17" s="8">
        <v>1.99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29</v>
      </c>
      <c r="D18" s="8">
        <v>4.3899999999999997</v>
      </c>
      <c r="E18" s="12">
        <v>17</v>
      </c>
      <c r="F18" s="8">
        <v>3.75</v>
      </c>
      <c r="G18" s="12">
        <v>12</v>
      </c>
      <c r="H18" s="8">
        <v>5.8</v>
      </c>
      <c r="I18" s="12">
        <v>0</v>
      </c>
    </row>
    <row r="19" spans="2:9" ht="15" customHeight="1" x14ac:dyDescent="0.15">
      <c r="B19" t="s">
        <v>54</v>
      </c>
      <c r="C19" s="12">
        <v>25</v>
      </c>
      <c r="D19" s="8">
        <v>3.79</v>
      </c>
      <c r="E19" s="12">
        <v>20</v>
      </c>
      <c r="F19" s="8">
        <v>4.42</v>
      </c>
      <c r="G19" s="12">
        <v>5</v>
      </c>
      <c r="H19" s="8">
        <v>2.42</v>
      </c>
      <c r="I19" s="12">
        <v>0</v>
      </c>
    </row>
    <row r="20" spans="2:9" ht="15" customHeight="1" x14ac:dyDescent="0.15">
      <c r="B20" s="9" t="s">
        <v>601</v>
      </c>
      <c r="C20" s="12">
        <f>SUM(LTBL_29363[総数／事業所数])</f>
        <v>660</v>
      </c>
      <c r="E20" s="12">
        <f>SUBTOTAL(109,LTBL_29363[個人／事業所数])</f>
        <v>453</v>
      </c>
      <c r="G20" s="12">
        <f>SUBTOTAL(109,LTBL_29363[法人／事業所数])</f>
        <v>207</v>
      </c>
      <c r="I20" s="12">
        <f>SUBTOTAL(109,LTBL_29363[法人以外の団体／事業所数])</f>
        <v>0</v>
      </c>
    </row>
    <row r="21" spans="2:9" ht="15" customHeight="1" x14ac:dyDescent="0.15">
      <c r="E21" s="11">
        <f>LTBL_29363[[#Totals],[個人／事業所数]]/LTBL_29363[[#Totals],[総数／事業所数]]</f>
        <v>0.6863636363636364</v>
      </c>
      <c r="G21" s="11">
        <f>LTBL_29363[[#Totals],[法人／事業所数]]/LTBL_29363[[#Totals],[総数／事業所数]]</f>
        <v>0.31363636363636366</v>
      </c>
      <c r="I21" s="11">
        <f>LTBL_29363[[#Totals],[法人以外の団体／事業所数]]/LTBL_29363[[#Totals],[総数／事業所数]]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675</v>
      </c>
      <c r="E23" s="10" t="s">
        <v>58</v>
      </c>
      <c r="F23" s="10" t="s">
        <v>689</v>
      </c>
      <c r="G23" s="10" t="s">
        <v>60</v>
      </c>
      <c r="H23" s="10" t="s">
        <v>616</v>
      </c>
      <c r="I23" s="10" t="s">
        <v>62</v>
      </c>
    </row>
    <row r="24" spans="2:9" ht="15" customHeight="1" x14ac:dyDescent="0.15">
      <c r="B24" t="s">
        <v>603</v>
      </c>
      <c r="C24">
        <v>1</v>
      </c>
      <c r="D24" t="s">
        <v>602</v>
      </c>
      <c r="E24">
        <v>0</v>
      </c>
      <c r="F24" t="s">
        <v>604</v>
      </c>
      <c r="G24">
        <v>1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690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72</v>
      </c>
      <c r="C29" s="12">
        <v>66</v>
      </c>
      <c r="D29" s="8">
        <v>10</v>
      </c>
      <c r="E29" s="12">
        <v>50</v>
      </c>
      <c r="F29" s="8">
        <v>11.04</v>
      </c>
      <c r="G29" s="12">
        <v>16</v>
      </c>
      <c r="H29" s="8">
        <v>7.73</v>
      </c>
      <c r="I29" s="12">
        <v>0</v>
      </c>
    </row>
    <row r="30" spans="2:9" ht="15" customHeight="1" x14ac:dyDescent="0.15">
      <c r="B30" t="s">
        <v>78</v>
      </c>
      <c r="C30" s="12">
        <v>56</v>
      </c>
      <c r="D30" s="8">
        <v>8.48</v>
      </c>
      <c r="E30" s="12">
        <v>51</v>
      </c>
      <c r="F30" s="8">
        <v>11.26</v>
      </c>
      <c r="G30" s="12">
        <v>5</v>
      </c>
      <c r="H30" s="8">
        <v>2.42</v>
      </c>
      <c r="I30" s="12">
        <v>0</v>
      </c>
    </row>
    <row r="31" spans="2:9" ht="15" customHeight="1" x14ac:dyDescent="0.15">
      <c r="B31" t="s">
        <v>77</v>
      </c>
      <c r="C31" s="12">
        <v>51</v>
      </c>
      <c r="D31" s="8">
        <v>7.73</v>
      </c>
      <c r="E31" s="12">
        <v>45</v>
      </c>
      <c r="F31" s="8">
        <v>9.93</v>
      </c>
      <c r="G31" s="12">
        <v>6</v>
      </c>
      <c r="H31" s="8">
        <v>2.9</v>
      </c>
      <c r="I31" s="12">
        <v>0</v>
      </c>
    </row>
    <row r="32" spans="2:9" ht="15" customHeight="1" x14ac:dyDescent="0.15">
      <c r="B32" t="s">
        <v>63</v>
      </c>
      <c r="C32" s="12">
        <v>46</v>
      </c>
      <c r="D32" s="8">
        <v>6.97</v>
      </c>
      <c r="E32" s="12">
        <v>20</v>
      </c>
      <c r="F32" s="8">
        <v>4.42</v>
      </c>
      <c r="G32" s="12">
        <v>26</v>
      </c>
      <c r="H32" s="8">
        <v>12.56</v>
      </c>
      <c r="I32" s="12">
        <v>0</v>
      </c>
    </row>
    <row r="33" spans="2:9" ht="15" customHeight="1" x14ac:dyDescent="0.15">
      <c r="B33" t="s">
        <v>71</v>
      </c>
      <c r="C33" s="12">
        <v>38</v>
      </c>
      <c r="D33" s="8">
        <v>5.76</v>
      </c>
      <c r="E33" s="12">
        <v>27</v>
      </c>
      <c r="F33" s="8">
        <v>5.96</v>
      </c>
      <c r="G33" s="12">
        <v>11</v>
      </c>
      <c r="H33" s="8">
        <v>5.31</v>
      </c>
      <c r="I33" s="12">
        <v>0</v>
      </c>
    </row>
    <row r="34" spans="2:9" ht="15" customHeight="1" x14ac:dyDescent="0.15">
      <c r="B34" t="s">
        <v>86</v>
      </c>
      <c r="C34" s="12">
        <v>28</v>
      </c>
      <c r="D34" s="8">
        <v>4.24</v>
      </c>
      <c r="E34" s="12">
        <v>24</v>
      </c>
      <c r="F34" s="8">
        <v>5.3</v>
      </c>
      <c r="G34" s="12">
        <v>4</v>
      </c>
      <c r="H34" s="8">
        <v>1.93</v>
      </c>
      <c r="I34" s="12">
        <v>0</v>
      </c>
    </row>
    <row r="35" spans="2:9" ht="15" customHeight="1" x14ac:dyDescent="0.15">
      <c r="B35" t="s">
        <v>64</v>
      </c>
      <c r="C35" s="12">
        <v>27</v>
      </c>
      <c r="D35" s="8">
        <v>4.09</v>
      </c>
      <c r="E35" s="12">
        <v>21</v>
      </c>
      <c r="F35" s="8">
        <v>4.6399999999999997</v>
      </c>
      <c r="G35" s="12">
        <v>6</v>
      </c>
      <c r="H35" s="8">
        <v>2.9</v>
      </c>
      <c r="I35" s="12">
        <v>0</v>
      </c>
    </row>
    <row r="36" spans="2:9" ht="15" customHeight="1" x14ac:dyDescent="0.15">
      <c r="B36" t="s">
        <v>70</v>
      </c>
      <c r="C36" s="12">
        <v>27</v>
      </c>
      <c r="D36" s="8">
        <v>4.09</v>
      </c>
      <c r="E36" s="12">
        <v>24</v>
      </c>
      <c r="F36" s="8">
        <v>5.3</v>
      </c>
      <c r="G36" s="12">
        <v>3</v>
      </c>
      <c r="H36" s="8">
        <v>1.45</v>
      </c>
      <c r="I36" s="12">
        <v>0</v>
      </c>
    </row>
    <row r="37" spans="2:9" ht="15" customHeight="1" x14ac:dyDescent="0.15">
      <c r="B37" t="s">
        <v>74</v>
      </c>
      <c r="C37" s="12">
        <v>26</v>
      </c>
      <c r="D37" s="8">
        <v>3.94</v>
      </c>
      <c r="E37" s="12">
        <v>11</v>
      </c>
      <c r="F37" s="8">
        <v>2.4300000000000002</v>
      </c>
      <c r="G37" s="12">
        <v>15</v>
      </c>
      <c r="H37" s="8">
        <v>7.25</v>
      </c>
      <c r="I37" s="12">
        <v>0</v>
      </c>
    </row>
    <row r="38" spans="2:9" ht="15" customHeight="1" x14ac:dyDescent="0.15">
      <c r="B38" t="s">
        <v>66</v>
      </c>
      <c r="C38" s="12">
        <v>22</v>
      </c>
      <c r="D38" s="8">
        <v>3.33</v>
      </c>
      <c r="E38" s="12">
        <v>17</v>
      </c>
      <c r="F38" s="8">
        <v>3.75</v>
      </c>
      <c r="G38" s="12">
        <v>5</v>
      </c>
      <c r="H38" s="8">
        <v>2.42</v>
      </c>
      <c r="I38" s="12">
        <v>0</v>
      </c>
    </row>
    <row r="39" spans="2:9" ht="15" customHeight="1" x14ac:dyDescent="0.15">
      <c r="B39" t="s">
        <v>69</v>
      </c>
      <c r="C39" s="12">
        <v>21</v>
      </c>
      <c r="D39" s="8">
        <v>3.18</v>
      </c>
      <c r="E39" s="12">
        <v>17</v>
      </c>
      <c r="F39" s="8">
        <v>3.75</v>
      </c>
      <c r="G39" s="12">
        <v>4</v>
      </c>
      <c r="H39" s="8">
        <v>1.93</v>
      </c>
      <c r="I39" s="12">
        <v>0</v>
      </c>
    </row>
    <row r="40" spans="2:9" ht="15" customHeight="1" x14ac:dyDescent="0.15">
      <c r="B40" t="s">
        <v>79</v>
      </c>
      <c r="C40" s="12">
        <v>20</v>
      </c>
      <c r="D40" s="8">
        <v>3.03</v>
      </c>
      <c r="E40" s="12">
        <v>14</v>
      </c>
      <c r="F40" s="8">
        <v>3.09</v>
      </c>
      <c r="G40" s="12">
        <v>6</v>
      </c>
      <c r="H40" s="8">
        <v>2.9</v>
      </c>
      <c r="I40" s="12">
        <v>0</v>
      </c>
    </row>
    <row r="41" spans="2:9" ht="15" customHeight="1" x14ac:dyDescent="0.15">
      <c r="B41" t="s">
        <v>81</v>
      </c>
      <c r="C41" s="12">
        <v>19</v>
      </c>
      <c r="D41" s="8">
        <v>2.88</v>
      </c>
      <c r="E41" s="12">
        <v>17</v>
      </c>
      <c r="F41" s="8">
        <v>3.75</v>
      </c>
      <c r="G41" s="12">
        <v>2</v>
      </c>
      <c r="H41" s="8">
        <v>0.97</v>
      </c>
      <c r="I41" s="12">
        <v>0</v>
      </c>
    </row>
    <row r="42" spans="2:9" ht="15" customHeight="1" x14ac:dyDescent="0.15">
      <c r="B42" t="s">
        <v>82</v>
      </c>
      <c r="C42" s="12">
        <v>16</v>
      </c>
      <c r="D42" s="8">
        <v>2.42</v>
      </c>
      <c r="E42" s="12">
        <v>15</v>
      </c>
      <c r="F42" s="8">
        <v>3.31</v>
      </c>
      <c r="G42" s="12">
        <v>1</v>
      </c>
      <c r="H42" s="8">
        <v>0.48</v>
      </c>
      <c r="I42" s="12">
        <v>0</v>
      </c>
    </row>
    <row r="43" spans="2:9" ht="15" customHeight="1" x14ac:dyDescent="0.15">
      <c r="B43" t="s">
        <v>65</v>
      </c>
      <c r="C43" s="12">
        <v>15</v>
      </c>
      <c r="D43" s="8">
        <v>2.27</v>
      </c>
      <c r="E43" s="12">
        <v>7</v>
      </c>
      <c r="F43" s="8">
        <v>1.55</v>
      </c>
      <c r="G43" s="12">
        <v>8</v>
      </c>
      <c r="H43" s="8">
        <v>3.86</v>
      </c>
      <c r="I43" s="12">
        <v>0</v>
      </c>
    </row>
    <row r="44" spans="2:9" ht="15" customHeight="1" x14ac:dyDescent="0.15">
      <c r="B44" t="s">
        <v>89</v>
      </c>
      <c r="C44" s="12">
        <v>14</v>
      </c>
      <c r="D44" s="8">
        <v>2.12</v>
      </c>
      <c r="E44" s="12">
        <v>6</v>
      </c>
      <c r="F44" s="8">
        <v>1.32</v>
      </c>
      <c r="G44" s="12">
        <v>8</v>
      </c>
      <c r="H44" s="8">
        <v>3.86</v>
      </c>
      <c r="I44" s="12">
        <v>0</v>
      </c>
    </row>
    <row r="45" spans="2:9" ht="15" customHeight="1" x14ac:dyDescent="0.15">
      <c r="B45" t="s">
        <v>75</v>
      </c>
      <c r="C45" s="12">
        <v>13</v>
      </c>
      <c r="D45" s="8">
        <v>1.97</v>
      </c>
      <c r="E45" s="12">
        <v>12</v>
      </c>
      <c r="F45" s="8">
        <v>2.65</v>
      </c>
      <c r="G45" s="12">
        <v>1</v>
      </c>
      <c r="H45" s="8">
        <v>0.48</v>
      </c>
      <c r="I45" s="12">
        <v>0</v>
      </c>
    </row>
    <row r="46" spans="2:9" ht="15" customHeight="1" x14ac:dyDescent="0.15">
      <c r="B46" t="s">
        <v>91</v>
      </c>
      <c r="C46" s="12">
        <v>10</v>
      </c>
      <c r="D46" s="8">
        <v>1.52</v>
      </c>
      <c r="E46" s="12">
        <v>6</v>
      </c>
      <c r="F46" s="8">
        <v>1.32</v>
      </c>
      <c r="G46" s="12">
        <v>4</v>
      </c>
      <c r="H46" s="8">
        <v>1.93</v>
      </c>
      <c r="I46" s="12">
        <v>0</v>
      </c>
    </row>
    <row r="47" spans="2:9" ht="15" customHeight="1" x14ac:dyDescent="0.15">
      <c r="B47" t="s">
        <v>68</v>
      </c>
      <c r="C47" s="12">
        <v>10</v>
      </c>
      <c r="D47" s="8">
        <v>1.52</v>
      </c>
      <c r="E47" s="12">
        <v>3</v>
      </c>
      <c r="F47" s="8">
        <v>0.66</v>
      </c>
      <c r="G47" s="12">
        <v>7</v>
      </c>
      <c r="H47" s="8">
        <v>3.38</v>
      </c>
      <c r="I47" s="12">
        <v>0</v>
      </c>
    </row>
    <row r="48" spans="2:9" ht="15" customHeight="1" x14ac:dyDescent="0.15">
      <c r="B48" t="s">
        <v>84</v>
      </c>
      <c r="C48" s="12">
        <v>10</v>
      </c>
      <c r="D48" s="8">
        <v>1.52</v>
      </c>
      <c r="E48" s="12">
        <v>0</v>
      </c>
      <c r="F48" s="8">
        <v>0</v>
      </c>
      <c r="G48" s="12">
        <v>10</v>
      </c>
      <c r="H48" s="8">
        <v>4.83</v>
      </c>
      <c r="I48" s="12">
        <v>0</v>
      </c>
    </row>
    <row r="51" spans="2:9" ht="33" customHeight="1" x14ac:dyDescent="0.15">
      <c r="B51" t="s">
        <v>691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153</v>
      </c>
      <c r="C52" s="12">
        <v>27</v>
      </c>
      <c r="D52" s="8">
        <v>4.09</v>
      </c>
      <c r="E52" s="12">
        <v>25</v>
      </c>
      <c r="F52" s="8">
        <v>5.52</v>
      </c>
      <c r="G52" s="12">
        <v>2</v>
      </c>
      <c r="H52" s="8">
        <v>0.97</v>
      </c>
      <c r="I52" s="12">
        <v>0</v>
      </c>
    </row>
    <row r="53" spans="2:9" ht="15" customHeight="1" x14ac:dyDescent="0.15">
      <c r="B53" t="s">
        <v>145</v>
      </c>
      <c r="C53" s="12">
        <v>25</v>
      </c>
      <c r="D53" s="8">
        <v>3.79</v>
      </c>
      <c r="E53" s="12">
        <v>12</v>
      </c>
      <c r="F53" s="8">
        <v>2.65</v>
      </c>
      <c r="G53" s="12">
        <v>13</v>
      </c>
      <c r="H53" s="8">
        <v>6.28</v>
      </c>
      <c r="I53" s="12">
        <v>0</v>
      </c>
    </row>
    <row r="54" spans="2:9" ht="15" customHeight="1" x14ac:dyDescent="0.15">
      <c r="B54" t="s">
        <v>151</v>
      </c>
      <c r="C54" s="12">
        <v>25</v>
      </c>
      <c r="D54" s="8">
        <v>3.79</v>
      </c>
      <c r="E54" s="12">
        <v>17</v>
      </c>
      <c r="F54" s="8">
        <v>3.75</v>
      </c>
      <c r="G54" s="12">
        <v>8</v>
      </c>
      <c r="H54" s="8">
        <v>3.86</v>
      </c>
      <c r="I54" s="12">
        <v>0</v>
      </c>
    </row>
    <row r="55" spans="2:9" ht="15" customHeight="1" x14ac:dyDescent="0.15">
      <c r="B55" t="s">
        <v>160</v>
      </c>
      <c r="C55" s="12">
        <v>22</v>
      </c>
      <c r="D55" s="8">
        <v>3.33</v>
      </c>
      <c r="E55" s="12">
        <v>21</v>
      </c>
      <c r="F55" s="8">
        <v>4.6399999999999997</v>
      </c>
      <c r="G55" s="12">
        <v>1</v>
      </c>
      <c r="H55" s="8">
        <v>0.48</v>
      </c>
      <c r="I55" s="12">
        <v>0</v>
      </c>
    </row>
    <row r="56" spans="2:9" ht="15" customHeight="1" x14ac:dyDescent="0.15">
      <c r="B56" t="s">
        <v>188</v>
      </c>
      <c r="C56" s="12">
        <v>20</v>
      </c>
      <c r="D56" s="8">
        <v>3.03</v>
      </c>
      <c r="E56" s="12">
        <v>17</v>
      </c>
      <c r="F56" s="8">
        <v>3.75</v>
      </c>
      <c r="G56" s="12">
        <v>3</v>
      </c>
      <c r="H56" s="8">
        <v>1.45</v>
      </c>
      <c r="I56" s="12">
        <v>0</v>
      </c>
    </row>
    <row r="57" spans="2:9" ht="15" customHeight="1" x14ac:dyDescent="0.15">
      <c r="B57" t="s">
        <v>161</v>
      </c>
      <c r="C57" s="12">
        <v>20</v>
      </c>
      <c r="D57" s="8">
        <v>3.03</v>
      </c>
      <c r="E57" s="12">
        <v>20</v>
      </c>
      <c r="F57" s="8">
        <v>4.42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158</v>
      </c>
      <c r="C58" s="12">
        <v>18</v>
      </c>
      <c r="D58" s="8">
        <v>2.73</v>
      </c>
      <c r="E58" s="12">
        <v>16</v>
      </c>
      <c r="F58" s="8">
        <v>3.53</v>
      </c>
      <c r="G58" s="12">
        <v>2</v>
      </c>
      <c r="H58" s="8">
        <v>0.97</v>
      </c>
      <c r="I58" s="12">
        <v>0</v>
      </c>
    </row>
    <row r="59" spans="2:9" ht="15" customHeight="1" x14ac:dyDescent="0.15">
      <c r="B59" t="s">
        <v>164</v>
      </c>
      <c r="C59" s="12">
        <v>16</v>
      </c>
      <c r="D59" s="8">
        <v>2.42</v>
      </c>
      <c r="E59" s="12">
        <v>15</v>
      </c>
      <c r="F59" s="8">
        <v>3.31</v>
      </c>
      <c r="G59" s="12">
        <v>1</v>
      </c>
      <c r="H59" s="8">
        <v>0.48</v>
      </c>
      <c r="I59" s="12">
        <v>0</v>
      </c>
    </row>
    <row r="60" spans="2:9" ht="15" customHeight="1" x14ac:dyDescent="0.15">
      <c r="B60" t="s">
        <v>154</v>
      </c>
      <c r="C60" s="12">
        <v>13</v>
      </c>
      <c r="D60" s="8">
        <v>1.97</v>
      </c>
      <c r="E60" s="12">
        <v>7</v>
      </c>
      <c r="F60" s="8">
        <v>1.55</v>
      </c>
      <c r="G60" s="12">
        <v>6</v>
      </c>
      <c r="H60" s="8">
        <v>2.9</v>
      </c>
      <c r="I60" s="12">
        <v>0</v>
      </c>
    </row>
    <row r="61" spans="2:9" ht="15" customHeight="1" x14ac:dyDescent="0.15">
      <c r="B61" t="s">
        <v>159</v>
      </c>
      <c r="C61" s="12">
        <v>12</v>
      </c>
      <c r="D61" s="8">
        <v>1.82</v>
      </c>
      <c r="E61" s="12">
        <v>8</v>
      </c>
      <c r="F61" s="8">
        <v>1.77</v>
      </c>
      <c r="G61" s="12">
        <v>4</v>
      </c>
      <c r="H61" s="8">
        <v>1.93</v>
      </c>
      <c r="I61" s="12">
        <v>0</v>
      </c>
    </row>
    <row r="62" spans="2:9" ht="15" customHeight="1" x14ac:dyDescent="0.15">
      <c r="B62" t="s">
        <v>156</v>
      </c>
      <c r="C62" s="12">
        <v>11</v>
      </c>
      <c r="D62" s="8">
        <v>1.67</v>
      </c>
      <c r="E62" s="12">
        <v>9</v>
      </c>
      <c r="F62" s="8">
        <v>1.99</v>
      </c>
      <c r="G62" s="12">
        <v>2</v>
      </c>
      <c r="H62" s="8">
        <v>0.97</v>
      </c>
      <c r="I62" s="12">
        <v>0</v>
      </c>
    </row>
    <row r="63" spans="2:9" ht="15" customHeight="1" x14ac:dyDescent="0.15">
      <c r="B63" t="s">
        <v>163</v>
      </c>
      <c r="C63" s="12">
        <v>11</v>
      </c>
      <c r="D63" s="8">
        <v>1.67</v>
      </c>
      <c r="E63" s="12">
        <v>11</v>
      </c>
      <c r="F63" s="8">
        <v>2.4300000000000002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149</v>
      </c>
      <c r="C64" s="12">
        <v>10</v>
      </c>
      <c r="D64" s="8">
        <v>1.52</v>
      </c>
      <c r="E64" s="12">
        <v>9</v>
      </c>
      <c r="F64" s="8">
        <v>1.99</v>
      </c>
      <c r="G64" s="12">
        <v>1</v>
      </c>
      <c r="H64" s="8">
        <v>0.48</v>
      </c>
      <c r="I64" s="12">
        <v>0</v>
      </c>
    </row>
    <row r="65" spans="2:9" ht="15" customHeight="1" x14ac:dyDescent="0.15">
      <c r="B65" t="s">
        <v>232</v>
      </c>
      <c r="C65" s="12">
        <v>10</v>
      </c>
      <c r="D65" s="8">
        <v>1.52</v>
      </c>
      <c r="E65" s="12">
        <v>9</v>
      </c>
      <c r="F65" s="8">
        <v>1.99</v>
      </c>
      <c r="G65" s="12">
        <v>1</v>
      </c>
      <c r="H65" s="8">
        <v>0.48</v>
      </c>
      <c r="I65" s="12">
        <v>0</v>
      </c>
    </row>
    <row r="66" spans="2:9" ht="15" customHeight="1" x14ac:dyDescent="0.15">
      <c r="B66" t="s">
        <v>172</v>
      </c>
      <c r="C66" s="12">
        <v>9</v>
      </c>
      <c r="D66" s="8">
        <v>1.36</v>
      </c>
      <c r="E66" s="12">
        <v>7</v>
      </c>
      <c r="F66" s="8">
        <v>1.55</v>
      </c>
      <c r="G66" s="12">
        <v>2</v>
      </c>
      <c r="H66" s="8">
        <v>0.97</v>
      </c>
      <c r="I66" s="12">
        <v>0</v>
      </c>
    </row>
    <row r="67" spans="2:9" ht="15" customHeight="1" x14ac:dyDescent="0.15">
      <c r="B67" t="s">
        <v>152</v>
      </c>
      <c r="C67" s="12">
        <v>9</v>
      </c>
      <c r="D67" s="8">
        <v>1.36</v>
      </c>
      <c r="E67" s="12">
        <v>7</v>
      </c>
      <c r="F67" s="8">
        <v>1.55</v>
      </c>
      <c r="G67" s="12">
        <v>2</v>
      </c>
      <c r="H67" s="8">
        <v>0.97</v>
      </c>
      <c r="I67" s="12">
        <v>0</v>
      </c>
    </row>
    <row r="68" spans="2:9" ht="15" customHeight="1" x14ac:dyDescent="0.15">
      <c r="B68" t="s">
        <v>166</v>
      </c>
      <c r="C68" s="12">
        <v>9</v>
      </c>
      <c r="D68" s="8">
        <v>1.36</v>
      </c>
      <c r="E68" s="12">
        <v>0</v>
      </c>
      <c r="F68" s="8">
        <v>0</v>
      </c>
      <c r="G68" s="12">
        <v>9</v>
      </c>
      <c r="H68" s="8">
        <v>4.3499999999999996</v>
      </c>
      <c r="I68" s="12">
        <v>0</v>
      </c>
    </row>
    <row r="69" spans="2:9" ht="15" customHeight="1" x14ac:dyDescent="0.15">
      <c r="B69" t="s">
        <v>146</v>
      </c>
      <c r="C69" s="12">
        <v>8</v>
      </c>
      <c r="D69" s="8">
        <v>1.21</v>
      </c>
      <c r="E69" s="12">
        <v>2</v>
      </c>
      <c r="F69" s="8">
        <v>0.44</v>
      </c>
      <c r="G69" s="12">
        <v>6</v>
      </c>
      <c r="H69" s="8">
        <v>2.9</v>
      </c>
      <c r="I69" s="12">
        <v>0</v>
      </c>
    </row>
    <row r="70" spans="2:9" ht="15" customHeight="1" x14ac:dyDescent="0.15">
      <c r="B70" t="s">
        <v>170</v>
      </c>
      <c r="C70" s="12">
        <v>8</v>
      </c>
      <c r="D70" s="8">
        <v>1.21</v>
      </c>
      <c r="E70" s="12">
        <v>3</v>
      </c>
      <c r="F70" s="8">
        <v>0.66</v>
      </c>
      <c r="G70" s="12">
        <v>5</v>
      </c>
      <c r="H70" s="8">
        <v>2.42</v>
      </c>
      <c r="I70" s="12">
        <v>0</v>
      </c>
    </row>
    <row r="71" spans="2:9" ht="15" customHeight="1" x14ac:dyDescent="0.15">
      <c r="B71" t="s">
        <v>147</v>
      </c>
      <c r="C71" s="12">
        <v>8</v>
      </c>
      <c r="D71" s="8">
        <v>1.21</v>
      </c>
      <c r="E71" s="12">
        <v>7</v>
      </c>
      <c r="F71" s="8">
        <v>1.55</v>
      </c>
      <c r="G71" s="12">
        <v>1</v>
      </c>
      <c r="H71" s="8">
        <v>0.48</v>
      </c>
      <c r="I71" s="12">
        <v>0</v>
      </c>
    </row>
    <row r="72" spans="2:9" ht="15" customHeight="1" x14ac:dyDescent="0.15">
      <c r="B72" t="s">
        <v>148</v>
      </c>
      <c r="C72" s="12">
        <v>8</v>
      </c>
      <c r="D72" s="8">
        <v>1.21</v>
      </c>
      <c r="E72" s="12">
        <v>7</v>
      </c>
      <c r="F72" s="8">
        <v>1.55</v>
      </c>
      <c r="G72" s="12">
        <v>1</v>
      </c>
      <c r="H72" s="8">
        <v>0.48</v>
      </c>
      <c r="I72" s="12">
        <v>0</v>
      </c>
    </row>
    <row r="73" spans="2:9" ht="15" customHeight="1" x14ac:dyDescent="0.15">
      <c r="B73" t="s">
        <v>157</v>
      </c>
      <c r="C73" s="12">
        <v>8</v>
      </c>
      <c r="D73" s="8">
        <v>1.21</v>
      </c>
      <c r="E73" s="12">
        <v>8</v>
      </c>
      <c r="F73" s="8">
        <v>1.77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692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28</v>
      </c>
      <c r="D6" s="8">
        <v>28.87</v>
      </c>
      <c r="E6" s="12">
        <v>23</v>
      </c>
      <c r="F6" s="8">
        <v>30.26</v>
      </c>
      <c r="G6" s="12">
        <v>5</v>
      </c>
      <c r="H6" s="8">
        <v>27.78</v>
      </c>
      <c r="I6" s="12">
        <v>0</v>
      </c>
    </row>
    <row r="7" spans="2:9" ht="15" customHeight="1" x14ac:dyDescent="0.15">
      <c r="B7" t="s">
        <v>42</v>
      </c>
      <c r="C7" s="12">
        <v>22</v>
      </c>
      <c r="D7" s="8">
        <v>22.68</v>
      </c>
      <c r="E7" s="12">
        <v>12</v>
      </c>
      <c r="F7" s="8">
        <v>15.79</v>
      </c>
      <c r="G7" s="12">
        <v>7</v>
      </c>
      <c r="H7" s="8">
        <v>38.89</v>
      </c>
      <c r="I7" s="12">
        <v>3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2</v>
      </c>
      <c r="D10" s="8">
        <v>2.06</v>
      </c>
      <c r="E10" s="12">
        <v>1</v>
      </c>
      <c r="F10" s="8">
        <v>1.32</v>
      </c>
      <c r="G10" s="12">
        <v>1</v>
      </c>
      <c r="H10" s="8">
        <v>5.56</v>
      </c>
      <c r="I10" s="12">
        <v>0</v>
      </c>
    </row>
    <row r="11" spans="2:9" ht="15" customHeight="1" x14ac:dyDescent="0.15">
      <c r="B11" t="s">
        <v>46</v>
      </c>
      <c r="C11" s="12">
        <v>25</v>
      </c>
      <c r="D11" s="8">
        <v>25.77</v>
      </c>
      <c r="E11" s="12">
        <v>21</v>
      </c>
      <c r="F11" s="8">
        <v>27.63</v>
      </c>
      <c r="G11" s="12">
        <v>4</v>
      </c>
      <c r="H11" s="8">
        <v>22.22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49</v>
      </c>
      <c r="C14" s="12">
        <v>1</v>
      </c>
      <c r="D14" s="8">
        <v>1.03</v>
      </c>
      <c r="E14" s="12">
        <v>1</v>
      </c>
      <c r="F14" s="8">
        <v>1.32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50</v>
      </c>
      <c r="C15" s="12">
        <v>8</v>
      </c>
      <c r="D15" s="8">
        <v>8.25</v>
      </c>
      <c r="E15" s="12">
        <v>8</v>
      </c>
      <c r="F15" s="8">
        <v>10.53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51</v>
      </c>
      <c r="C16" s="12">
        <v>7</v>
      </c>
      <c r="D16" s="8">
        <v>7.22</v>
      </c>
      <c r="E16" s="12">
        <v>7</v>
      </c>
      <c r="F16" s="8">
        <v>9.2100000000000009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52</v>
      </c>
      <c r="C17" s="12">
        <v>1</v>
      </c>
      <c r="D17" s="8">
        <v>1.03</v>
      </c>
      <c r="E17" s="12">
        <v>1</v>
      </c>
      <c r="F17" s="8">
        <v>1.32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1</v>
      </c>
      <c r="D18" s="8">
        <v>1.03</v>
      </c>
      <c r="E18" s="12">
        <v>0</v>
      </c>
      <c r="F18" s="8">
        <v>0</v>
      </c>
      <c r="G18" s="12">
        <v>1</v>
      </c>
      <c r="H18" s="8">
        <v>5.56</v>
      </c>
      <c r="I18" s="12">
        <v>0</v>
      </c>
    </row>
    <row r="19" spans="2:9" ht="15" customHeight="1" x14ac:dyDescent="0.15">
      <c r="B19" t="s">
        <v>54</v>
      </c>
      <c r="C19" s="12">
        <v>2</v>
      </c>
      <c r="D19" s="8">
        <v>2.06</v>
      </c>
      <c r="E19" s="12">
        <v>2</v>
      </c>
      <c r="F19" s="8">
        <v>2.63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601</v>
      </c>
      <c r="C20" s="12">
        <f>SUM(LTBL_29385[総数／事業所数])</f>
        <v>97</v>
      </c>
      <c r="E20" s="12">
        <f>SUBTOTAL(109,LTBL_29385[個人／事業所数])</f>
        <v>76</v>
      </c>
      <c r="G20" s="12">
        <f>SUBTOTAL(109,LTBL_29385[法人／事業所数])</f>
        <v>18</v>
      </c>
      <c r="I20" s="12">
        <f>SUBTOTAL(109,LTBL_29385[法人以外の団体／事業所数])</f>
        <v>3</v>
      </c>
    </row>
    <row r="21" spans="2:9" ht="15" customHeight="1" x14ac:dyDescent="0.15">
      <c r="E21" s="11">
        <f>LTBL_29385[[#Totals],[個人／事業所数]]/LTBL_29385[[#Totals],[総数／事業所数]]</f>
        <v>0.78350515463917525</v>
      </c>
      <c r="G21" s="11">
        <f>LTBL_29385[[#Totals],[法人／事業所数]]/LTBL_29385[[#Totals],[総数／事業所数]]</f>
        <v>0.18556701030927836</v>
      </c>
      <c r="I21" s="11">
        <f>LTBL_29385[[#Totals],[法人以外の団体／事業所数]]/LTBL_29385[[#Totals],[総数／事業所数]]</f>
        <v>3.0927835051546393E-2</v>
      </c>
    </row>
    <row r="23" spans="2:9" ht="33" customHeight="1" x14ac:dyDescent="0.15">
      <c r="B23" t="s">
        <v>600</v>
      </c>
      <c r="C23" s="10" t="s">
        <v>56</v>
      </c>
      <c r="D23" s="10" t="s">
        <v>693</v>
      </c>
      <c r="E23" s="10" t="s">
        <v>58</v>
      </c>
      <c r="F23" s="10" t="s">
        <v>694</v>
      </c>
      <c r="G23" s="10" t="s">
        <v>60</v>
      </c>
      <c r="H23" s="10" t="s">
        <v>695</v>
      </c>
      <c r="I23" s="10" t="s">
        <v>62</v>
      </c>
    </row>
    <row r="24" spans="2:9" ht="15" customHeight="1" x14ac:dyDescent="0.15">
      <c r="B24" t="s">
        <v>603</v>
      </c>
      <c r="C24">
        <v>2</v>
      </c>
      <c r="D24" t="s">
        <v>602</v>
      </c>
      <c r="E24">
        <v>0</v>
      </c>
      <c r="F24" t="s">
        <v>604</v>
      </c>
      <c r="G24">
        <v>2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1</v>
      </c>
      <c r="D25" t="s">
        <v>602</v>
      </c>
      <c r="E25">
        <v>0</v>
      </c>
      <c r="F25" t="s">
        <v>604</v>
      </c>
      <c r="G25">
        <v>1</v>
      </c>
      <c r="H25" t="s">
        <v>605</v>
      </c>
      <c r="I25">
        <v>0</v>
      </c>
    </row>
    <row r="28" spans="2:9" ht="33" customHeight="1" x14ac:dyDescent="0.15">
      <c r="B28" t="s">
        <v>639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63</v>
      </c>
      <c r="C29" s="12">
        <v>17</v>
      </c>
      <c r="D29" s="8">
        <v>17.53</v>
      </c>
      <c r="E29" s="12">
        <v>13</v>
      </c>
      <c r="F29" s="8">
        <v>17.11</v>
      </c>
      <c r="G29" s="12">
        <v>4</v>
      </c>
      <c r="H29" s="8">
        <v>22.22</v>
      </c>
      <c r="I29" s="12">
        <v>0</v>
      </c>
    </row>
    <row r="30" spans="2:9" ht="15" customHeight="1" x14ac:dyDescent="0.15">
      <c r="B30" t="s">
        <v>72</v>
      </c>
      <c r="C30" s="12">
        <v>9</v>
      </c>
      <c r="D30" s="8">
        <v>9.2799999999999994</v>
      </c>
      <c r="E30" s="12">
        <v>6</v>
      </c>
      <c r="F30" s="8">
        <v>7.89</v>
      </c>
      <c r="G30" s="12">
        <v>3</v>
      </c>
      <c r="H30" s="8">
        <v>16.670000000000002</v>
      </c>
      <c r="I30" s="12">
        <v>0</v>
      </c>
    </row>
    <row r="31" spans="2:9" ht="15" customHeight="1" x14ac:dyDescent="0.15">
      <c r="B31" t="s">
        <v>70</v>
      </c>
      <c r="C31" s="12">
        <v>8</v>
      </c>
      <c r="D31" s="8">
        <v>8.25</v>
      </c>
      <c r="E31" s="12">
        <v>8</v>
      </c>
      <c r="F31" s="8">
        <v>10.53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64</v>
      </c>
      <c r="C32" s="12">
        <v>7</v>
      </c>
      <c r="D32" s="8">
        <v>7.22</v>
      </c>
      <c r="E32" s="12">
        <v>7</v>
      </c>
      <c r="F32" s="8">
        <v>9.2100000000000009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90</v>
      </c>
      <c r="C33" s="12">
        <v>7</v>
      </c>
      <c r="D33" s="8">
        <v>7.22</v>
      </c>
      <c r="E33" s="12">
        <v>2</v>
      </c>
      <c r="F33" s="8">
        <v>2.63</v>
      </c>
      <c r="G33" s="12">
        <v>2</v>
      </c>
      <c r="H33" s="8">
        <v>11.11</v>
      </c>
      <c r="I33" s="12">
        <v>3</v>
      </c>
    </row>
    <row r="34" spans="2:9" ht="15" customHeight="1" x14ac:dyDescent="0.15">
      <c r="B34" t="s">
        <v>78</v>
      </c>
      <c r="C34" s="12">
        <v>6</v>
      </c>
      <c r="D34" s="8">
        <v>6.19</v>
      </c>
      <c r="E34" s="12">
        <v>6</v>
      </c>
      <c r="F34" s="8">
        <v>7.89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67</v>
      </c>
      <c r="C35" s="12">
        <v>5</v>
      </c>
      <c r="D35" s="8">
        <v>5.15</v>
      </c>
      <c r="E35" s="12">
        <v>4</v>
      </c>
      <c r="F35" s="8">
        <v>5.26</v>
      </c>
      <c r="G35" s="12">
        <v>1</v>
      </c>
      <c r="H35" s="8">
        <v>5.56</v>
      </c>
      <c r="I35" s="12">
        <v>0</v>
      </c>
    </row>
    <row r="36" spans="2:9" ht="15" customHeight="1" x14ac:dyDescent="0.15">
      <c r="B36" t="s">
        <v>71</v>
      </c>
      <c r="C36" s="12">
        <v>5</v>
      </c>
      <c r="D36" s="8">
        <v>5.15</v>
      </c>
      <c r="E36" s="12">
        <v>4</v>
      </c>
      <c r="F36" s="8">
        <v>5.26</v>
      </c>
      <c r="G36" s="12">
        <v>1</v>
      </c>
      <c r="H36" s="8">
        <v>5.56</v>
      </c>
      <c r="I36" s="12">
        <v>0</v>
      </c>
    </row>
    <row r="37" spans="2:9" ht="15" customHeight="1" x14ac:dyDescent="0.15">
      <c r="B37" t="s">
        <v>65</v>
      </c>
      <c r="C37" s="12">
        <v>4</v>
      </c>
      <c r="D37" s="8">
        <v>4.12</v>
      </c>
      <c r="E37" s="12">
        <v>3</v>
      </c>
      <c r="F37" s="8">
        <v>3.95</v>
      </c>
      <c r="G37" s="12">
        <v>1</v>
      </c>
      <c r="H37" s="8">
        <v>5.56</v>
      </c>
      <c r="I37" s="12">
        <v>0</v>
      </c>
    </row>
    <row r="38" spans="2:9" ht="15" customHeight="1" x14ac:dyDescent="0.15">
      <c r="B38" t="s">
        <v>94</v>
      </c>
      <c r="C38" s="12">
        <v>4</v>
      </c>
      <c r="D38" s="8">
        <v>4.12</v>
      </c>
      <c r="E38" s="12">
        <v>4</v>
      </c>
      <c r="F38" s="8">
        <v>5.26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77</v>
      </c>
      <c r="C39" s="12">
        <v>4</v>
      </c>
      <c r="D39" s="8">
        <v>4.12</v>
      </c>
      <c r="E39" s="12">
        <v>4</v>
      </c>
      <c r="F39" s="8">
        <v>5.26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66</v>
      </c>
      <c r="C40" s="12">
        <v>3</v>
      </c>
      <c r="D40" s="8">
        <v>3.09</v>
      </c>
      <c r="E40" s="12">
        <v>3</v>
      </c>
      <c r="F40" s="8">
        <v>3.95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86</v>
      </c>
      <c r="C41" s="12">
        <v>2</v>
      </c>
      <c r="D41" s="8">
        <v>2.06</v>
      </c>
      <c r="E41" s="12">
        <v>0</v>
      </c>
      <c r="F41" s="8">
        <v>0</v>
      </c>
      <c r="G41" s="12">
        <v>2</v>
      </c>
      <c r="H41" s="8">
        <v>11.11</v>
      </c>
      <c r="I41" s="12">
        <v>0</v>
      </c>
    </row>
    <row r="42" spans="2:9" ht="15" customHeight="1" x14ac:dyDescent="0.15">
      <c r="B42" t="s">
        <v>89</v>
      </c>
      <c r="C42" s="12">
        <v>2</v>
      </c>
      <c r="D42" s="8">
        <v>2.06</v>
      </c>
      <c r="E42" s="12">
        <v>2</v>
      </c>
      <c r="F42" s="8">
        <v>2.63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82</v>
      </c>
      <c r="C43" s="12">
        <v>2</v>
      </c>
      <c r="D43" s="8">
        <v>2.06</v>
      </c>
      <c r="E43" s="12">
        <v>2</v>
      </c>
      <c r="F43" s="8">
        <v>2.63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99</v>
      </c>
      <c r="C44" s="12">
        <v>1</v>
      </c>
      <c r="D44" s="8">
        <v>1.03</v>
      </c>
      <c r="E44" s="12">
        <v>0</v>
      </c>
      <c r="F44" s="8">
        <v>0</v>
      </c>
      <c r="G44" s="12">
        <v>1</v>
      </c>
      <c r="H44" s="8">
        <v>5.56</v>
      </c>
      <c r="I44" s="12">
        <v>0</v>
      </c>
    </row>
    <row r="45" spans="2:9" ht="15" customHeight="1" x14ac:dyDescent="0.15">
      <c r="B45" t="s">
        <v>93</v>
      </c>
      <c r="C45" s="12">
        <v>1</v>
      </c>
      <c r="D45" s="8">
        <v>1.03</v>
      </c>
      <c r="E45" s="12">
        <v>1</v>
      </c>
      <c r="F45" s="8">
        <v>1.32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110</v>
      </c>
      <c r="C46" s="12">
        <v>1</v>
      </c>
      <c r="D46" s="8">
        <v>1.03</v>
      </c>
      <c r="E46" s="12">
        <v>0</v>
      </c>
      <c r="F46" s="8">
        <v>0</v>
      </c>
      <c r="G46" s="12">
        <v>1</v>
      </c>
      <c r="H46" s="8">
        <v>5.56</v>
      </c>
      <c r="I46" s="12">
        <v>0</v>
      </c>
    </row>
    <row r="47" spans="2:9" ht="15" customHeight="1" x14ac:dyDescent="0.15">
      <c r="B47" t="s">
        <v>111</v>
      </c>
      <c r="C47" s="12">
        <v>1</v>
      </c>
      <c r="D47" s="8">
        <v>1.03</v>
      </c>
      <c r="E47" s="12">
        <v>1</v>
      </c>
      <c r="F47" s="8">
        <v>1.32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92</v>
      </c>
      <c r="C48" s="12">
        <v>1</v>
      </c>
      <c r="D48" s="8">
        <v>1.03</v>
      </c>
      <c r="E48" s="12">
        <v>1</v>
      </c>
      <c r="F48" s="8">
        <v>1.32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112</v>
      </c>
      <c r="C49" s="12">
        <v>1</v>
      </c>
      <c r="D49" s="8">
        <v>1.03</v>
      </c>
      <c r="E49" s="12">
        <v>1</v>
      </c>
      <c r="F49" s="8">
        <v>1.32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109</v>
      </c>
      <c r="C50" s="12">
        <v>1</v>
      </c>
      <c r="D50" s="8">
        <v>1.03</v>
      </c>
      <c r="E50" s="12">
        <v>0</v>
      </c>
      <c r="F50" s="8">
        <v>0</v>
      </c>
      <c r="G50" s="12">
        <v>1</v>
      </c>
      <c r="H50" s="8">
        <v>5.56</v>
      </c>
      <c r="I50" s="12">
        <v>0</v>
      </c>
    </row>
    <row r="51" spans="2:9" ht="15" customHeight="1" x14ac:dyDescent="0.15">
      <c r="B51" t="s">
        <v>87</v>
      </c>
      <c r="C51" s="12">
        <v>1</v>
      </c>
      <c r="D51" s="8">
        <v>1.03</v>
      </c>
      <c r="E51" s="12">
        <v>1</v>
      </c>
      <c r="F51" s="8">
        <v>1.32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75</v>
      </c>
      <c r="C52" s="12">
        <v>1</v>
      </c>
      <c r="D52" s="8">
        <v>1.03</v>
      </c>
      <c r="E52" s="12">
        <v>1</v>
      </c>
      <c r="F52" s="8">
        <v>1.32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79</v>
      </c>
      <c r="C53" s="12">
        <v>1</v>
      </c>
      <c r="D53" s="8">
        <v>1.03</v>
      </c>
      <c r="E53" s="12">
        <v>1</v>
      </c>
      <c r="F53" s="8">
        <v>1.32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80</v>
      </c>
      <c r="C54" s="12">
        <v>1</v>
      </c>
      <c r="D54" s="8">
        <v>1.03</v>
      </c>
      <c r="E54" s="12">
        <v>1</v>
      </c>
      <c r="F54" s="8">
        <v>1.32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81</v>
      </c>
      <c r="C55" s="12">
        <v>1</v>
      </c>
      <c r="D55" s="8">
        <v>1.03</v>
      </c>
      <c r="E55" s="12">
        <v>0</v>
      </c>
      <c r="F55" s="8">
        <v>0</v>
      </c>
      <c r="G55" s="12">
        <v>1</v>
      </c>
      <c r="H55" s="8">
        <v>5.56</v>
      </c>
      <c r="I55" s="12">
        <v>0</v>
      </c>
    </row>
    <row r="58" spans="2:9" ht="33" customHeight="1" x14ac:dyDescent="0.15">
      <c r="B58" t="s">
        <v>696</v>
      </c>
      <c r="C58" s="10" t="s">
        <v>56</v>
      </c>
      <c r="D58" s="10" t="s">
        <v>57</v>
      </c>
      <c r="E58" s="10" t="s">
        <v>58</v>
      </c>
      <c r="F58" s="10" t="s">
        <v>59</v>
      </c>
      <c r="G58" s="10" t="s">
        <v>60</v>
      </c>
      <c r="H58" s="10" t="s">
        <v>61</v>
      </c>
      <c r="I58" s="10" t="s">
        <v>62</v>
      </c>
    </row>
    <row r="59" spans="2:9" ht="15" customHeight="1" x14ac:dyDescent="0.15">
      <c r="B59" t="s">
        <v>145</v>
      </c>
      <c r="C59" s="12">
        <v>11</v>
      </c>
      <c r="D59" s="8">
        <v>11.34</v>
      </c>
      <c r="E59" s="12">
        <v>8</v>
      </c>
      <c r="F59" s="8">
        <v>10.53</v>
      </c>
      <c r="G59" s="12">
        <v>3</v>
      </c>
      <c r="H59" s="8">
        <v>16.670000000000002</v>
      </c>
      <c r="I59" s="12">
        <v>0</v>
      </c>
    </row>
    <row r="60" spans="2:9" ht="15" customHeight="1" x14ac:dyDescent="0.15">
      <c r="B60" t="s">
        <v>153</v>
      </c>
      <c r="C60" s="12">
        <v>6</v>
      </c>
      <c r="D60" s="8">
        <v>6.19</v>
      </c>
      <c r="E60" s="12">
        <v>4</v>
      </c>
      <c r="F60" s="8">
        <v>5.26</v>
      </c>
      <c r="G60" s="12">
        <v>2</v>
      </c>
      <c r="H60" s="8">
        <v>11.11</v>
      </c>
      <c r="I60" s="12">
        <v>0</v>
      </c>
    </row>
    <row r="61" spans="2:9" ht="15" customHeight="1" x14ac:dyDescent="0.15">
      <c r="B61" t="s">
        <v>150</v>
      </c>
      <c r="C61" s="12">
        <v>5</v>
      </c>
      <c r="D61" s="8">
        <v>5.15</v>
      </c>
      <c r="E61" s="12">
        <v>5</v>
      </c>
      <c r="F61" s="8">
        <v>6.58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241</v>
      </c>
      <c r="C62" s="12">
        <v>4</v>
      </c>
      <c r="D62" s="8">
        <v>4.12</v>
      </c>
      <c r="E62" s="12">
        <v>4</v>
      </c>
      <c r="F62" s="8">
        <v>5.26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160</v>
      </c>
      <c r="C63" s="12">
        <v>4</v>
      </c>
      <c r="D63" s="8">
        <v>4.12</v>
      </c>
      <c r="E63" s="12">
        <v>4</v>
      </c>
      <c r="F63" s="8">
        <v>5.26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175</v>
      </c>
      <c r="C64" s="12">
        <v>3</v>
      </c>
      <c r="D64" s="8">
        <v>3.09</v>
      </c>
      <c r="E64" s="12">
        <v>3</v>
      </c>
      <c r="F64" s="8">
        <v>3.95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190</v>
      </c>
      <c r="C65" s="12">
        <v>3</v>
      </c>
      <c r="D65" s="8">
        <v>3.09</v>
      </c>
      <c r="E65" s="12">
        <v>3</v>
      </c>
      <c r="F65" s="8">
        <v>3.95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240</v>
      </c>
      <c r="C66" s="12">
        <v>3</v>
      </c>
      <c r="D66" s="8">
        <v>3.09</v>
      </c>
      <c r="E66" s="12">
        <v>1</v>
      </c>
      <c r="F66" s="8">
        <v>1.32</v>
      </c>
      <c r="G66" s="12">
        <v>2</v>
      </c>
      <c r="H66" s="8">
        <v>11.11</v>
      </c>
      <c r="I66" s="12">
        <v>0</v>
      </c>
    </row>
    <row r="67" spans="2:9" ht="15" customHeight="1" x14ac:dyDescent="0.15">
      <c r="B67" t="s">
        <v>151</v>
      </c>
      <c r="C67" s="12">
        <v>3</v>
      </c>
      <c r="D67" s="8">
        <v>3.09</v>
      </c>
      <c r="E67" s="12">
        <v>3</v>
      </c>
      <c r="F67" s="8">
        <v>3.95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180</v>
      </c>
      <c r="C68" s="12">
        <v>3</v>
      </c>
      <c r="D68" s="8">
        <v>3.09</v>
      </c>
      <c r="E68" s="12">
        <v>2</v>
      </c>
      <c r="F68" s="8">
        <v>2.63</v>
      </c>
      <c r="G68" s="12">
        <v>1</v>
      </c>
      <c r="H68" s="8">
        <v>5.56</v>
      </c>
      <c r="I68" s="12">
        <v>0</v>
      </c>
    </row>
    <row r="69" spans="2:9" ht="15" customHeight="1" x14ac:dyDescent="0.15">
      <c r="B69" t="s">
        <v>146</v>
      </c>
      <c r="C69" s="12">
        <v>2</v>
      </c>
      <c r="D69" s="8">
        <v>2.06</v>
      </c>
      <c r="E69" s="12">
        <v>2</v>
      </c>
      <c r="F69" s="8">
        <v>2.63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170</v>
      </c>
      <c r="C70" s="12">
        <v>2</v>
      </c>
      <c r="D70" s="8">
        <v>2.06</v>
      </c>
      <c r="E70" s="12">
        <v>1</v>
      </c>
      <c r="F70" s="8">
        <v>1.32</v>
      </c>
      <c r="G70" s="12">
        <v>1</v>
      </c>
      <c r="H70" s="8">
        <v>5.56</v>
      </c>
      <c r="I70" s="12">
        <v>0</v>
      </c>
    </row>
    <row r="71" spans="2:9" ht="15" customHeight="1" x14ac:dyDescent="0.15">
      <c r="B71" t="s">
        <v>179</v>
      </c>
      <c r="C71" s="12">
        <v>2</v>
      </c>
      <c r="D71" s="8">
        <v>2.06</v>
      </c>
      <c r="E71" s="12">
        <v>2</v>
      </c>
      <c r="F71" s="8">
        <v>2.63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239</v>
      </c>
      <c r="C72" s="12">
        <v>2</v>
      </c>
      <c r="D72" s="8">
        <v>2.06</v>
      </c>
      <c r="E72" s="12">
        <v>0</v>
      </c>
      <c r="F72" s="8">
        <v>0</v>
      </c>
      <c r="G72" s="12">
        <v>0</v>
      </c>
      <c r="H72" s="8">
        <v>0</v>
      </c>
      <c r="I72" s="12">
        <v>2</v>
      </c>
    </row>
    <row r="73" spans="2:9" ht="15" customHeight="1" x14ac:dyDescent="0.15">
      <c r="B73" t="s">
        <v>188</v>
      </c>
      <c r="C73" s="12">
        <v>2</v>
      </c>
      <c r="D73" s="8">
        <v>2.06</v>
      </c>
      <c r="E73" s="12">
        <v>0</v>
      </c>
      <c r="F73" s="8">
        <v>0</v>
      </c>
      <c r="G73" s="12">
        <v>2</v>
      </c>
      <c r="H73" s="8">
        <v>11.11</v>
      </c>
      <c r="I73" s="12">
        <v>0</v>
      </c>
    </row>
    <row r="74" spans="2:9" ht="15" customHeight="1" x14ac:dyDescent="0.15">
      <c r="B74" t="s">
        <v>200</v>
      </c>
      <c r="C74" s="12">
        <v>2</v>
      </c>
      <c r="D74" s="8">
        <v>2.06</v>
      </c>
      <c r="E74" s="12">
        <v>2</v>
      </c>
      <c r="F74" s="8">
        <v>2.63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172</v>
      </c>
      <c r="C75" s="12">
        <v>2</v>
      </c>
      <c r="D75" s="8">
        <v>2.06</v>
      </c>
      <c r="E75" s="12">
        <v>1</v>
      </c>
      <c r="F75" s="8">
        <v>1.32</v>
      </c>
      <c r="G75" s="12">
        <v>1</v>
      </c>
      <c r="H75" s="8">
        <v>5.56</v>
      </c>
      <c r="I75" s="12">
        <v>0</v>
      </c>
    </row>
    <row r="76" spans="2:9" ht="15" customHeight="1" x14ac:dyDescent="0.15">
      <c r="B76" t="s">
        <v>242</v>
      </c>
      <c r="C76" s="12">
        <v>2</v>
      </c>
      <c r="D76" s="8">
        <v>2.06</v>
      </c>
      <c r="E76" s="12">
        <v>2</v>
      </c>
      <c r="F76" s="8">
        <v>2.63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243</v>
      </c>
      <c r="C77" s="12">
        <v>2</v>
      </c>
      <c r="D77" s="8">
        <v>2.06</v>
      </c>
      <c r="E77" s="12">
        <v>2</v>
      </c>
      <c r="F77" s="8">
        <v>2.63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158</v>
      </c>
      <c r="C78" s="12">
        <v>2</v>
      </c>
      <c r="D78" s="8">
        <v>2.06</v>
      </c>
      <c r="E78" s="12">
        <v>2</v>
      </c>
      <c r="F78" s="8">
        <v>2.63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161</v>
      </c>
      <c r="C79" s="12">
        <v>2</v>
      </c>
      <c r="D79" s="8">
        <v>2.06</v>
      </c>
      <c r="E79" s="12">
        <v>2</v>
      </c>
      <c r="F79" s="8">
        <v>2.63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164</v>
      </c>
      <c r="C80" s="12">
        <v>2</v>
      </c>
      <c r="D80" s="8">
        <v>2.06</v>
      </c>
      <c r="E80" s="12">
        <v>2</v>
      </c>
      <c r="F80" s="8">
        <v>2.63</v>
      </c>
      <c r="G80" s="12">
        <v>0</v>
      </c>
      <c r="H80" s="8">
        <v>0</v>
      </c>
      <c r="I80" s="12">
        <v>0</v>
      </c>
    </row>
    <row r="82" spans="2:2" ht="15" customHeight="1" x14ac:dyDescent="0.15">
      <c r="B82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10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697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25</v>
      </c>
      <c r="D6" s="8">
        <v>26.88</v>
      </c>
      <c r="E6" s="12">
        <v>21</v>
      </c>
      <c r="F6" s="8">
        <v>25.61</v>
      </c>
      <c r="G6" s="12">
        <v>4</v>
      </c>
      <c r="H6" s="8">
        <v>36.36</v>
      </c>
      <c r="I6" s="12">
        <v>0</v>
      </c>
    </row>
    <row r="7" spans="2:9" ht="15" customHeight="1" x14ac:dyDescent="0.15">
      <c r="B7" t="s">
        <v>42</v>
      </c>
      <c r="C7" s="12">
        <v>17</v>
      </c>
      <c r="D7" s="8">
        <v>18.28</v>
      </c>
      <c r="E7" s="12">
        <v>15</v>
      </c>
      <c r="F7" s="8">
        <v>18.29</v>
      </c>
      <c r="G7" s="12">
        <v>2</v>
      </c>
      <c r="H7" s="8">
        <v>18.18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1</v>
      </c>
      <c r="D10" s="8">
        <v>1.08</v>
      </c>
      <c r="E10" s="12">
        <v>1</v>
      </c>
      <c r="F10" s="8">
        <v>1.22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27</v>
      </c>
      <c r="D11" s="8">
        <v>29.03</v>
      </c>
      <c r="E11" s="12">
        <v>25</v>
      </c>
      <c r="F11" s="8">
        <v>30.49</v>
      </c>
      <c r="G11" s="12">
        <v>2</v>
      </c>
      <c r="H11" s="8">
        <v>18.18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50</v>
      </c>
      <c r="C15" s="12">
        <v>8</v>
      </c>
      <c r="D15" s="8">
        <v>8.6</v>
      </c>
      <c r="E15" s="12">
        <v>7</v>
      </c>
      <c r="F15" s="8">
        <v>8.5399999999999991</v>
      </c>
      <c r="G15" s="12">
        <v>1</v>
      </c>
      <c r="H15" s="8">
        <v>9.09</v>
      </c>
      <c r="I15" s="12">
        <v>0</v>
      </c>
    </row>
    <row r="16" spans="2:9" ht="15" customHeight="1" x14ac:dyDescent="0.15">
      <c r="B16" t="s">
        <v>51</v>
      </c>
      <c r="C16" s="12">
        <v>9</v>
      </c>
      <c r="D16" s="8">
        <v>9.68</v>
      </c>
      <c r="E16" s="12">
        <v>8</v>
      </c>
      <c r="F16" s="8">
        <v>9.76</v>
      </c>
      <c r="G16" s="12">
        <v>1</v>
      </c>
      <c r="H16" s="8">
        <v>9.09</v>
      </c>
      <c r="I16" s="12">
        <v>0</v>
      </c>
    </row>
    <row r="17" spans="2:9" ht="15" customHeight="1" x14ac:dyDescent="0.15">
      <c r="B17" t="s">
        <v>52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2</v>
      </c>
      <c r="D18" s="8">
        <v>2.15</v>
      </c>
      <c r="E18" s="12">
        <v>1</v>
      </c>
      <c r="F18" s="8">
        <v>1.22</v>
      </c>
      <c r="G18" s="12">
        <v>1</v>
      </c>
      <c r="H18" s="8">
        <v>9.09</v>
      </c>
      <c r="I18" s="12">
        <v>0</v>
      </c>
    </row>
    <row r="19" spans="2:9" ht="15" customHeight="1" x14ac:dyDescent="0.15">
      <c r="B19" t="s">
        <v>54</v>
      </c>
      <c r="C19" s="12">
        <v>4</v>
      </c>
      <c r="D19" s="8">
        <v>4.3</v>
      </c>
      <c r="E19" s="12">
        <v>4</v>
      </c>
      <c r="F19" s="8">
        <v>4.88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601</v>
      </c>
      <c r="C20" s="12">
        <f>SUM(LTBL_29386[総数／事業所数])</f>
        <v>93</v>
      </c>
      <c r="E20" s="12">
        <f>SUBTOTAL(109,LTBL_29386[個人／事業所数])</f>
        <v>82</v>
      </c>
      <c r="G20" s="12">
        <f>SUBTOTAL(109,LTBL_29386[法人／事業所数])</f>
        <v>11</v>
      </c>
      <c r="I20" s="12">
        <f>SUBTOTAL(109,LTBL_29386[法人以外の団体／事業所数])</f>
        <v>0</v>
      </c>
    </row>
    <row r="21" spans="2:9" ht="15" customHeight="1" x14ac:dyDescent="0.15">
      <c r="E21" s="11">
        <f>LTBL_29386[[#Totals],[個人／事業所数]]/LTBL_29386[[#Totals],[総数／事業所数]]</f>
        <v>0.88172043010752688</v>
      </c>
      <c r="G21" s="11">
        <f>LTBL_29386[[#Totals],[法人／事業所数]]/LTBL_29386[[#Totals],[総数／事業所数]]</f>
        <v>0.11827956989247312</v>
      </c>
      <c r="I21" s="11">
        <f>LTBL_29386[[#Totals],[法人以外の団体／事業所数]]/LTBL_29386[[#Totals],[総数／事業所数]]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698</v>
      </c>
      <c r="E23" s="10" t="s">
        <v>58</v>
      </c>
      <c r="F23" s="10" t="s">
        <v>699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610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70</v>
      </c>
      <c r="C29" s="12">
        <v>13</v>
      </c>
      <c r="D29" s="8">
        <v>13.98</v>
      </c>
      <c r="E29" s="12">
        <v>13</v>
      </c>
      <c r="F29" s="8">
        <v>15.85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63</v>
      </c>
      <c r="C30" s="12">
        <v>11</v>
      </c>
      <c r="D30" s="8">
        <v>11.83</v>
      </c>
      <c r="E30" s="12">
        <v>7</v>
      </c>
      <c r="F30" s="8">
        <v>8.5399999999999991</v>
      </c>
      <c r="G30" s="12">
        <v>4</v>
      </c>
      <c r="H30" s="8">
        <v>36.36</v>
      </c>
      <c r="I30" s="12">
        <v>0</v>
      </c>
    </row>
    <row r="31" spans="2:9" ht="15" customHeight="1" x14ac:dyDescent="0.15">
      <c r="B31" t="s">
        <v>64</v>
      </c>
      <c r="C31" s="12">
        <v>9</v>
      </c>
      <c r="D31" s="8">
        <v>9.68</v>
      </c>
      <c r="E31" s="12">
        <v>9</v>
      </c>
      <c r="F31" s="8">
        <v>10.98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72</v>
      </c>
      <c r="C32" s="12">
        <v>8</v>
      </c>
      <c r="D32" s="8">
        <v>8.6</v>
      </c>
      <c r="E32" s="12">
        <v>7</v>
      </c>
      <c r="F32" s="8">
        <v>8.5399999999999991</v>
      </c>
      <c r="G32" s="12">
        <v>1</v>
      </c>
      <c r="H32" s="8">
        <v>9.09</v>
      </c>
      <c r="I32" s="12">
        <v>0</v>
      </c>
    </row>
    <row r="33" spans="2:9" ht="15" customHeight="1" x14ac:dyDescent="0.15">
      <c r="B33" t="s">
        <v>67</v>
      </c>
      <c r="C33" s="12">
        <v>6</v>
      </c>
      <c r="D33" s="8">
        <v>6.45</v>
      </c>
      <c r="E33" s="12">
        <v>6</v>
      </c>
      <c r="F33" s="8">
        <v>7.32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77</v>
      </c>
      <c r="C34" s="12">
        <v>6</v>
      </c>
      <c r="D34" s="8">
        <v>6.45</v>
      </c>
      <c r="E34" s="12">
        <v>5</v>
      </c>
      <c r="F34" s="8">
        <v>6.1</v>
      </c>
      <c r="G34" s="12">
        <v>1</v>
      </c>
      <c r="H34" s="8">
        <v>9.09</v>
      </c>
      <c r="I34" s="12">
        <v>0</v>
      </c>
    </row>
    <row r="35" spans="2:9" ht="15" customHeight="1" x14ac:dyDescent="0.15">
      <c r="B35" t="s">
        <v>78</v>
      </c>
      <c r="C35" s="12">
        <v>6</v>
      </c>
      <c r="D35" s="8">
        <v>6.45</v>
      </c>
      <c r="E35" s="12">
        <v>6</v>
      </c>
      <c r="F35" s="8">
        <v>7.32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65</v>
      </c>
      <c r="C36" s="12">
        <v>5</v>
      </c>
      <c r="D36" s="8">
        <v>5.38</v>
      </c>
      <c r="E36" s="12">
        <v>5</v>
      </c>
      <c r="F36" s="8">
        <v>6.1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66</v>
      </c>
      <c r="C37" s="12">
        <v>4</v>
      </c>
      <c r="D37" s="8">
        <v>4.3</v>
      </c>
      <c r="E37" s="12">
        <v>4</v>
      </c>
      <c r="F37" s="8">
        <v>4.88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101</v>
      </c>
      <c r="C38" s="12">
        <v>3</v>
      </c>
      <c r="D38" s="8">
        <v>3.23</v>
      </c>
      <c r="E38" s="12">
        <v>2</v>
      </c>
      <c r="F38" s="8">
        <v>2.44</v>
      </c>
      <c r="G38" s="12">
        <v>1</v>
      </c>
      <c r="H38" s="8">
        <v>9.09</v>
      </c>
      <c r="I38" s="12">
        <v>0</v>
      </c>
    </row>
    <row r="39" spans="2:9" ht="15" customHeight="1" x14ac:dyDescent="0.15">
      <c r="B39" t="s">
        <v>90</v>
      </c>
      <c r="C39" s="12">
        <v>2</v>
      </c>
      <c r="D39" s="8">
        <v>2.15</v>
      </c>
      <c r="E39" s="12">
        <v>2</v>
      </c>
      <c r="F39" s="8">
        <v>2.44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92</v>
      </c>
      <c r="C40" s="12">
        <v>2</v>
      </c>
      <c r="D40" s="8">
        <v>2.15</v>
      </c>
      <c r="E40" s="12">
        <v>0</v>
      </c>
      <c r="F40" s="8">
        <v>0</v>
      </c>
      <c r="G40" s="12">
        <v>2</v>
      </c>
      <c r="H40" s="8">
        <v>18.18</v>
      </c>
      <c r="I40" s="12">
        <v>0</v>
      </c>
    </row>
    <row r="41" spans="2:9" ht="15" customHeight="1" x14ac:dyDescent="0.15">
      <c r="B41" t="s">
        <v>69</v>
      </c>
      <c r="C41" s="12">
        <v>2</v>
      </c>
      <c r="D41" s="8">
        <v>2.15</v>
      </c>
      <c r="E41" s="12">
        <v>2</v>
      </c>
      <c r="F41" s="8">
        <v>2.44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71</v>
      </c>
      <c r="C42" s="12">
        <v>2</v>
      </c>
      <c r="D42" s="8">
        <v>2.15</v>
      </c>
      <c r="E42" s="12">
        <v>2</v>
      </c>
      <c r="F42" s="8">
        <v>2.44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94</v>
      </c>
      <c r="C43" s="12">
        <v>2</v>
      </c>
      <c r="D43" s="8">
        <v>2.15</v>
      </c>
      <c r="E43" s="12">
        <v>2</v>
      </c>
      <c r="F43" s="8">
        <v>2.44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85</v>
      </c>
      <c r="C44" s="12">
        <v>2</v>
      </c>
      <c r="D44" s="8">
        <v>2.15</v>
      </c>
      <c r="E44" s="12">
        <v>2</v>
      </c>
      <c r="F44" s="8">
        <v>2.44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97</v>
      </c>
      <c r="C45" s="12">
        <v>1</v>
      </c>
      <c r="D45" s="8">
        <v>1.08</v>
      </c>
      <c r="E45" s="12">
        <v>1</v>
      </c>
      <c r="F45" s="8">
        <v>1.22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110</v>
      </c>
      <c r="C46" s="12">
        <v>1</v>
      </c>
      <c r="D46" s="8">
        <v>1.08</v>
      </c>
      <c r="E46" s="12">
        <v>1</v>
      </c>
      <c r="F46" s="8">
        <v>1.22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91</v>
      </c>
      <c r="C47" s="12">
        <v>1</v>
      </c>
      <c r="D47" s="8">
        <v>1.08</v>
      </c>
      <c r="E47" s="12">
        <v>1</v>
      </c>
      <c r="F47" s="8">
        <v>1.22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109</v>
      </c>
      <c r="C48" s="12">
        <v>1</v>
      </c>
      <c r="D48" s="8">
        <v>1.08</v>
      </c>
      <c r="E48" s="12">
        <v>1</v>
      </c>
      <c r="F48" s="8">
        <v>1.22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88</v>
      </c>
      <c r="C49" s="12">
        <v>1</v>
      </c>
      <c r="D49" s="8">
        <v>1.08</v>
      </c>
      <c r="E49" s="12">
        <v>1</v>
      </c>
      <c r="F49" s="8">
        <v>1.22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83</v>
      </c>
      <c r="C50" s="12">
        <v>1</v>
      </c>
      <c r="D50" s="8">
        <v>1.08</v>
      </c>
      <c r="E50" s="12">
        <v>0</v>
      </c>
      <c r="F50" s="8">
        <v>0</v>
      </c>
      <c r="G50" s="12">
        <v>1</v>
      </c>
      <c r="H50" s="8">
        <v>9.09</v>
      </c>
      <c r="I50" s="12">
        <v>0</v>
      </c>
    </row>
    <row r="51" spans="2:9" ht="15" customHeight="1" x14ac:dyDescent="0.15">
      <c r="B51" t="s">
        <v>81</v>
      </c>
      <c r="C51" s="12">
        <v>1</v>
      </c>
      <c r="D51" s="8">
        <v>1.08</v>
      </c>
      <c r="E51" s="12">
        <v>1</v>
      </c>
      <c r="F51" s="8">
        <v>1.22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84</v>
      </c>
      <c r="C52" s="12">
        <v>1</v>
      </c>
      <c r="D52" s="8">
        <v>1.08</v>
      </c>
      <c r="E52" s="12">
        <v>0</v>
      </c>
      <c r="F52" s="8">
        <v>0</v>
      </c>
      <c r="G52" s="12">
        <v>1</v>
      </c>
      <c r="H52" s="8">
        <v>9.09</v>
      </c>
      <c r="I52" s="12">
        <v>0</v>
      </c>
    </row>
    <row r="53" spans="2:9" ht="15" customHeight="1" x14ac:dyDescent="0.15">
      <c r="B53" t="s">
        <v>113</v>
      </c>
      <c r="C53" s="12">
        <v>1</v>
      </c>
      <c r="D53" s="8">
        <v>1.08</v>
      </c>
      <c r="E53" s="12">
        <v>1</v>
      </c>
      <c r="F53" s="8">
        <v>1.22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82</v>
      </c>
      <c r="C54" s="12">
        <v>1</v>
      </c>
      <c r="D54" s="8">
        <v>1.08</v>
      </c>
      <c r="E54" s="12">
        <v>1</v>
      </c>
      <c r="F54" s="8">
        <v>1.22</v>
      </c>
      <c r="G54" s="12">
        <v>0</v>
      </c>
      <c r="H54" s="8">
        <v>0</v>
      </c>
      <c r="I54" s="12">
        <v>0</v>
      </c>
    </row>
    <row r="57" spans="2:9" ht="33" customHeight="1" x14ac:dyDescent="0.15">
      <c r="B57" t="s">
        <v>700</v>
      </c>
      <c r="C57" s="10" t="s">
        <v>56</v>
      </c>
      <c r="D57" s="10" t="s">
        <v>57</v>
      </c>
      <c r="E57" s="10" t="s">
        <v>58</v>
      </c>
      <c r="F57" s="10" t="s">
        <v>59</v>
      </c>
      <c r="G57" s="10" t="s">
        <v>60</v>
      </c>
      <c r="H57" s="10" t="s">
        <v>61</v>
      </c>
      <c r="I57" s="10" t="s">
        <v>62</v>
      </c>
    </row>
    <row r="58" spans="2:9" ht="15" customHeight="1" x14ac:dyDescent="0.15">
      <c r="B58" t="s">
        <v>145</v>
      </c>
      <c r="C58" s="12">
        <v>9</v>
      </c>
      <c r="D58" s="8">
        <v>9.68</v>
      </c>
      <c r="E58" s="12">
        <v>5</v>
      </c>
      <c r="F58" s="8">
        <v>6.1</v>
      </c>
      <c r="G58" s="12">
        <v>4</v>
      </c>
      <c r="H58" s="8">
        <v>36.36</v>
      </c>
      <c r="I58" s="12">
        <v>0</v>
      </c>
    </row>
    <row r="59" spans="2:9" ht="15" customHeight="1" x14ac:dyDescent="0.15">
      <c r="B59" t="s">
        <v>190</v>
      </c>
      <c r="C59" s="12">
        <v>7</v>
      </c>
      <c r="D59" s="8">
        <v>7.53</v>
      </c>
      <c r="E59" s="12">
        <v>7</v>
      </c>
      <c r="F59" s="8">
        <v>8.5399999999999991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178</v>
      </c>
      <c r="C60" s="12">
        <v>6</v>
      </c>
      <c r="D60" s="8">
        <v>6.45</v>
      </c>
      <c r="E60" s="12">
        <v>6</v>
      </c>
      <c r="F60" s="8">
        <v>7.32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149</v>
      </c>
      <c r="C61" s="12">
        <v>5</v>
      </c>
      <c r="D61" s="8">
        <v>5.38</v>
      </c>
      <c r="E61" s="12">
        <v>5</v>
      </c>
      <c r="F61" s="8">
        <v>6.1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150</v>
      </c>
      <c r="C62" s="12">
        <v>4</v>
      </c>
      <c r="D62" s="8">
        <v>4.3</v>
      </c>
      <c r="E62" s="12">
        <v>4</v>
      </c>
      <c r="F62" s="8">
        <v>4.88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237</v>
      </c>
      <c r="C63" s="12">
        <v>4</v>
      </c>
      <c r="D63" s="8">
        <v>4.3</v>
      </c>
      <c r="E63" s="12">
        <v>4</v>
      </c>
      <c r="F63" s="8">
        <v>4.88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160</v>
      </c>
      <c r="C64" s="12">
        <v>4</v>
      </c>
      <c r="D64" s="8">
        <v>4.3</v>
      </c>
      <c r="E64" s="12">
        <v>4</v>
      </c>
      <c r="F64" s="8">
        <v>4.88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179</v>
      </c>
      <c r="C65" s="12">
        <v>3</v>
      </c>
      <c r="D65" s="8">
        <v>3.23</v>
      </c>
      <c r="E65" s="12">
        <v>3</v>
      </c>
      <c r="F65" s="8">
        <v>3.66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187</v>
      </c>
      <c r="C66" s="12">
        <v>3</v>
      </c>
      <c r="D66" s="8">
        <v>3.23</v>
      </c>
      <c r="E66" s="12">
        <v>3</v>
      </c>
      <c r="F66" s="8">
        <v>3.66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170</v>
      </c>
      <c r="C67" s="12">
        <v>2</v>
      </c>
      <c r="D67" s="8">
        <v>2.15</v>
      </c>
      <c r="E67" s="12">
        <v>2</v>
      </c>
      <c r="F67" s="8">
        <v>2.44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193</v>
      </c>
      <c r="C68" s="12">
        <v>2</v>
      </c>
      <c r="D68" s="8">
        <v>2.15</v>
      </c>
      <c r="E68" s="12">
        <v>2</v>
      </c>
      <c r="F68" s="8">
        <v>2.44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148</v>
      </c>
      <c r="C69" s="12">
        <v>2</v>
      </c>
      <c r="D69" s="8">
        <v>2.15</v>
      </c>
      <c r="E69" s="12">
        <v>2</v>
      </c>
      <c r="F69" s="8">
        <v>2.44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151</v>
      </c>
      <c r="C70" s="12">
        <v>2</v>
      </c>
      <c r="D70" s="8">
        <v>2.15</v>
      </c>
      <c r="E70" s="12">
        <v>2</v>
      </c>
      <c r="F70" s="8">
        <v>2.44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180</v>
      </c>
      <c r="C71" s="12">
        <v>2</v>
      </c>
      <c r="D71" s="8">
        <v>2.15</v>
      </c>
      <c r="E71" s="12">
        <v>2</v>
      </c>
      <c r="F71" s="8">
        <v>2.44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153</v>
      </c>
      <c r="C72" s="12">
        <v>2</v>
      </c>
      <c r="D72" s="8">
        <v>2.15</v>
      </c>
      <c r="E72" s="12">
        <v>1</v>
      </c>
      <c r="F72" s="8">
        <v>1.22</v>
      </c>
      <c r="G72" s="12">
        <v>1</v>
      </c>
      <c r="H72" s="8">
        <v>9.09</v>
      </c>
      <c r="I72" s="12">
        <v>0</v>
      </c>
    </row>
    <row r="73" spans="2:9" ht="15" customHeight="1" x14ac:dyDescent="0.15">
      <c r="B73" t="s">
        <v>242</v>
      </c>
      <c r="C73" s="12">
        <v>2</v>
      </c>
      <c r="D73" s="8">
        <v>2.15</v>
      </c>
      <c r="E73" s="12">
        <v>2</v>
      </c>
      <c r="F73" s="8">
        <v>2.44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158</v>
      </c>
      <c r="C74" s="12">
        <v>2</v>
      </c>
      <c r="D74" s="8">
        <v>2.15</v>
      </c>
      <c r="E74" s="12">
        <v>2</v>
      </c>
      <c r="F74" s="8">
        <v>2.44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161</v>
      </c>
      <c r="C75" s="12">
        <v>2</v>
      </c>
      <c r="D75" s="8">
        <v>2.15</v>
      </c>
      <c r="E75" s="12">
        <v>2</v>
      </c>
      <c r="F75" s="8">
        <v>2.44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256</v>
      </c>
      <c r="C76" s="12">
        <v>2</v>
      </c>
      <c r="D76" s="8">
        <v>2.15</v>
      </c>
      <c r="E76" s="12">
        <v>1</v>
      </c>
      <c r="F76" s="8">
        <v>1.22</v>
      </c>
      <c r="G76" s="12">
        <v>1</v>
      </c>
      <c r="H76" s="8">
        <v>9.09</v>
      </c>
      <c r="I76" s="12">
        <v>0</v>
      </c>
    </row>
    <row r="77" spans="2:9" ht="15" customHeight="1" x14ac:dyDescent="0.15">
      <c r="B77" t="s">
        <v>175</v>
      </c>
      <c r="C77" s="12">
        <v>1</v>
      </c>
      <c r="D77" s="8">
        <v>1.08</v>
      </c>
      <c r="E77" s="12">
        <v>1</v>
      </c>
      <c r="F77" s="8">
        <v>1.22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195</v>
      </c>
      <c r="C78" s="12">
        <v>1</v>
      </c>
      <c r="D78" s="8">
        <v>1.08</v>
      </c>
      <c r="E78" s="12">
        <v>1</v>
      </c>
      <c r="F78" s="8">
        <v>1.22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244</v>
      </c>
      <c r="C79" s="12">
        <v>1</v>
      </c>
      <c r="D79" s="8">
        <v>1.08</v>
      </c>
      <c r="E79" s="12">
        <v>1</v>
      </c>
      <c r="F79" s="8">
        <v>1.22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245</v>
      </c>
      <c r="C80" s="12">
        <v>1</v>
      </c>
      <c r="D80" s="8">
        <v>1.08</v>
      </c>
      <c r="E80" s="12">
        <v>1</v>
      </c>
      <c r="F80" s="8">
        <v>1.22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240</v>
      </c>
      <c r="C81" s="12">
        <v>1</v>
      </c>
      <c r="D81" s="8">
        <v>1.08</v>
      </c>
      <c r="E81" s="12">
        <v>1</v>
      </c>
      <c r="F81" s="8">
        <v>1.22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177</v>
      </c>
      <c r="C82" s="12">
        <v>1</v>
      </c>
      <c r="D82" s="8">
        <v>1.08</v>
      </c>
      <c r="E82" s="12">
        <v>1</v>
      </c>
      <c r="F82" s="8">
        <v>1.22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246</v>
      </c>
      <c r="C83" s="12">
        <v>1</v>
      </c>
      <c r="D83" s="8">
        <v>1.08</v>
      </c>
      <c r="E83" s="12">
        <v>1</v>
      </c>
      <c r="F83" s="8">
        <v>1.22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247</v>
      </c>
      <c r="C84" s="12">
        <v>1</v>
      </c>
      <c r="D84" s="8">
        <v>1.08</v>
      </c>
      <c r="E84" s="12">
        <v>1</v>
      </c>
      <c r="F84" s="8">
        <v>1.22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248</v>
      </c>
      <c r="C85" s="12">
        <v>1</v>
      </c>
      <c r="D85" s="8">
        <v>1.08</v>
      </c>
      <c r="E85" s="12">
        <v>1</v>
      </c>
      <c r="F85" s="8">
        <v>1.22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234</v>
      </c>
      <c r="C86" s="12">
        <v>1</v>
      </c>
      <c r="D86" s="8">
        <v>1.08</v>
      </c>
      <c r="E86" s="12">
        <v>1</v>
      </c>
      <c r="F86" s="8">
        <v>1.22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249</v>
      </c>
      <c r="C87" s="12">
        <v>1</v>
      </c>
      <c r="D87" s="8">
        <v>1.08</v>
      </c>
      <c r="E87" s="12">
        <v>0</v>
      </c>
      <c r="F87" s="8">
        <v>0</v>
      </c>
      <c r="G87" s="12">
        <v>1</v>
      </c>
      <c r="H87" s="8">
        <v>9.09</v>
      </c>
      <c r="I87" s="12">
        <v>0</v>
      </c>
    </row>
    <row r="88" spans="2:9" ht="15" customHeight="1" x14ac:dyDescent="0.15">
      <c r="B88" t="s">
        <v>216</v>
      </c>
      <c r="C88" s="12">
        <v>1</v>
      </c>
      <c r="D88" s="8">
        <v>1.08</v>
      </c>
      <c r="E88" s="12">
        <v>0</v>
      </c>
      <c r="F88" s="8">
        <v>0</v>
      </c>
      <c r="G88" s="12">
        <v>1</v>
      </c>
      <c r="H88" s="8">
        <v>9.09</v>
      </c>
      <c r="I88" s="12">
        <v>0</v>
      </c>
    </row>
    <row r="89" spans="2:9" ht="15" customHeight="1" x14ac:dyDescent="0.15">
      <c r="B89" t="s">
        <v>250</v>
      </c>
      <c r="C89" s="12">
        <v>1</v>
      </c>
      <c r="D89" s="8">
        <v>1.08</v>
      </c>
      <c r="E89" s="12">
        <v>1</v>
      </c>
      <c r="F89" s="8">
        <v>1.22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251</v>
      </c>
      <c r="C90" s="12">
        <v>1</v>
      </c>
      <c r="D90" s="8">
        <v>1.08</v>
      </c>
      <c r="E90" s="12">
        <v>1</v>
      </c>
      <c r="F90" s="8">
        <v>1.22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252</v>
      </c>
      <c r="C91" s="12">
        <v>1</v>
      </c>
      <c r="D91" s="8">
        <v>1.08</v>
      </c>
      <c r="E91" s="12">
        <v>0</v>
      </c>
      <c r="F91" s="8">
        <v>0</v>
      </c>
      <c r="G91" s="12">
        <v>1</v>
      </c>
      <c r="H91" s="8">
        <v>9.09</v>
      </c>
      <c r="I91" s="12">
        <v>0</v>
      </c>
    </row>
    <row r="92" spans="2:9" ht="15" customHeight="1" x14ac:dyDescent="0.15">
      <c r="B92" t="s">
        <v>147</v>
      </c>
      <c r="C92" s="12">
        <v>1</v>
      </c>
      <c r="D92" s="8">
        <v>1.08</v>
      </c>
      <c r="E92" s="12">
        <v>1</v>
      </c>
      <c r="F92" s="8">
        <v>1.22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176</v>
      </c>
      <c r="C93" s="12">
        <v>1</v>
      </c>
      <c r="D93" s="8">
        <v>1.08</v>
      </c>
      <c r="E93" s="12">
        <v>1</v>
      </c>
      <c r="F93" s="8">
        <v>1.22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253</v>
      </c>
      <c r="C94" s="12">
        <v>1</v>
      </c>
      <c r="D94" s="8">
        <v>1.08</v>
      </c>
      <c r="E94" s="12">
        <v>1</v>
      </c>
      <c r="F94" s="8">
        <v>1.22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156</v>
      </c>
      <c r="C95" s="12">
        <v>1</v>
      </c>
      <c r="D95" s="8">
        <v>1.08</v>
      </c>
      <c r="E95" s="12">
        <v>0</v>
      </c>
      <c r="F95" s="8">
        <v>0</v>
      </c>
      <c r="G95" s="12">
        <v>1</v>
      </c>
      <c r="H95" s="8">
        <v>9.09</v>
      </c>
      <c r="I95" s="12">
        <v>0</v>
      </c>
    </row>
    <row r="96" spans="2:9" ht="15" customHeight="1" x14ac:dyDescent="0.15">
      <c r="B96" t="s">
        <v>254</v>
      </c>
      <c r="C96" s="12">
        <v>1</v>
      </c>
      <c r="D96" s="8">
        <v>1.08</v>
      </c>
      <c r="E96" s="12">
        <v>1</v>
      </c>
      <c r="F96" s="8">
        <v>1.22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184</v>
      </c>
      <c r="C97" s="12">
        <v>1</v>
      </c>
      <c r="D97" s="8">
        <v>1.08</v>
      </c>
      <c r="E97" s="12">
        <v>1</v>
      </c>
      <c r="F97" s="8">
        <v>1.22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255</v>
      </c>
      <c r="C98" s="12">
        <v>1</v>
      </c>
      <c r="D98" s="8">
        <v>1.08</v>
      </c>
      <c r="E98" s="12">
        <v>1</v>
      </c>
      <c r="F98" s="8">
        <v>1.22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173</v>
      </c>
      <c r="C99" s="12">
        <v>1</v>
      </c>
      <c r="D99" s="8">
        <v>1.08</v>
      </c>
      <c r="E99" s="12">
        <v>1</v>
      </c>
      <c r="F99" s="8">
        <v>1.22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199</v>
      </c>
      <c r="C100" s="12">
        <v>1</v>
      </c>
      <c r="D100" s="8">
        <v>1.08</v>
      </c>
      <c r="E100" s="12">
        <v>0</v>
      </c>
      <c r="F100" s="8">
        <v>0</v>
      </c>
      <c r="G100" s="12">
        <v>1</v>
      </c>
      <c r="H100" s="8">
        <v>9.09</v>
      </c>
      <c r="I100" s="12">
        <v>0</v>
      </c>
    </row>
    <row r="101" spans="2:9" ht="15" customHeight="1" x14ac:dyDescent="0.15">
      <c r="B101" t="s">
        <v>257</v>
      </c>
      <c r="C101" s="12">
        <v>1</v>
      </c>
      <c r="D101" s="8">
        <v>1.08</v>
      </c>
      <c r="E101" s="12">
        <v>1</v>
      </c>
      <c r="F101" s="8">
        <v>1.22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164</v>
      </c>
      <c r="C102" s="12">
        <v>1</v>
      </c>
      <c r="D102" s="8">
        <v>1.08</v>
      </c>
      <c r="E102" s="12">
        <v>1</v>
      </c>
      <c r="F102" s="8">
        <v>1.22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258</v>
      </c>
      <c r="C103" s="12">
        <v>1</v>
      </c>
      <c r="D103" s="8">
        <v>1.08</v>
      </c>
      <c r="E103" s="12">
        <v>1</v>
      </c>
      <c r="F103" s="8">
        <v>1.22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230</v>
      </c>
      <c r="C104" s="12">
        <v>1</v>
      </c>
      <c r="D104" s="8">
        <v>1.08</v>
      </c>
      <c r="E104" s="12">
        <v>1</v>
      </c>
      <c r="F104" s="8">
        <v>1.22</v>
      </c>
      <c r="G104" s="12">
        <v>0</v>
      </c>
      <c r="H104" s="8">
        <v>0</v>
      </c>
      <c r="I104" s="12">
        <v>0</v>
      </c>
    </row>
    <row r="106" spans="2:9" ht="15" customHeight="1" x14ac:dyDescent="0.15">
      <c r="B106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701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47</v>
      </c>
      <c r="D6" s="8">
        <v>23.98</v>
      </c>
      <c r="E6" s="12">
        <v>37</v>
      </c>
      <c r="F6" s="8">
        <v>24.83</v>
      </c>
      <c r="G6" s="12">
        <v>10</v>
      </c>
      <c r="H6" s="8">
        <v>21.74</v>
      </c>
      <c r="I6" s="12">
        <v>0</v>
      </c>
    </row>
    <row r="7" spans="2:9" ht="15" customHeight="1" x14ac:dyDescent="0.15">
      <c r="B7" t="s">
        <v>42</v>
      </c>
      <c r="C7" s="12">
        <v>27</v>
      </c>
      <c r="D7" s="8">
        <v>13.78</v>
      </c>
      <c r="E7" s="12">
        <v>15</v>
      </c>
      <c r="F7" s="8">
        <v>10.07</v>
      </c>
      <c r="G7" s="12">
        <v>12</v>
      </c>
      <c r="H7" s="8">
        <v>26.09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67</v>
      </c>
      <c r="D11" s="8">
        <v>34.18</v>
      </c>
      <c r="E11" s="12">
        <v>54</v>
      </c>
      <c r="F11" s="8">
        <v>36.24</v>
      </c>
      <c r="G11" s="12">
        <v>13</v>
      </c>
      <c r="H11" s="8">
        <v>28.26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6</v>
      </c>
      <c r="D13" s="8">
        <v>3.06</v>
      </c>
      <c r="E13" s="12">
        <v>4</v>
      </c>
      <c r="F13" s="8">
        <v>2.68</v>
      </c>
      <c r="G13" s="12">
        <v>2</v>
      </c>
      <c r="H13" s="8">
        <v>4.3499999999999996</v>
      </c>
      <c r="I13" s="12">
        <v>0</v>
      </c>
    </row>
    <row r="14" spans="2:9" ht="15" customHeight="1" x14ac:dyDescent="0.15">
      <c r="B14" t="s">
        <v>49</v>
      </c>
      <c r="C14" s="12">
        <v>7</v>
      </c>
      <c r="D14" s="8">
        <v>3.57</v>
      </c>
      <c r="E14" s="12">
        <v>5</v>
      </c>
      <c r="F14" s="8">
        <v>3.36</v>
      </c>
      <c r="G14" s="12">
        <v>1</v>
      </c>
      <c r="H14" s="8">
        <v>2.17</v>
      </c>
      <c r="I14" s="12">
        <v>1</v>
      </c>
    </row>
    <row r="15" spans="2:9" ht="15" customHeight="1" x14ac:dyDescent="0.15">
      <c r="B15" t="s">
        <v>50</v>
      </c>
      <c r="C15" s="12">
        <v>6</v>
      </c>
      <c r="D15" s="8">
        <v>3.06</v>
      </c>
      <c r="E15" s="12">
        <v>6</v>
      </c>
      <c r="F15" s="8">
        <v>4.03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51</v>
      </c>
      <c r="C16" s="12">
        <v>18</v>
      </c>
      <c r="D16" s="8">
        <v>9.18</v>
      </c>
      <c r="E16" s="12">
        <v>16</v>
      </c>
      <c r="F16" s="8">
        <v>10.74</v>
      </c>
      <c r="G16" s="12">
        <v>2</v>
      </c>
      <c r="H16" s="8">
        <v>4.3499999999999996</v>
      </c>
      <c r="I16" s="12">
        <v>0</v>
      </c>
    </row>
    <row r="17" spans="2:9" ht="15" customHeight="1" x14ac:dyDescent="0.15">
      <c r="B17" t="s">
        <v>52</v>
      </c>
      <c r="C17" s="12">
        <v>2</v>
      </c>
      <c r="D17" s="8">
        <v>1.02</v>
      </c>
      <c r="E17" s="12">
        <v>2</v>
      </c>
      <c r="F17" s="8">
        <v>1.34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10</v>
      </c>
      <c r="D18" s="8">
        <v>5.0999999999999996</v>
      </c>
      <c r="E18" s="12">
        <v>5</v>
      </c>
      <c r="F18" s="8">
        <v>3.36</v>
      </c>
      <c r="G18" s="12">
        <v>5</v>
      </c>
      <c r="H18" s="8">
        <v>10.87</v>
      </c>
      <c r="I18" s="12">
        <v>0</v>
      </c>
    </row>
    <row r="19" spans="2:9" ht="15" customHeight="1" x14ac:dyDescent="0.15">
      <c r="B19" t="s">
        <v>54</v>
      </c>
      <c r="C19" s="12">
        <v>6</v>
      </c>
      <c r="D19" s="8">
        <v>3.06</v>
      </c>
      <c r="E19" s="12">
        <v>5</v>
      </c>
      <c r="F19" s="8">
        <v>3.36</v>
      </c>
      <c r="G19" s="12">
        <v>1</v>
      </c>
      <c r="H19" s="8">
        <v>2.17</v>
      </c>
      <c r="I19" s="12">
        <v>0</v>
      </c>
    </row>
    <row r="20" spans="2:9" ht="15" customHeight="1" x14ac:dyDescent="0.15">
      <c r="B20" s="9" t="s">
        <v>601</v>
      </c>
      <c r="C20" s="12">
        <f>SUM(LTBL_29401[総数／事業所数])</f>
        <v>196</v>
      </c>
      <c r="E20" s="12">
        <f>SUBTOTAL(109,LTBL_29401[個人／事業所数])</f>
        <v>149</v>
      </c>
      <c r="G20" s="12">
        <f>SUBTOTAL(109,LTBL_29401[法人／事業所数])</f>
        <v>46</v>
      </c>
      <c r="I20" s="12">
        <f>SUBTOTAL(109,LTBL_29401[法人以外の団体／事業所数])</f>
        <v>1</v>
      </c>
    </row>
    <row r="21" spans="2:9" ht="15" customHeight="1" x14ac:dyDescent="0.15">
      <c r="E21" s="11">
        <f>LTBL_29401[[#Totals],[個人／事業所数]]/LTBL_29401[[#Totals],[総数／事業所数]]</f>
        <v>0.76020408163265307</v>
      </c>
      <c r="G21" s="11">
        <f>LTBL_29401[[#Totals],[法人／事業所数]]/LTBL_29401[[#Totals],[総数／事業所数]]</f>
        <v>0.23469387755102042</v>
      </c>
      <c r="I21" s="11">
        <f>LTBL_29401[[#Totals],[法人以外の団体／事業所数]]/LTBL_29401[[#Totals],[総数／事業所数]]</f>
        <v>5.1020408163265302E-3</v>
      </c>
    </row>
    <row r="23" spans="2:9" ht="33" customHeight="1" x14ac:dyDescent="0.15">
      <c r="B23" t="s">
        <v>600</v>
      </c>
      <c r="C23" s="10" t="s">
        <v>56</v>
      </c>
      <c r="D23" s="10" t="s">
        <v>702</v>
      </c>
      <c r="E23" s="10" t="s">
        <v>58</v>
      </c>
      <c r="F23" s="10" t="s">
        <v>703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1</v>
      </c>
      <c r="D24" t="s">
        <v>602</v>
      </c>
      <c r="E24">
        <v>0</v>
      </c>
      <c r="F24" t="s">
        <v>604</v>
      </c>
      <c r="G24">
        <v>1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704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63</v>
      </c>
      <c r="C29" s="12">
        <v>25</v>
      </c>
      <c r="D29" s="8">
        <v>12.76</v>
      </c>
      <c r="E29" s="12">
        <v>18</v>
      </c>
      <c r="F29" s="8">
        <v>12.08</v>
      </c>
      <c r="G29" s="12">
        <v>7</v>
      </c>
      <c r="H29" s="8">
        <v>15.22</v>
      </c>
      <c r="I29" s="12">
        <v>0</v>
      </c>
    </row>
    <row r="30" spans="2:9" ht="15" customHeight="1" x14ac:dyDescent="0.15">
      <c r="B30" t="s">
        <v>72</v>
      </c>
      <c r="C30" s="12">
        <v>18</v>
      </c>
      <c r="D30" s="8">
        <v>9.18</v>
      </c>
      <c r="E30" s="12">
        <v>15</v>
      </c>
      <c r="F30" s="8">
        <v>10.07</v>
      </c>
      <c r="G30" s="12">
        <v>3</v>
      </c>
      <c r="H30" s="8">
        <v>6.52</v>
      </c>
      <c r="I30" s="12">
        <v>0</v>
      </c>
    </row>
    <row r="31" spans="2:9" ht="15" customHeight="1" x14ac:dyDescent="0.15">
      <c r="B31" t="s">
        <v>64</v>
      </c>
      <c r="C31" s="12">
        <v>16</v>
      </c>
      <c r="D31" s="8">
        <v>8.16</v>
      </c>
      <c r="E31" s="12">
        <v>13</v>
      </c>
      <c r="F31" s="8">
        <v>8.7200000000000006</v>
      </c>
      <c r="G31" s="12">
        <v>3</v>
      </c>
      <c r="H31" s="8">
        <v>6.52</v>
      </c>
      <c r="I31" s="12">
        <v>0</v>
      </c>
    </row>
    <row r="32" spans="2:9" ht="15" customHeight="1" x14ac:dyDescent="0.15">
      <c r="B32" t="s">
        <v>78</v>
      </c>
      <c r="C32" s="12">
        <v>16</v>
      </c>
      <c r="D32" s="8">
        <v>8.16</v>
      </c>
      <c r="E32" s="12">
        <v>15</v>
      </c>
      <c r="F32" s="8">
        <v>10.07</v>
      </c>
      <c r="G32" s="12">
        <v>1</v>
      </c>
      <c r="H32" s="8">
        <v>2.17</v>
      </c>
      <c r="I32" s="12">
        <v>0</v>
      </c>
    </row>
    <row r="33" spans="2:9" ht="15" customHeight="1" x14ac:dyDescent="0.15">
      <c r="B33" t="s">
        <v>68</v>
      </c>
      <c r="C33" s="12">
        <v>14</v>
      </c>
      <c r="D33" s="8">
        <v>7.14</v>
      </c>
      <c r="E33" s="12">
        <v>8</v>
      </c>
      <c r="F33" s="8">
        <v>5.37</v>
      </c>
      <c r="G33" s="12">
        <v>6</v>
      </c>
      <c r="H33" s="8">
        <v>13.04</v>
      </c>
      <c r="I33" s="12">
        <v>0</v>
      </c>
    </row>
    <row r="34" spans="2:9" ht="15" customHeight="1" x14ac:dyDescent="0.15">
      <c r="B34" t="s">
        <v>70</v>
      </c>
      <c r="C34" s="12">
        <v>11</v>
      </c>
      <c r="D34" s="8">
        <v>5.61</v>
      </c>
      <c r="E34" s="12">
        <v>11</v>
      </c>
      <c r="F34" s="8">
        <v>7.38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71</v>
      </c>
      <c r="C35" s="12">
        <v>8</v>
      </c>
      <c r="D35" s="8">
        <v>4.08</v>
      </c>
      <c r="E35" s="12">
        <v>8</v>
      </c>
      <c r="F35" s="8">
        <v>5.37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87</v>
      </c>
      <c r="C36" s="12">
        <v>7</v>
      </c>
      <c r="D36" s="8">
        <v>3.57</v>
      </c>
      <c r="E36" s="12">
        <v>6</v>
      </c>
      <c r="F36" s="8">
        <v>4.03</v>
      </c>
      <c r="G36" s="12">
        <v>1</v>
      </c>
      <c r="H36" s="8">
        <v>2.17</v>
      </c>
      <c r="I36" s="12">
        <v>0</v>
      </c>
    </row>
    <row r="37" spans="2:9" ht="15" customHeight="1" x14ac:dyDescent="0.15">
      <c r="B37" t="s">
        <v>65</v>
      </c>
      <c r="C37" s="12">
        <v>6</v>
      </c>
      <c r="D37" s="8">
        <v>3.06</v>
      </c>
      <c r="E37" s="12">
        <v>6</v>
      </c>
      <c r="F37" s="8">
        <v>4.03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66</v>
      </c>
      <c r="C38" s="12">
        <v>6</v>
      </c>
      <c r="D38" s="8">
        <v>3.06</v>
      </c>
      <c r="E38" s="12">
        <v>5</v>
      </c>
      <c r="F38" s="8">
        <v>3.36</v>
      </c>
      <c r="G38" s="12">
        <v>1</v>
      </c>
      <c r="H38" s="8">
        <v>2.17</v>
      </c>
      <c r="I38" s="12">
        <v>0</v>
      </c>
    </row>
    <row r="39" spans="2:9" ht="15" customHeight="1" x14ac:dyDescent="0.15">
      <c r="B39" t="s">
        <v>74</v>
      </c>
      <c r="C39" s="12">
        <v>6</v>
      </c>
      <c r="D39" s="8">
        <v>3.06</v>
      </c>
      <c r="E39" s="12">
        <v>4</v>
      </c>
      <c r="F39" s="8">
        <v>2.68</v>
      </c>
      <c r="G39" s="12">
        <v>2</v>
      </c>
      <c r="H39" s="8">
        <v>4.3499999999999996</v>
      </c>
      <c r="I39" s="12">
        <v>0</v>
      </c>
    </row>
    <row r="40" spans="2:9" ht="15" customHeight="1" x14ac:dyDescent="0.15">
      <c r="B40" t="s">
        <v>77</v>
      </c>
      <c r="C40" s="12">
        <v>6</v>
      </c>
      <c r="D40" s="8">
        <v>3.06</v>
      </c>
      <c r="E40" s="12">
        <v>6</v>
      </c>
      <c r="F40" s="8">
        <v>4.03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81</v>
      </c>
      <c r="C41" s="12">
        <v>6</v>
      </c>
      <c r="D41" s="8">
        <v>3.06</v>
      </c>
      <c r="E41" s="12">
        <v>5</v>
      </c>
      <c r="F41" s="8">
        <v>3.36</v>
      </c>
      <c r="G41" s="12">
        <v>1</v>
      </c>
      <c r="H41" s="8">
        <v>2.17</v>
      </c>
      <c r="I41" s="12">
        <v>0</v>
      </c>
    </row>
    <row r="42" spans="2:9" ht="15" customHeight="1" x14ac:dyDescent="0.15">
      <c r="B42" t="s">
        <v>69</v>
      </c>
      <c r="C42" s="12">
        <v>5</v>
      </c>
      <c r="D42" s="8">
        <v>2.5499999999999998</v>
      </c>
      <c r="E42" s="12">
        <v>5</v>
      </c>
      <c r="F42" s="8">
        <v>3.36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91</v>
      </c>
      <c r="C43" s="12">
        <v>4</v>
      </c>
      <c r="D43" s="8">
        <v>2.04</v>
      </c>
      <c r="E43" s="12">
        <v>1</v>
      </c>
      <c r="F43" s="8">
        <v>0.67</v>
      </c>
      <c r="G43" s="12">
        <v>3</v>
      </c>
      <c r="H43" s="8">
        <v>6.52</v>
      </c>
      <c r="I43" s="12">
        <v>0</v>
      </c>
    </row>
    <row r="44" spans="2:9" ht="15" customHeight="1" x14ac:dyDescent="0.15">
      <c r="B44" t="s">
        <v>75</v>
      </c>
      <c r="C44" s="12">
        <v>4</v>
      </c>
      <c r="D44" s="8">
        <v>2.04</v>
      </c>
      <c r="E44" s="12">
        <v>3</v>
      </c>
      <c r="F44" s="8">
        <v>2.0099999999999998</v>
      </c>
      <c r="G44" s="12">
        <v>0</v>
      </c>
      <c r="H44" s="8">
        <v>0</v>
      </c>
      <c r="I44" s="12">
        <v>1</v>
      </c>
    </row>
    <row r="45" spans="2:9" ht="15" customHeight="1" x14ac:dyDescent="0.15">
      <c r="B45" t="s">
        <v>84</v>
      </c>
      <c r="C45" s="12">
        <v>4</v>
      </c>
      <c r="D45" s="8">
        <v>2.04</v>
      </c>
      <c r="E45" s="12">
        <v>0</v>
      </c>
      <c r="F45" s="8">
        <v>0</v>
      </c>
      <c r="G45" s="12">
        <v>4</v>
      </c>
      <c r="H45" s="8">
        <v>8.6999999999999993</v>
      </c>
      <c r="I45" s="12">
        <v>0</v>
      </c>
    </row>
    <row r="46" spans="2:9" ht="15" customHeight="1" x14ac:dyDescent="0.15">
      <c r="B46" t="s">
        <v>113</v>
      </c>
      <c r="C46" s="12">
        <v>4</v>
      </c>
      <c r="D46" s="8">
        <v>2.04</v>
      </c>
      <c r="E46" s="12">
        <v>3</v>
      </c>
      <c r="F46" s="8">
        <v>2.0099999999999998</v>
      </c>
      <c r="G46" s="12">
        <v>1</v>
      </c>
      <c r="H46" s="8">
        <v>2.17</v>
      </c>
      <c r="I46" s="12">
        <v>0</v>
      </c>
    </row>
    <row r="47" spans="2:9" ht="15" customHeight="1" x14ac:dyDescent="0.15">
      <c r="B47" t="s">
        <v>105</v>
      </c>
      <c r="C47" s="12">
        <v>3</v>
      </c>
      <c r="D47" s="8">
        <v>1.53</v>
      </c>
      <c r="E47" s="12">
        <v>2</v>
      </c>
      <c r="F47" s="8">
        <v>1.34</v>
      </c>
      <c r="G47" s="12">
        <v>1</v>
      </c>
      <c r="H47" s="8">
        <v>2.17</v>
      </c>
      <c r="I47" s="12">
        <v>0</v>
      </c>
    </row>
    <row r="48" spans="2:9" ht="15" customHeight="1" x14ac:dyDescent="0.15">
      <c r="B48" t="s">
        <v>114</v>
      </c>
      <c r="C48" s="12">
        <v>3</v>
      </c>
      <c r="D48" s="8">
        <v>1.53</v>
      </c>
      <c r="E48" s="12">
        <v>0</v>
      </c>
      <c r="F48" s="8">
        <v>0</v>
      </c>
      <c r="G48" s="12">
        <v>3</v>
      </c>
      <c r="H48" s="8">
        <v>6.52</v>
      </c>
      <c r="I48" s="12">
        <v>0</v>
      </c>
    </row>
    <row r="49" spans="2:9" ht="15" customHeight="1" x14ac:dyDescent="0.15">
      <c r="B49" t="s">
        <v>76</v>
      </c>
      <c r="C49" s="12">
        <v>3</v>
      </c>
      <c r="D49" s="8">
        <v>1.53</v>
      </c>
      <c r="E49" s="12">
        <v>2</v>
      </c>
      <c r="F49" s="8">
        <v>1.34</v>
      </c>
      <c r="G49" s="12">
        <v>1</v>
      </c>
      <c r="H49" s="8">
        <v>2.17</v>
      </c>
      <c r="I49" s="12">
        <v>0</v>
      </c>
    </row>
    <row r="52" spans="2:9" ht="33" customHeight="1" x14ac:dyDescent="0.15">
      <c r="B52" t="s">
        <v>634</v>
      </c>
      <c r="C52" s="10" t="s">
        <v>56</v>
      </c>
      <c r="D52" s="10" t="s">
        <v>57</v>
      </c>
      <c r="E52" s="10" t="s">
        <v>58</v>
      </c>
      <c r="F52" s="10" t="s">
        <v>59</v>
      </c>
      <c r="G52" s="10" t="s">
        <v>60</v>
      </c>
      <c r="H52" s="10" t="s">
        <v>61</v>
      </c>
      <c r="I52" s="10" t="s">
        <v>62</v>
      </c>
    </row>
    <row r="53" spans="2:9" ht="15" customHeight="1" x14ac:dyDescent="0.15">
      <c r="B53" t="s">
        <v>183</v>
      </c>
      <c r="C53" s="12">
        <v>10</v>
      </c>
      <c r="D53" s="8">
        <v>5.0999999999999996</v>
      </c>
      <c r="E53" s="12">
        <v>6</v>
      </c>
      <c r="F53" s="8">
        <v>4.03</v>
      </c>
      <c r="G53" s="12">
        <v>4</v>
      </c>
      <c r="H53" s="8">
        <v>8.6999999999999993</v>
      </c>
      <c r="I53" s="12">
        <v>0</v>
      </c>
    </row>
    <row r="54" spans="2:9" ht="15" customHeight="1" x14ac:dyDescent="0.15">
      <c r="B54" t="s">
        <v>145</v>
      </c>
      <c r="C54" s="12">
        <v>9</v>
      </c>
      <c r="D54" s="8">
        <v>4.59</v>
      </c>
      <c r="E54" s="12">
        <v>6</v>
      </c>
      <c r="F54" s="8">
        <v>4.03</v>
      </c>
      <c r="G54" s="12">
        <v>3</v>
      </c>
      <c r="H54" s="8">
        <v>6.52</v>
      </c>
      <c r="I54" s="12">
        <v>0</v>
      </c>
    </row>
    <row r="55" spans="2:9" ht="15" customHeight="1" x14ac:dyDescent="0.15">
      <c r="B55" t="s">
        <v>152</v>
      </c>
      <c r="C55" s="12">
        <v>9</v>
      </c>
      <c r="D55" s="8">
        <v>4.59</v>
      </c>
      <c r="E55" s="12">
        <v>9</v>
      </c>
      <c r="F55" s="8">
        <v>6.04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160</v>
      </c>
      <c r="C56" s="12">
        <v>9</v>
      </c>
      <c r="D56" s="8">
        <v>4.59</v>
      </c>
      <c r="E56" s="12">
        <v>9</v>
      </c>
      <c r="F56" s="8">
        <v>6.04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175</v>
      </c>
      <c r="C57" s="12">
        <v>8</v>
      </c>
      <c r="D57" s="8">
        <v>4.08</v>
      </c>
      <c r="E57" s="12">
        <v>7</v>
      </c>
      <c r="F57" s="8">
        <v>4.7</v>
      </c>
      <c r="G57" s="12">
        <v>1</v>
      </c>
      <c r="H57" s="8">
        <v>2.17</v>
      </c>
      <c r="I57" s="12">
        <v>0</v>
      </c>
    </row>
    <row r="58" spans="2:9" ht="15" customHeight="1" x14ac:dyDescent="0.15">
      <c r="B58" t="s">
        <v>150</v>
      </c>
      <c r="C58" s="12">
        <v>7</v>
      </c>
      <c r="D58" s="8">
        <v>3.57</v>
      </c>
      <c r="E58" s="12">
        <v>7</v>
      </c>
      <c r="F58" s="8">
        <v>4.7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189</v>
      </c>
      <c r="C59" s="12">
        <v>7</v>
      </c>
      <c r="D59" s="8">
        <v>3.57</v>
      </c>
      <c r="E59" s="12">
        <v>6</v>
      </c>
      <c r="F59" s="8">
        <v>4.03</v>
      </c>
      <c r="G59" s="12">
        <v>1</v>
      </c>
      <c r="H59" s="8">
        <v>2.17</v>
      </c>
      <c r="I59" s="12">
        <v>0</v>
      </c>
    </row>
    <row r="60" spans="2:9" ht="15" customHeight="1" x14ac:dyDescent="0.15">
      <c r="B60" t="s">
        <v>151</v>
      </c>
      <c r="C60" s="12">
        <v>6</v>
      </c>
      <c r="D60" s="8">
        <v>3.06</v>
      </c>
      <c r="E60" s="12">
        <v>6</v>
      </c>
      <c r="F60" s="8">
        <v>4.03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153</v>
      </c>
      <c r="C61" s="12">
        <v>5</v>
      </c>
      <c r="D61" s="8">
        <v>2.5499999999999998</v>
      </c>
      <c r="E61" s="12">
        <v>5</v>
      </c>
      <c r="F61" s="8">
        <v>3.36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163</v>
      </c>
      <c r="C62" s="12">
        <v>5</v>
      </c>
      <c r="D62" s="8">
        <v>2.5499999999999998</v>
      </c>
      <c r="E62" s="12">
        <v>4</v>
      </c>
      <c r="F62" s="8">
        <v>2.68</v>
      </c>
      <c r="G62" s="12">
        <v>1</v>
      </c>
      <c r="H62" s="8">
        <v>2.17</v>
      </c>
      <c r="I62" s="12">
        <v>0</v>
      </c>
    </row>
    <row r="63" spans="2:9" ht="15" customHeight="1" x14ac:dyDescent="0.15">
      <c r="B63" t="s">
        <v>146</v>
      </c>
      <c r="C63" s="12">
        <v>4</v>
      </c>
      <c r="D63" s="8">
        <v>2.04</v>
      </c>
      <c r="E63" s="12">
        <v>3</v>
      </c>
      <c r="F63" s="8">
        <v>2.0099999999999998</v>
      </c>
      <c r="G63" s="12">
        <v>1</v>
      </c>
      <c r="H63" s="8">
        <v>2.17</v>
      </c>
      <c r="I63" s="12">
        <v>0</v>
      </c>
    </row>
    <row r="64" spans="2:9" ht="15" customHeight="1" x14ac:dyDescent="0.15">
      <c r="B64" t="s">
        <v>190</v>
      </c>
      <c r="C64" s="12">
        <v>4</v>
      </c>
      <c r="D64" s="8">
        <v>2.04</v>
      </c>
      <c r="E64" s="12">
        <v>4</v>
      </c>
      <c r="F64" s="8">
        <v>2.68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170</v>
      </c>
      <c r="C65" s="12">
        <v>4</v>
      </c>
      <c r="D65" s="8">
        <v>2.04</v>
      </c>
      <c r="E65" s="12">
        <v>4</v>
      </c>
      <c r="F65" s="8">
        <v>2.68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161</v>
      </c>
      <c r="C66" s="12">
        <v>4</v>
      </c>
      <c r="D66" s="8">
        <v>2.04</v>
      </c>
      <c r="E66" s="12">
        <v>4</v>
      </c>
      <c r="F66" s="8">
        <v>2.68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257</v>
      </c>
      <c r="C67" s="12">
        <v>4</v>
      </c>
      <c r="D67" s="8">
        <v>2.04</v>
      </c>
      <c r="E67" s="12">
        <v>3</v>
      </c>
      <c r="F67" s="8">
        <v>2.0099999999999998</v>
      </c>
      <c r="G67" s="12">
        <v>1</v>
      </c>
      <c r="H67" s="8">
        <v>2.17</v>
      </c>
      <c r="I67" s="12">
        <v>0</v>
      </c>
    </row>
    <row r="68" spans="2:9" ht="15" customHeight="1" x14ac:dyDescent="0.15">
      <c r="B68" t="s">
        <v>192</v>
      </c>
      <c r="C68" s="12">
        <v>3</v>
      </c>
      <c r="D68" s="8">
        <v>1.53</v>
      </c>
      <c r="E68" s="12">
        <v>3</v>
      </c>
      <c r="F68" s="8">
        <v>2.0099999999999998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203</v>
      </c>
      <c r="C69" s="12">
        <v>3</v>
      </c>
      <c r="D69" s="8">
        <v>1.53</v>
      </c>
      <c r="E69" s="12">
        <v>3</v>
      </c>
      <c r="F69" s="8">
        <v>2.0099999999999998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197</v>
      </c>
      <c r="C70" s="12">
        <v>3</v>
      </c>
      <c r="D70" s="8">
        <v>1.53</v>
      </c>
      <c r="E70" s="12">
        <v>2</v>
      </c>
      <c r="F70" s="8">
        <v>1.34</v>
      </c>
      <c r="G70" s="12">
        <v>1</v>
      </c>
      <c r="H70" s="8">
        <v>2.17</v>
      </c>
      <c r="I70" s="12">
        <v>0</v>
      </c>
    </row>
    <row r="71" spans="2:9" ht="15" customHeight="1" x14ac:dyDescent="0.15">
      <c r="B71" t="s">
        <v>259</v>
      </c>
      <c r="C71" s="12">
        <v>3</v>
      </c>
      <c r="D71" s="8">
        <v>1.53</v>
      </c>
      <c r="E71" s="12">
        <v>0</v>
      </c>
      <c r="F71" s="8">
        <v>0</v>
      </c>
      <c r="G71" s="12">
        <v>3</v>
      </c>
      <c r="H71" s="8">
        <v>6.52</v>
      </c>
      <c r="I71" s="12">
        <v>0</v>
      </c>
    </row>
    <row r="72" spans="2:9" ht="15" customHeight="1" x14ac:dyDescent="0.15">
      <c r="B72" t="s">
        <v>155</v>
      </c>
      <c r="C72" s="12">
        <v>3</v>
      </c>
      <c r="D72" s="8">
        <v>1.53</v>
      </c>
      <c r="E72" s="12">
        <v>3</v>
      </c>
      <c r="F72" s="8">
        <v>2.0099999999999998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168</v>
      </c>
      <c r="C73" s="12">
        <v>3</v>
      </c>
      <c r="D73" s="8">
        <v>1.53</v>
      </c>
      <c r="E73" s="12">
        <v>2</v>
      </c>
      <c r="F73" s="8">
        <v>1.34</v>
      </c>
      <c r="G73" s="12">
        <v>1</v>
      </c>
      <c r="H73" s="8">
        <v>2.17</v>
      </c>
      <c r="I73" s="12">
        <v>0</v>
      </c>
    </row>
    <row r="74" spans="2:9" ht="15" customHeight="1" x14ac:dyDescent="0.15">
      <c r="B74" t="s">
        <v>159</v>
      </c>
      <c r="C74" s="12">
        <v>3</v>
      </c>
      <c r="D74" s="8">
        <v>1.53</v>
      </c>
      <c r="E74" s="12">
        <v>2</v>
      </c>
      <c r="F74" s="8">
        <v>1.34</v>
      </c>
      <c r="G74" s="12">
        <v>1</v>
      </c>
      <c r="H74" s="8">
        <v>2.17</v>
      </c>
      <c r="I74" s="12">
        <v>0</v>
      </c>
    </row>
    <row r="76" spans="2:9" ht="15" customHeight="1" x14ac:dyDescent="0.15">
      <c r="B76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9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705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40</v>
      </c>
      <c r="D6" s="8">
        <v>20.83</v>
      </c>
      <c r="E6" s="12">
        <v>26</v>
      </c>
      <c r="F6" s="8">
        <v>18.57</v>
      </c>
      <c r="G6" s="12">
        <v>14</v>
      </c>
      <c r="H6" s="8">
        <v>28</v>
      </c>
      <c r="I6" s="12">
        <v>0</v>
      </c>
    </row>
    <row r="7" spans="2:9" ht="15" customHeight="1" x14ac:dyDescent="0.15">
      <c r="B7" t="s">
        <v>42</v>
      </c>
      <c r="C7" s="12">
        <v>26</v>
      </c>
      <c r="D7" s="8">
        <v>13.54</v>
      </c>
      <c r="E7" s="12">
        <v>17</v>
      </c>
      <c r="F7" s="8">
        <v>12.14</v>
      </c>
      <c r="G7" s="12">
        <v>9</v>
      </c>
      <c r="H7" s="8">
        <v>18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1</v>
      </c>
      <c r="D9" s="8">
        <v>0.52</v>
      </c>
      <c r="E9" s="12">
        <v>0</v>
      </c>
      <c r="F9" s="8">
        <v>0</v>
      </c>
      <c r="G9" s="12">
        <v>1</v>
      </c>
      <c r="H9" s="8">
        <v>2</v>
      </c>
      <c r="I9" s="12">
        <v>0</v>
      </c>
    </row>
    <row r="10" spans="2:9" ht="15" customHeight="1" x14ac:dyDescent="0.15">
      <c r="B10" t="s">
        <v>45</v>
      </c>
      <c r="C10" s="12">
        <v>4</v>
      </c>
      <c r="D10" s="8">
        <v>2.08</v>
      </c>
      <c r="E10" s="12">
        <v>0</v>
      </c>
      <c r="F10" s="8">
        <v>0</v>
      </c>
      <c r="G10" s="12">
        <v>3</v>
      </c>
      <c r="H10" s="8">
        <v>6</v>
      </c>
      <c r="I10" s="12">
        <v>1</v>
      </c>
    </row>
    <row r="11" spans="2:9" ht="15" customHeight="1" x14ac:dyDescent="0.15">
      <c r="B11" t="s">
        <v>46</v>
      </c>
      <c r="C11" s="12">
        <v>53</v>
      </c>
      <c r="D11" s="8">
        <v>27.6</v>
      </c>
      <c r="E11" s="12">
        <v>44</v>
      </c>
      <c r="F11" s="8">
        <v>31.43</v>
      </c>
      <c r="G11" s="12">
        <v>9</v>
      </c>
      <c r="H11" s="8">
        <v>18</v>
      </c>
      <c r="I11" s="12">
        <v>0</v>
      </c>
    </row>
    <row r="12" spans="2:9" ht="15" customHeight="1" x14ac:dyDescent="0.15">
      <c r="B12" t="s">
        <v>47</v>
      </c>
      <c r="C12" s="12">
        <v>1</v>
      </c>
      <c r="D12" s="8">
        <v>0.52</v>
      </c>
      <c r="E12" s="12">
        <v>0</v>
      </c>
      <c r="F12" s="8">
        <v>0</v>
      </c>
      <c r="G12" s="12">
        <v>1</v>
      </c>
      <c r="H12" s="8">
        <v>2</v>
      </c>
      <c r="I12" s="12">
        <v>0</v>
      </c>
    </row>
    <row r="13" spans="2:9" ht="15" customHeight="1" x14ac:dyDescent="0.15">
      <c r="B13" t="s">
        <v>48</v>
      </c>
      <c r="C13" s="12">
        <v>12</v>
      </c>
      <c r="D13" s="8">
        <v>6.25</v>
      </c>
      <c r="E13" s="12">
        <v>10</v>
      </c>
      <c r="F13" s="8">
        <v>7.14</v>
      </c>
      <c r="G13" s="12">
        <v>2</v>
      </c>
      <c r="H13" s="8">
        <v>4</v>
      </c>
      <c r="I13" s="12">
        <v>0</v>
      </c>
    </row>
    <row r="14" spans="2:9" ht="15" customHeight="1" x14ac:dyDescent="0.15">
      <c r="B14" t="s">
        <v>49</v>
      </c>
      <c r="C14" s="12">
        <v>3</v>
      </c>
      <c r="D14" s="8">
        <v>1.56</v>
      </c>
      <c r="E14" s="12">
        <v>3</v>
      </c>
      <c r="F14" s="8">
        <v>2.14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50</v>
      </c>
      <c r="C15" s="12">
        <v>27</v>
      </c>
      <c r="D15" s="8">
        <v>14.06</v>
      </c>
      <c r="E15" s="12">
        <v>23</v>
      </c>
      <c r="F15" s="8">
        <v>16.43</v>
      </c>
      <c r="G15" s="12">
        <v>4</v>
      </c>
      <c r="H15" s="8">
        <v>8</v>
      </c>
      <c r="I15" s="12">
        <v>0</v>
      </c>
    </row>
    <row r="16" spans="2:9" ht="15" customHeight="1" x14ac:dyDescent="0.15">
      <c r="B16" t="s">
        <v>51</v>
      </c>
      <c r="C16" s="12">
        <v>11</v>
      </c>
      <c r="D16" s="8">
        <v>5.73</v>
      </c>
      <c r="E16" s="12">
        <v>7</v>
      </c>
      <c r="F16" s="8">
        <v>5</v>
      </c>
      <c r="G16" s="12">
        <v>4</v>
      </c>
      <c r="H16" s="8">
        <v>8</v>
      </c>
      <c r="I16" s="12">
        <v>0</v>
      </c>
    </row>
    <row r="17" spans="2:9" ht="15" customHeight="1" x14ac:dyDescent="0.15">
      <c r="B17" t="s">
        <v>52</v>
      </c>
      <c r="C17" s="12">
        <v>3</v>
      </c>
      <c r="D17" s="8">
        <v>1.56</v>
      </c>
      <c r="E17" s="12">
        <v>1</v>
      </c>
      <c r="F17" s="8">
        <v>0.71</v>
      </c>
      <c r="G17" s="12">
        <v>1</v>
      </c>
      <c r="H17" s="8">
        <v>2</v>
      </c>
      <c r="I17" s="12">
        <v>1</v>
      </c>
    </row>
    <row r="18" spans="2:9" ht="15" customHeight="1" x14ac:dyDescent="0.15">
      <c r="B18" t="s">
        <v>53</v>
      </c>
      <c r="C18" s="12">
        <v>3</v>
      </c>
      <c r="D18" s="8">
        <v>1.56</v>
      </c>
      <c r="E18" s="12">
        <v>3</v>
      </c>
      <c r="F18" s="8">
        <v>2.14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54</v>
      </c>
      <c r="C19" s="12">
        <v>8</v>
      </c>
      <c r="D19" s="8">
        <v>4.17</v>
      </c>
      <c r="E19" s="12">
        <v>6</v>
      </c>
      <c r="F19" s="8">
        <v>4.29</v>
      </c>
      <c r="G19" s="12">
        <v>2</v>
      </c>
      <c r="H19" s="8">
        <v>4</v>
      </c>
      <c r="I19" s="12">
        <v>0</v>
      </c>
    </row>
    <row r="20" spans="2:9" ht="15" customHeight="1" x14ac:dyDescent="0.15">
      <c r="B20" s="9" t="s">
        <v>601</v>
      </c>
      <c r="C20" s="12">
        <f>SUM(LTBL_29402[総数／事業所数])</f>
        <v>192</v>
      </c>
      <c r="E20" s="12">
        <f>SUBTOTAL(109,LTBL_29402[個人／事業所数])</f>
        <v>140</v>
      </c>
      <c r="G20" s="12">
        <f>SUBTOTAL(109,LTBL_29402[法人／事業所数])</f>
        <v>50</v>
      </c>
      <c r="I20" s="12">
        <f>SUBTOTAL(109,LTBL_29402[法人以外の団体／事業所数])</f>
        <v>2</v>
      </c>
    </row>
    <row r="21" spans="2:9" ht="15" customHeight="1" x14ac:dyDescent="0.15">
      <c r="E21" s="11">
        <f>LTBL_29402[[#Totals],[個人／事業所数]]/LTBL_29402[[#Totals],[総数／事業所数]]</f>
        <v>0.72916666666666663</v>
      </c>
      <c r="G21" s="11">
        <f>LTBL_29402[[#Totals],[法人／事業所数]]/LTBL_29402[[#Totals],[総数／事業所数]]</f>
        <v>0.26041666666666669</v>
      </c>
      <c r="I21" s="11">
        <f>LTBL_29402[[#Totals],[法人以外の団体／事業所数]]/LTBL_29402[[#Totals],[総数／事業所数]]</f>
        <v>1.0416666666666666E-2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706</v>
      </c>
      <c r="G23" s="10" t="s">
        <v>60</v>
      </c>
      <c r="H23" s="10" t="s">
        <v>707</v>
      </c>
      <c r="I23" s="10" t="s">
        <v>62</v>
      </c>
    </row>
    <row r="24" spans="2:9" ht="15" customHeight="1" x14ac:dyDescent="0.15">
      <c r="B24" t="s">
        <v>603</v>
      </c>
      <c r="C24">
        <v>1</v>
      </c>
      <c r="D24" t="s">
        <v>602</v>
      </c>
      <c r="E24">
        <v>0</v>
      </c>
      <c r="F24" t="s">
        <v>604</v>
      </c>
      <c r="G24">
        <v>1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63</v>
      </c>
      <c r="C29" s="12">
        <v>23</v>
      </c>
      <c r="D29" s="8">
        <v>11.98</v>
      </c>
      <c r="E29" s="12">
        <v>12</v>
      </c>
      <c r="F29" s="8">
        <v>8.57</v>
      </c>
      <c r="G29" s="12">
        <v>11</v>
      </c>
      <c r="H29" s="8">
        <v>22</v>
      </c>
      <c r="I29" s="12">
        <v>0</v>
      </c>
    </row>
    <row r="30" spans="2:9" ht="15" customHeight="1" x14ac:dyDescent="0.15">
      <c r="B30" t="s">
        <v>87</v>
      </c>
      <c r="C30" s="12">
        <v>17</v>
      </c>
      <c r="D30" s="8">
        <v>8.85</v>
      </c>
      <c r="E30" s="12">
        <v>16</v>
      </c>
      <c r="F30" s="8">
        <v>11.43</v>
      </c>
      <c r="G30" s="12">
        <v>1</v>
      </c>
      <c r="H30" s="8">
        <v>2</v>
      </c>
      <c r="I30" s="12">
        <v>0</v>
      </c>
    </row>
    <row r="31" spans="2:9" ht="15" customHeight="1" x14ac:dyDescent="0.15">
      <c r="B31" t="s">
        <v>77</v>
      </c>
      <c r="C31" s="12">
        <v>16</v>
      </c>
      <c r="D31" s="8">
        <v>8.33</v>
      </c>
      <c r="E31" s="12">
        <v>13</v>
      </c>
      <c r="F31" s="8">
        <v>9.2899999999999991</v>
      </c>
      <c r="G31" s="12">
        <v>3</v>
      </c>
      <c r="H31" s="8">
        <v>6</v>
      </c>
      <c r="I31" s="12">
        <v>0</v>
      </c>
    </row>
    <row r="32" spans="2:9" ht="15" customHeight="1" x14ac:dyDescent="0.15">
      <c r="B32" t="s">
        <v>72</v>
      </c>
      <c r="C32" s="12">
        <v>12</v>
      </c>
      <c r="D32" s="8">
        <v>6.25</v>
      </c>
      <c r="E32" s="12">
        <v>9</v>
      </c>
      <c r="F32" s="8">
        <v>6.43</v>
      </c>
      <c r="G32" s="12">
        <v>3</v>
      </c>
      <c r="H32" s="8">
        <v>6</v>
      </c>
      <c r="I32" s="12">
        <v>0</v>
      </c>
    </row>
    <row r="33" spans="2:9" ht="15" customHeight="1" x14ac:dyDescent="0.15">
      <c r="B33" t="s">
        <v>64</v>
      </c>
      <c r="C33" s="12">
        <v>11</v>
      </c>
      <c r="D33" s="8">
        <v>5.73</v>
      </c>
      <c r="E33" s="12">
        <v>9</v>
      </c>
      <c r="F33" s="8">
        <v>6.43</v>
      </c>
      <c r="G33" s="12">
        <v>2</v>
      </c>
      <c r="H33" s="8">
        <v>4</v>
      </c>
      <c r="I33" s="12">
        <v>0</v>
      </c>
    </row>
    <row r="34" spans="2:9" ht="15" customHeight="1" x14ac:dyDescent="0.15">
      <c r="B34" t="s">
        <v>70</v>
      </c>
      <c r="C34" s="12">
        <v>11</v>
      </c>
      <c r="D34" s="8">
        <v>5.73</v>
      </c>
      <c r="E34" s="12">
        <v>8</v>
      </c>
      <c r="F34" s="8">
        <v>5.71</v>
      </c>
      <c r="G34" s="12">
        <v>3</v>
      </c>
      <c r="H34" s="8">
        <v>6</v>
      </c>
      <c r="I34" s="12">
        <v>0</v>
      </c>
    </row>
    <row r="35" spans="2:9" ht="15" customHeight="1" x14ac:dyDescent="0.15">
      <c r="B35" t="s">
        <v>94</v>
      </c>
      <c r="C35" s="12">
        <v>10</v>
      </c>
      <c r="D35" s="8">
        <v>5.21</v>
      </c>
      <c r="E35" s="12">
        <v>9</v>
      </c>
      <c r="F35" s="8">
        <v>6.43</v>
      </c>
      <c r="G35" s="12">
        <v>1</v>
      </c>
      <c r="H35" s="8">
        <v>2</v>
      </c>
      <c r="I35" s="12">
        <v>0</v>
      </c>
    </row>
    <row r="36" spans="2:9" ht="15" customHeight="1" x14ac:dyDescent="0.15">
      <c r="B36" t="s">
        <v>74</v>
      </c>
      <c r="C36" s="12">
        <v>9</v>
      </c>
      <c r="D36" s="8">
        <v>4.6900000000000004</v>
      </c>
      <c r="E36" s="12">
        <v>8</v>
      </c>
      <c r="F36" s="8">
        <v>5.71</v>
      </c>
      <c r="G36" s="12">
        <v>1</v>
      </c>
      <c r="H36" s="8">
        <v>2</v>
      </c>
      <c r="I36" s="12">
        <v>0</v>
      </c>
    </row>
    <row r="37" spans="2:9" ht="15" customHeight="1" x14ac:dyDescent="0.15">
      <c r="B37" t="s">
        <v>78</v>
      </c>
      <c r="C37" s="12">
        <v>7</v>
      </c>
      <c r="D37" s="8">
        <v>3.65</v>
      </c>
      <c r="E37" s="12">
        <v>7</v>
      </c>
      <c r="F37" s="8">
        <v>5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65</v>
      </c>
      <c r="C38" s="12">
        <v>6</v>
      </c>
      <c r="D38" s="8">
        <v>3.13</v>
      </c>
      <c r="E38" s="12">
        <v>5</v>
      </c>
      <c r="F38" s="8">
        <v>3.57</v>
      </c>
      <c r="G38" s="12">
        <v>1</v>
      </c>
      <c r="H38" s="8">
        <v>2</v>
      </c>
      <c r="I38" s="12">
        <v>0</v>
      </c>
    </row>
    <row r="39" spans="2:9" ht="15" customHeight="1" x14ac:dyDescent="0.15">
      <c r="B39" t="s">
        <v>90</v>
      </c>
      <c r="C39" s="12">
        <v>6</v>
      </c>
      <c r="D39" s="8">
        <v>3.13</v>
      </c>
      <c r="E39" s="12">
        <v>2</v>
      </c>
      <c r="F39" s="8">
        <v>1.43</v>
      </c>
      <c r="G39" s="12">
        <v>4</v>
      </c>
      <c r="H39" s="8">
        <v>8</v>
      </c>
      <c r="I39" s="12">
        <v>0</v>
      </c>
    </row>
    <row r="40" spans="2:9" ht="15" customHeight="1" x14ac:dyDescent="0.15">
      <c r="B40" t="s">
        <v>66</v>
      </c>
      <c r="C40" s="12">
        <v>6</v>
      </c>
      <c r="D40" s="8">
        <v>3.13</v>
      </c>
      <c r="E40" s="12">
        <v>3</v>
      </c>
      <c r="F40" s="8">
        <v>2.14</v>
      </c>
      <c r="G40" s="12">
        <v>3</v>
      </c>
      <c r="H40" s="8">
        <v>6</v>
      </c>
      <c r="I40" s="12">
        <v>0</v>
      </c>
    </row>
    <row r="41" spans="2:9" ht="15" customHeight="1" x14ac:dyDescent="0.15">
      <c r="B41" t="s">
        <v>82</v>
      </c>
      <c r="C41" s="12">
        <v>6</v>
      </c>
      <c r="D41" s="8">
        <v>3.13</v>
      </c>
      <c r="E41" s="12">
        <v>5</v>
      </c>
      <c r="F41" s="8">
        <v>3.57</v>
      </c>
      <c r="G41" s="12">
        <v>1</v>
      </c>
      <c r="H41" s="8">
        <v>2</v>
      </c>
      <c r="I41" s="12">
        <v>0</v>
      </c>
    </row>
    <row r="42" spans="2:9" ht="15" customHeight="1" x14ac:dyDescent="0.15">
      <c r="B42" t="s">
        <v>69</v>
      </c>
      <c r="C42" s="12">
        <v>4</v>
      </c>
      <c r="D42" s="8">
        <v>2.08</v>
      </c>
      <c r="E42" s="12">
        <v>4</v>
      </c>
      <c r="F42" s="8">
        <v>2.86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71</v>
      </c>
      <c r="C43" s="12">
        <v>4</v>
      </c>
      <c r="D43" s="8">
        <v>2.08</v>
      </c>
      <c r="E43" s="12">
        <v>3</v>
      </c>
      <c r="F43" s="8">
        <v>2.14</v>
      </c>
      <c r="G43" s="12">
        <v>1</v>
      </c>
      <c r="H43" s="8">
        <v>2</v>
      </c>
      <c r="I43" s="12">
        <v>0</v>
      </c>
    </row>
    <row r="44" spans="2:9" ht="15" customHeight="1" x14ac:dyDescent="0.15">
      <c r="B44" t="s">
        <v>91</v>
      </c>
      <c r="C44" s="12">
        <v>3</v>
      </c>
      <c r="D44" s="8">
        <v>1.56</v>
      </c>
      <c r="E44" s="12">
        <v>3</v>
      </c>
      <c r="F44" s="8">
        <v>2.14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68</v>
      </c>
      <c r="C45" s="12">
        <v>3</v>
      </c>
      <c r="D45" s="8">
        <v>1.56</v>
      </c>
      <c r="E45" s="12">
        <v>3</v>
      </c>
      <c r="F45" s="8">
        <v>2.14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80</v>
      </c>
      <c r="C46" s="12">
        <v>3</v>
      </c>
      <c r="D46" s="8">
        <v>1.56</v>
      </c>
      <c r="E46" s="12">
        <v>1</v>
      </c>
      <c r="F46" s="8">
        <v>0.71</v>
      </c>
      <c r="G46" s="12">
        <v>1</v>
      </c>
      <c r="H46" s="8">
        <v>2</v>
      </c>
      <c r="I46" s="12">
        <v>1</v>
      </c>
    </row>
    <row r="47" spans="2:9" ht="15" customHeight="1" x14ac:dyDescent="0.15">
      <c r="B47" t="s">
        <v>81</v>
      </c>
      <c r="C47" s="12">
        <v>3</v>
      </c>
      <c r="D47" s="8">
        <v>1.56</v>
      </c>
      <c r="E47" s="12">
        <v>3</v>
      </c>
      <c r="F47" s="8">
        <v>2.14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67</v>
      </c>
      <c r="C48" s="12">
        <v>2</v>
      </c>
      <c r="D48" s="8">
        <v>1.04</v>
      </c>
      <c r="E48" s="12">
        <v>2</v>
      </c>
      <c r="F48" s="8">
        <v>1.43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86</v>
      </c>
      <c r="C49" s="12">
        <v>2</v>
      </c>
      <c r="D49" s="8">
        <v>1.04</v>
      </c>
      <c r="E49" s="12">
        <v>2</v>
      </c>
      <c r="F49" s="8">
        <v>1.43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92</v>
      </c>
      <c r="C50" s="12">
        <v>2</v>
      </c>
      <c r="D50" s="8">
        <v>1.04</v>
      </c>
      <c r="E50" s="12">
        <v>2</v>
      </c>
      <c r="F50" s="8">
        <v>1.43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115</v>
      </c>
      <c r="C51" s="12">
        <v>2</v>
      </c>
      <c r="D51" s="8">
        <v>1.04</v>
      </c>
      <c r="E51" s="12">
        <v>0</v>
      </c>
      <c r="F51" s="8">
        <v>0</v>
      </c>
      <c r="G51" s="12">
        <v>1</v>
      </c>
      <c r="H51" s="8">
        <v>2</v>
      </c>
      <c r="I51" s="12">
        <v>1</v>
      </c>
    </row>
    <row r="52" spans="2:9" ht="15" customHeight="1" x14ac:dyDescent="0.15">
      <c r="B52" t="s">
        <v>116</v>
      </c>
      <c r="C52" s="12">
        <v>2</v>
      </c>
      <c r="D52" s="8">
        <v>1.04</v>
      </c>
      <c r="E52" s="12">
        <v>2</v>
      </c>
      <c r="F52" s="8">
        <v>1.43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75</v>
      </c>
      <c r="C53" s="12">
        <v>2</v>
      </c>
      <c r="D53" s="8">
        <v>1.04</v>
      </c>
      <c r="E53" s="12">
        <v>2</v>
      </c>
      <c r="F53" s="8">
        <v>1.43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79</v>
      </c>
      <c r="C54" s="12">
        <v>2</v>
      </c>
      <c r="D54" s="8">
        <v>1.04</v>
      </c>
      <c r="E54" s="12">
        <v>0</v>
      </c>
      <c r="F54" s="8">
        <v>0</v>
      </c>
      <c r="G54" s="12">
        <v>2</v>
      </c>
      <c r="H54" s="8">
        <v>4</v>
      </c>
      <c r="I54" s="12">
        <v>0</v>
      </c>
    </row>
    <row r="55" spans="2:9" ht="15" customHeight="1" x14ac:dyDescent="0.15">
      <c r="B55" t="s">
        <v>101</v>
      </c>
      <c r="C55" s="12">
        <v>2</v>
      </c>
      <c r="D55" s="8">
        <v>1.04</v>
      </c>
      <c r="E55" s="12">
        <v>0</v>
      </c>
      <c r="F55" s="8">
        <v>0</v>
      </c>
      <c r="G55" s="12">
        <v>2</v>
      </c>
      <c r="H55" s="8">
        <v>4</v>
      </c>
      <c r="I55" s="12">
        <v>0</v>
      </c>
    </row>
    <row r="58" spans="2:9" ht="33" customHeight="1" x14ac:dyDescent="0.15">
      <c r="B58" t="s">
        <v>653</v>
      </c>
      <c r="C58" s="10" t="s">
        <v>56</v>
      </c>
      <c r="D58" s="10" t="s">
        <v>57</v>
      </c>
      <c r="E58" s="10" t="s">
        <v>58</v>
      </c>
      <c r="F58" s="10" t="s">
        <v>59</v>
      </c>
      <c r="G58" s="10" t="s">
        <v>60</v>
      </c>
      <c r="H58" s="10" t="s">
        <v>61</v>
      </c>
      <c r="I58" s="10" t="s">
        <v>62</v>
      </c>
    </row>
    <row r="59" spans="2:9" ht="15" customHeight="1" x14ac:dyDescent="0.15">
      <c r="B59" t="s">
        <v>145</v>
      </c>
      <c r="C59" s="12">
        <v>15</v>
      </c>
      <c r="D59" s="8">
        <v>7.81</v>
      </c>
      <c r="E59" s="12">
        <v>8</v>
      </c>
      <c r="F59" s="8">
        <v>5.71</v>
      </c>
      <c r="G59" s="12">
        <v>7</v>
      </c>
      <c r="H59" s="8">
        <v>14</v>
      </c>
      <c r="I59" s="12">
        <v>0</v>
      </c>
    </row>
    <row r="60" spans="2:9" ht="15" customHeight="1" x14ac:dyDescent="0.15">
      <c r="B60" t="s">
        <v>189</v>
      </c>
      <c r="C60" s="12">
        <v>12</v>
      </c>
      <c r="D60" s="8">
        <v>6.25</v>
      </c>
      <c r="E60" s="12">
        <v>11</v>
      </c>
      <c r="F60" s="8">
        <v>7.86</v>
      </c>
      <c r="G60" s="12">
        <v>1</v>
      </c>
      <c r="H60" s="8">
        <v>2</v>
      </c>
      <c r="I60" s="12">
        <v>0</v>
      </c>
    </row>
    <row r="61" spans="2:9" ht="15" customHeight="1" x14ac:dyDescent="0.15">
      <c r="B61" t="s">
        <v>243</v>
      </c>
      <c r="C61" s="12">
        <v>9</v>
      </c>
      <c r="D61" s="8">
        <v>4.6900000000000004</v>
      </c>
      <c r="E61" s="12">
        <v>9</v>
      </c>
      <c r="F61" s="8">
        <v>6.43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149</v>
      </c>
      <c r="C62" s="12">
        <v>6</v>
      </c>
      <c r="D62" s="8">
        <v>3.13</v>
      </c>
      <c r="E62" s="12">
        <v>3</v>
      </c>
      <c r="F62" s="8">
        <v>2.14</v>
      </c>
      <c r="G62" s="12">
        <v>3</v>
      </c>
      <c r="H62" s="8">
        <v>6</v>
      </c>
      <c r="I62" s="12">
        <v>0</v>
      </c>
    </row>
    <row r="63" spans="2:9" ht="15" customHeight="1" x14ac:dyDescent="0.15">
      <c r="B63" t="s">
        <v>153</v>
      </c>
      <c r="C63" s="12">
        <v>6</v>
      </c>
      <c r="D63" s="8">
        <v>3.13</v>
      </c>
      <c r="E63" s="12">
        <v>5</v>
      </c>
      <c r="F63" s="8">
        <v>3.57</v>
      </c>
      <c r="G63" s="12">
        <v>1</v>
      </c>
      <c r="H63" s="8">
        <v>2</v>
      </c>
      <c r="I63" s="12">
        <v>0</v>
      </c>
    </row>
    <row r="64" spans="2:9" ht="15" customHeight="1" x14ac:dyDescent="0.15">
      <c r="B64" t="s">
        <v>156</v>
      </c>
      <c r="C64" s="12">
        <v>6</v>
      </c>
      <c r="D64" s="8">
        <v>3.13</v>
      </c>
      <c r="E64" s="12">
        <v>4</v>
      </c>
      <c r="F64" s="8">
        <v>2.86</v>
      </c>
      <c r="G64" s="12">
        <v>2</v>
      </c>
      <c r="H64" s="8">
        <v>4</v>
      </c>
      <c r="I64" s="12">
        <v>0</v>
      </c>
    </row>
    <row r="65" spans="2:9" ht="15" customHeight="1" x14ac:dyDescent="0.15">
      <c r="B65" t="s">
        <v>158</v>
      </c>
      <c r="C65" s="12">
        <v>6</v>
      </c>
      <c r="D65" s="8">
        <v>3.13</v>
      </c>
      <c r="E65" s="12">
        <v>6</v>
      </c>
      <c r="F65" s="8">
        <v>4.29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164</v>
      </c>
      <c r="C66" s="12">
        <v>6</v>
      </c>
      <c r="D66" s="8">
        <v>3.13</v>
      </c>
      <c r="E66" s="12">
        <v>5</v>
      </c>
      <c r="F66" s="8">
        <v>3.57</v>
      </c>
      <c r="G66" s="12">
        <v>1</v>
      </c>
      <c r="H66" s="8">
        <v>2</v>
      </c>
      <c r="I66" s="12">
        <v>0</v>
      </c>
    </row>
    <row r="67" spans="2:9" ht="15" customHeight="1" x14ac:dyDescent="0.15">
      <c r="B67" t="s">
        <v>263</v>
      </c>
      <c r="C67" s="12">
        <v>5</v>
      </c>
      <c r="D67" s="8">
        <v>2.6</v>
      </c>
      <c r="E67" s="12">
        <v>5</v>
      </c>
      <c r="F67" s="8">
        <v>3.57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146</v>
      </c>
      <c r="C68" s="12">
        <v>4</v>
      </c>
      <c r="D68" s="8">
        <v>2.08</v>
      </c>
      <c r="E68" s="12">
        <v>3</v>
      </c>
      <c r="F68" s="8">
        <v>2.14</v>
      </c>
      <c r="G68" s="12">
        <v>1</v>
      </c>
      <c r="H68" s="8">
        <v>2</v>
      </c>
      <c r="I68" s="12">
        <v>0</v>
      </c>
    </row>
    <row r="69" spans="2:9" ht="15" customHeight="1" x14ac:dyDescent="0.15">
      <c r="B69" t="s">
        <v>192</v>
      </c>
      <c r="C69" s="12">
        <v>4</v>
      </c>
      <c r="D69" s="8">
        <v>2.08</v>
      </c>
      <c r="E69" s="12">
        <v>3</v>
      </c>
      <c r="F69" s="8">
        <v>2.14</v>
      </c>
      <c r="G69" s="12">
        <v>1</v>
      </c>
      <c r="H69" s="8">
        <v>2</v>
      </c>
      <c r="I69" s="12">
        <v>0</v>
      </c>
    </row>
    <row r="70" spans="2:9" ht="15" customHeight="1" x14ac:dyDescent="0.15">
      <c r="B70" t="s">
        <v>154</v>
      </c>
      <c r="C70" s="12">
        <v>4</v>
      </c>
      <c r="D70" s="8">
        <v>2.08</v>
      </c>
      <c r="E70" s="12">
        <v>4</v>
      </c>
      <c r="F70" s="8">
        <v>2.86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190</v>
      </c>
      <c r="C71" s="12">
        <v>3</v>
      </c>
      <c r="D71" s="8">
        <v>1.56</v>
      </c>
      <c r="E71" s="12">
        <v>3</v>
      </c>
      <c r="F71" s="8">
        <v>2.14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177</v>
      </c>
      <c r="C72" s="12">
        <v>3</v>
      </c>
      <c r="D72" s="8">
        <v>1.56</v>
      </c>
      <c r="E72" s="12">
        <v>1</v>
      </c>
      <c r="F72" s="8">
        <v>0.71</v>
      </c>
      <c r="G72" s="12">
        <v>2</v>
      </c>
      <c r="H72" s="8">
        <v>4</v>
      </c>
      <c r="I72" s="12">
        <v>0</v>
      </c>
    </row>
    <row r="73" spans="2:9" ht="15" customHeight="1" x14ac:dyDescent="0.15">
      <c r="B73" t="s">
        <v>234</v>
      </c>
      <c r="C73" s="12">
        <v>3</v>
      </c>
      <c r="D73" s="8">
        <v>1.56</v>
      </c>
      <c r="E73" s="12">
        <v>3</v>
      </c>
      <c r="F73" s="8">
        <v>2.14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151</v>
      </c>
      <c r="C74" s="12">
        <v>3</v>
      </c>
      <c r="D74" s="8">
        <v>1.56</v>
      </c>
      <c r="E74" s="12">
        <v>2</v>
      </c>
      <c r="F74" s="8">
        <v>1.43</v>
      </c>
      <c r="G74" s="12">
        <v>1</v>
      </c>
      <c r="H74" s="8">
        <v>2</v>
      </c>
      <c r="I74" s="12">
        <v>0</v>
      </c>
    </row>
    <row r="75" spans="2:9" ht="15" customHeight="1" x14ac:dyDescent="0.15">
      <c r="B75" t="s">
        <v>180</v>
      </c>
      <c r="C75" s="12">
        <v>3</v>
      </c>
      <c r="D75" s="8">
        <v>1.56</v>
      </c>
      <c r="E75" s="12">
        <v>2</v>
      </c>
      <c r="F75" s="8">
        <v>1.43</v>
      </c>
      <c r="G75" s="12">
        <v>1</v>
      </c>
      <c r="H75" s="8">
        <v>2</v>
      </c>
      <c r="I75" s="12">
        <v>0</v>
      </c>
    </row>
    <row r="76" spans="2:9" ht="15" customHeight="1" x14ac:dyDescent="0.15">
      <c r="B76" t="s">
        <v>155</v>
      </c>
      <c r="C76" s="12">
        <v>3</v>
      </c>
      <c r="D76" s="8">
        <v>1.56</v>
      </c>
      <c r="E76" s="12">
        <v>2</v>
      </c>
      <c r="F76" s="8">
        <v>1.43</v>
      </c>
      <c r="G76" s="12">
        <v>1</v>
      </c>
      <c r="H76" s="8">
        <v>2</v>
      </c>
      <c r="I76" s="12">
        <v>0</v>
      </c>
    </row>
    <row r="77" spans="2:9" ht="15" customHeight="1" x14ac:dyDescent="0.15">
      <c r="B77" t="s">
        <v>160</v>
      </c>
      <c r="C77" s="12">
        <v>3</v>
      </c>
      <c r="D77" s="8">
        <v>1.56</v>
      </c>
      <c r="E77" s="12">
        <v>3</v>
      </c>
      <c r="F77" s="8">
        <v>2.14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191</v>
      </c>
      <c r="C78" s="12">
        <v>2</v>
      </c>
      <c r="D78" s="8">
        <v>1.04</v>
      </c>
      <c r="E78" s="12">
        <v>0</v>
      </c>
      <c r="F78" s="8">
        <v>0</v>
      </c>
      <c r="G78" s="12">
        <v>2</v>
      </c>
      <c r="H78" s="8">
        <v>4</v>
      </c>
      <c r="I78" s="12">
        <v>0</v>
      </c>
    </row>
    <row r="79" spans="2:9" ht="15" customHeight="1" x14ac:dyDescent="0.15">
      <c r="B79" t="s">
        <v>175</v>
      </c>
      <c r="C79" s="12">
        <v>2</v>
      </c>
      <c r="D79" s="8">
        <v>1.04</v>
      </c>
      <c r="E79" s="12">
        <v>1</v>
      </c>
      <c r="F79" s="8">
        <v>0.71</v>
      </c>
      <c r="G79" s="12">
        <v>1</v>
      </c>
      <c r="H79" s="8">
        <v>2</v>
      </c>
      <c r="I79" s="12">
        <v>0</v>
      </c>
    </row>
    <row r="80" spans="2:9" ht="15" customHeight="1" x14ac:dyDescent="0.15">
      <c r="B80" t="s">
        <v>170</v>
      </c>
      <c r="C80" s="12">
        <v>2</v>
      </c>
      <c r="D80" s="8">
        <v>1.04</v>
      </c>
      <c r="E80" s="12">
        <v>2</v>
      </c>
      <c r="F80" s="8">
        <v>1.43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260</v>
      </c>
      <c r="C81" s="12">
        <v>2</v>
      </c>
      <c r="D81" s="8">
        <v>1.04</v>
      </c>
      <c r="E81" s="12">
        <v>2</v>
      </c>
      <c r="F81" s="8">
        <v>1.43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207</v>
      </c>
      <c r="C82" s="12">
        <v>2</v>
      </c>
      <c r="D82" s="8">
        <v>1.04</v>
      </c>
      <c r="E82" s="12">
        <v>1</v>
      </c>
      <c r="F82" s="8">
        <v>0.71</v>
      </c>
      <c r="G82" s="12">
        <v>1</v>
      </c>
      <c r="H82" s="8">
        <v>2</v>
      </c>
      <c r="I82" s="12">
        <v>0</v>
      </c>
    </row>
    <row r="83" spans="2:9" ht="15" customHeight="1" x14ac:dyDescent="0.15">
      <c r="B83" t="s">
        <v>261</v>
      </c>
      <c r="C83" s="12">
        <v>2</v>
      </c>
      <c r="D83" s="8">
        <v>1.04</v>
      </c>
      <c r="E83" s="12">
        <v>2</v>
      </c>
      <c r="F83" s="8">
        <v>1.43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231</v>
      </c>
      <c r="C84" s="12">
        <v>2</v>
      </c>
      <c r="D84" s="8">
        <v>1.04</v>
      </c>
      <c r="E84" s="12">
        <v>2</v>
      </c>
      <c r="F84" s="8">
        <v>1.43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262</v>
      </c>
      <c r="C85" s="12">
        <v>2</v>
      </c>
      <c r="D85" s="8">
        <v>1.04</v>
      </c>
      <c r="E85" s="12">
        <v>0</v>
      </c>
      <c r="F85" s="8">
        <v>0</v>
      </c>
      <c r="G85" s="12">
        <v>1</v>
      </c>
      <c r="H85" s="8">
        <v>2</v>
      </c>
      <c r="I85" s="12">
        <v>1</v>
      </c>
    </row>
    <row r="86" spans="2:9" ht="15" customHeight="1" x14ac:dyDescent="0.15">
      <c r="B86" t="s">
        <v>174</v>
      </c>
      <c r="C86" s="12">
        <v>2</v>
      </c>
      <c r="D86" s="8">
        <v>1.04</v>
      </c>
      <c r="E86" s="12">
        <v>2</v>
      </c>
      <c r="F86" s="8">
        <v>1.43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176</v>
      </c>
      <c r="C87" s="12">
        <v>2</v>
      </c>
      <c r="D87" s="8">
        <v>1.04</v>
      </c>
      <c r="E87" s="12">
        <v>2</v>
      </c>
      <c r="F87" s="8">
        <v>1.43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150</v>
      </c>
      <c r="C88" s="12">
        <v>2</v>
      </c>
      <c r="D88" s="8">
        <v>1.04</v>
      </c>
      <c r="E88" s="12">
        <v>2</v>
      </c>
      <c r="F88" s="8">
        <v>1.43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166</v>
      </c>
      <c r="C89" s="12">
        <v>2</v>
      </c>
      <c r="D89" s="8">
        <v>1.04</v>
      </c>
      <c r="E89" s="12">
        <v>2</v>
      </c>
      <c r="F89" s="8">
        <v>1.43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264</v>
      </c>
      <c r="C90" s="12">
        <v>2</v>
      </c>
      <c r="D90" s="8">
        <v>1.04</v>
      </c>
      <c r="E90" s="12">
        <v>2</v>
      </c>
      <c r="F90" s="8">
        <v>1.43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265</v>
      </c>
      <c r="C91" s="12">
        <v>2</v>
      </c>
      <c r="D91" s="8">
        <v>1.04</v>
      </c>
      <c r="E91" s="12">
        <v>2</v>
      </c>
      <c r="F91" s="8">
        <v>1.43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266</v>
      </c>
      <c r="C92" s="12">
        <v>2</v>
      </c>
      <c r="D92" s="8">
        <v>1.04</v>
      </c>
      <c r="E92" s="12">
        <v>2</v>
      </c>
      <c r="F92" s="8">
        <v>1.43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159</v>
      </c>
      <c r="C93" s="12">
        <v>2</v>
      </c>
      <c r="D93" s="8">
        <v>1.04</v>
      </c>
      <c r="E93" s="12">
        <v>2</v>
      </c>
      <c r="F93" s="8">
        <v>1.43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267</v>
      </c>
      <c r="C94" s="12">
        <v>2</v>
      </c>
      <c r="D94" s="8">
        <v>1.04</v>
      </c>
      <c r="E94" s="12">
        <v>0</v>
      </c>
      <c r="F94" s="8">
        <v>0</v>
      </c>
      <c r="G94" s="12">
        <v>2</v>
      </c>
      <c r="H94" s="8">
        <v>4</v>
      </c>
      <c r="I94" s="12">
        <v>0</v>
      </c>
    </row>
    <row r="95" spans="2:9" ht="15" customHeight="1" x14ac:dyDescent="0.15">
      <c r="B95" t="s">
        <v>268</v>
      </c>
      <c r="C95" s="12">
        <v>2</v>
      </c>
      <c r="D95" s="8">
        <v>1.04</v>
      </c>
      <c r="E95" s="12">
        <v>0</v>
      </c>
      <c r="F95" s="8">
        <v>0</v>
      </c>
      <c r="G95" s="12">
        <v>2</v>
      </c>
      <c r="H95" s="8">
        <v>4</v>
      </c>
      <c r="I95" s="12">
        <v>0</v>
      </c>
    </row>
    <row r="96" spans="2:9" ht="15" customHeight="1" x14ac:dyDescent="0.15">
      <c r="B96" t="s">
        <v>162</v>
      </c>
      <c r="C96" s="12">
        <v>2</v>
      </c>
      <c r="D96" s="8">
        <v>1.04</v>
      </c>
      <c r="E96" s="12">
        <v>1</v>
      </c>
      <c r="F96" s="8">
        <v>0.71</v>
      </c>
      <c r="G96" s="12">
        <v>0</v>
      </c>
      <c r="H96" s="8">
        <v>0</v>
      </c>
      <c r="I96" s="12">
        <v>1</v>
      </c>
    </row>
    <row r="98" spans="2:2" ht="15" customHeight="1" x14ac:dyDescent="0.15">
      <c r="B98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211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143</v>
      </c>
      <c r="B1" s="3" t="s">
        <v>144</v>
      </c>
      <c r="C1" s="7" t="s">
        <v>56</v>
      </c>
      <c r="D1" s="7" t="s">
        <v>57</v>
      </c>
      <c r="E1" s="7" t="s">
        <v>58</v>
      </c>
      <c r="F1" s="7" t="s">
        <v>59</v>
      </c>
      <c r="G1" s="7" t="s">
        <v>60</v>
      </c>
      <c r="H1" s="7" t="s">
        <v>61</v>
      </c>
      <c r="I1" s="7" t="s">
        <v>62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78</v>
      </c>
      <c r="C3" s="4">
        <v>2586</v>
      </c>
      <c r="D3" s="8">
        <v>9.68</v>
      </c>
      <c r="E3" s="4">
        <v>2210</v>
      </c>
      <c r="F3" s="8">
        <v>12.48</v>
      </c>
      <c r="G3" s="4">
        <v>373</v>
      </c>
      <c r="H3" s="8">
        <v>4.16</v>
      </c>
      <c r="I3" s="4">
        <v>3</v>
      </c>
    </row>
    <row r="4" spans="1:9" x14ac:dyDescent="0.15">
      <c r="A4" s="2">
        <v>2</v>
      </c>
      <c r="B4" s="1" t="s">
        <v>77</v>
      </c>
      <c r="C4" s="4">
        <v>2494</v>
      </c>
      <c r="D4" s="8">
        <v>9.33</v>
      </c>
      <c r="E4" s="4">
        <v>2303</v>
      </c>
      <c r="F4" s="8">
        <v>13.01</v>
      </c>
      <c r="G4" s="4">
        <v>190</v>
      </c>
      <c r="H4" s="8">
        <v>2.12</v>
      </c>
      <c r="I4" s="4">
        <v>1</v>
      </c>
    </row>
    <row r="5" spans="1:9" x14ac:dyDescent="0.15">
      <c r="A5" s="2">
        <v>3</v>
      </c>
      <c r="B5" s="1" t="s">
        <v>72</v>
      </c>
      <c r="C5" s="4">
        <v>2325</v>
      </c>
      <c r="D5" s="8">
        <v>8.6999999999999993</v>
      </c>
      <c r="E5" s="4">
        <v>1670</v>
      </c>
      <c r="F5" s="8">
        <v>9.43</v>
      </c>
      <c r="G5" s="4">
        <v>651</v>
      </c>
      <c r="H5" s="8">
        <v>7.27</v>
      </c>
      <c r="I5" s="4">
        <v>4</v>
      </c>
    </row>
    <row r="6" spans="1:9" x14ac:dyDescent="0.15">
      <c r="A6" s="2">
        <v>4</v>
      </c>
      <c r="B6" s="1" t="s">
        <v>74</v>
      </c>
      <c r="C6" s="4">
        <v>1959</v>
      </c>
      <c r="D6" s="8">
        <v>7.33</v>
      </c>
      <c r="E6" s="4">
        <v>1030</v>
      </c>
      <c r="F6" s="8">
        <v>5.82</v>
      </c>
      <c r="G6" s="4">
        <v>926</v>
      </c>
      <c r="H6" s="8">
        <v>10.34</v>
      </c>
      <c r="I6" s="4">
        <v>3</v>
      </c>
    </row>
    <row r="7" spans="1:9" x14ac:dyDescent="0.15">
      <c r="A7" s="2">
        <v>5</v>
      </c>
      <c r="B7" s="1" t="s">
        <v>63</v>
      </c>
      <c r="C7" s="4">
        <v>1797</v>
      </c>
      <c r="D7" s="8">
        <v>6.72</v>
      </c>
      <c r="E7" s="4">
        <v>808</v>
      </c>
      <c r="F7" s="8">
        <v>4.5599999999999996</v>
      </c>
      <c r="G7" s="4">
        <v>989</v>
      </c>
      <c r="H7" s="8">
        <v>11.04</v>
      </c>
      <c r="I7" s="4">
        <v>0</v>
      </c>
    </row>
    <row r="8" spans="1:9" x14ac:dyDescent="0.15">
      <c r="A8" s="2">
        <v>6</v>
      </c>
      <c r="B8" s="1" t="s">
        <v>70</v>
      </c>
      <c r="C8" s="4">
        <v>1673</v>
      </c>
      <c r="D8" s="8">
        <v>6.26</v>
      </c>
      <c r="E8" s="4">
        <v>1387</v>
      </c>
      <c r="F8" s="8">
        <v>7.83</v>
      </c>
      <c r="G8" s="4">
        <v>277</v>
      </c>
      <c r="H8" s="8">
        <v>3.09</v>
      </c>
      <c r="I8" s="4">
        <v>9</v>
      </c>
    </row>
    <row r="9" spans="1:9" x14ac:dyDescent="0.15">
      <c r="A9" s="2">
        <v>7</v>
      </c>
      <c r="B9" s="1" t="s">
        <v>80</v>
      </c>
      <c r="C9" s="4">
        <v>1024</v>
      </c>
      <c r="D9" s="8">
        <v>3.83</v>
      </c>
      <c r="E9" s="4">
        <v>728</v>
      </c>
      <c r="F9" s="8">
        <v>4.1100000000000003</v>
      </c>
      <c r="G9" s="4">
        <v>289</v>
      </c>
      <c r="H9" s="8">
        <v>3.23</v>
      </c>
      <c r="I9" s="4">
        <v>7</v>
      </c>
    </row>
    <row r="10" spans="1:9" x14ac:dyDescent="0.15">
      <c r="A10" s="2">
        <v>8</v>
      </c>
      <c r="B10" s="1" t="s">
        <v>81</v>
      </c>
      <c r="C10" s="4">
        <v>988</v>
      </c>
      <c r="D10" s="8">
        <v>3.7</v>
      </c>
      <c r="E10" s="4">
        <v>909</v>
      </c>
      <c r="F10" s="8">
        <v>5.13</v>
      </c>
      <c r="G10" s="4">
        <v>79</v>
      </c>
      <c r="H10" s="8">
        <v>0.88</v>
      </c>
      <c r="I10" s="4">
        <v>0</v>
      </c>
    </row>
    <row r="11" spans="1:9" x14ac:dyDescent="0.15">
      <c r="A11" s="2">
        <v>9</v>
      </c>
      <c r="B11" s="1" t="s">
        <v>69</v>
      </c>
      <c r="C11" s="4">
        <v>942</v>
      </c>
      <c r="D11" s="8">
        <v>3.52</v>
      </c>
      <c r="E11" s="4">
        <v>661</v>
      </c>
      <c r="F11" s="8">
        <v>3.73</v>
      </c>
      <c r="G11" s="4">
        <v>281</v>
      </c>
      <c r="H11" s="8">
        <v>3.14</v>
      </c>
      <c r="I11" s="4">
        <v>0</v>
      </c>
    </row>
    <row r="12" spans="1:9" x14ac:dyDescent="0.15">
      <c r="A12" s="2">
        <v>10</v>
      </c>
      <c r="B12" s="1" t="s">
        <v>71</v>
      </c>
      <c r="C12" s="4">
        <v>805</v>
      </c>
      <c r="D12" s="8">
        <v>3.01</v>
      </c>
      <c r="E12" s="4">
        <v>576</v>
      </c>
      <c r="F12" s="8">
        <v>3.25</v>
      </c>
      <c r="G12" s="4">
        <v>229</v>
      </c>
      <c r="H12" s="8">
        <v>2.56</v>
      </c>
      <c r="I12" s="4">
        <v>0</v>
      </c>
    </row>
    <row r="13" spans="1:9" x14ac:dyDescent="0.15">
      <c r="A13" s="2">
        <v>11</v>
      </c>
      <c r="B13" s="1" t="s">
        <v>64</v>
      </c>
      <c r="C13" s="4">
        <v>720</v>
      </c>
      <c r="D13" s="8">
        <v>2.69</v>
      </c>
      <c r="E13" s="4">
        <v>504</v>
      </c>
      <c r="F13" s="8">
        <v>2.85</v>
      </c>
      <c r="G13" s="4">
        <v>216</v>
      </c>
      <c r="H13" s="8">
        <v>2.41</v>
      </c>
      <c r="I13" s="4">
        <v>0</v>
      </c>
    </row>
    <row r="14" spans="1:9" x14ac:dyDescent="0.15">
      <c r="A14" s="2">
        <v>12</v>
      </c>
      <c r="B14" s="1" t="s">
        <v>66</v>
      </c>
      <c r="C14" s="4">
        <v>643</v>
      </c>
      <c r="D14" s="8">
        <v>2.41</v>
      </c>
      <c r="E14" s="4">
        <v>499</v>
      </c>
      <c r="F14" s="8">
        <v>2.82</v>
      </c>
      <c r="G14" s="4">
        <v>144</v>
      </c>
      <c r="H14" s="8">
        <v>1.61</v>
      </c>
      <c r="I14" s="4">
        <v>0</v>
      </c>
    </row>
    <row r="15" spans="1:9" x14ac:dyDescent="0.15">
      <c r="A15" s="2">
        <v>13</v>
      </c>
      <c r="B15" s="1" t="s">
        <v>65</v>
      </c>
      <c r="C15" s="4">
        <v>627</v>
      </c>
      <c r="D15" s="8">
        <v>2.35</v>
      </c>
      <c r="E15" s="4">
        <v>342</v>
      </c>
      <c r="F15" s="8">
        <v>1.93</v>
      </c>
      <c r="G15" s="4">
        <v>285</v>
      </c>
      <c r="H15" s="8">
        <v>3.18</v>
      </c>
      <c r="I15" s="4">
        <v>0</v>
      </c>
    </row>
    <row r="16" spans="1:9" x14ac:dyDescent="0.15">
      <c r="A16" s="2">
        <v>14</v>
      </c>
      <c r="B16" s="1" t="s">
        <v>75</v>
      </c>
      <c r="C16" s="4">
        <v>555</v>
      </c>
      <c r="D16" s="8">
        <v>2.08</v>
      </c>
      <c r="E16" s="4">
        <v>393</v>
      </c>
      <c r="F16" s="8">
        <v>2.2200000000000002</v>
      </c>
      <c r="G16" s="4">
        <v>160</v>
      </c>
      <c r="H16" s="8">
        <v>1.79</v>
      </c>
      <c r="I16" s="4">
        <v>2</v>
      </c>
    </row>
    <row r="17" spans="1:9" x14ac:dyDescent="0.15">
      <c r="A17" s="2">
        <v>15</v>
      </c>
      <c r="B17" s="1" t="s">
        <v>67</v>
      </c>
      <c r="C17" s="4">
        <v>497</v>
      </c>
      <c r="D17" s="8">
        <v>1.86</v>
      </c>
      <c r="E17" s="4">
        <v>379</v>
      </c>
      <c r="F17" s="8">
        <v>2.14</v>
      </c>
      <c r="G17" s="4">
        <v>118</v>
      </c>
      <c r="H17" s="8">
        <v>1.32</v>
      </c>
      <c r="I17" s="4">
        <v>0</v>
      </c>
    </row>
    <row r="18" spans="1:9" x14ac:dyDescent="0.15">
      <c r="A18" s="2">
        <v>16</v>
      </c>
      <c r="B18" s="1" t="s">
        <v>76</v>
      </c>
      <c r="C18" s="4">
        <v>495</v>
      </c>
      <c r="D18" s="8">
        <v>1.85</v>
      </c>
      <c r="E18" s="4">
        <v>240</v>
      </c>
      <c r="F18" s="8">
        <v>1.36</v>
      </c>
      <c r="G18" s="4">
        <v>255</v>
      </c>
      <c r="H18" s="8">
        <v>2.85</v>
      </c>
      <c r="I18" s="4">
        <v>0</v>
      </c>
    </row>
    <row r="19" spans="1:9" x14ac:dyDescent="0.15">
      <c r="A19" s="2">
        <v>17</v>
      </c>
      <c r="B19" s="1" t="s">
        <v>68</v>
      </c>
      <c r="C19" s="4">
        <v>422</v>
      </c>
      <c r="D19" s="8">
        <v>1.58</v>
      </c>
      <c r="E19" s="4">
        <v>152</v>
      </c>
      <c r="F19" s="8">
        <v>0.86</v>
      </c>
      <c r="G19" s="4">
        <v>270</v>
      </c>
      <c r="H19" s="8">
        <v>3.01</v>
      </c>
      <c r="I19" s="4">
        <v>0</v>
      </c>
    </row>
    <row r="20" spans="1:9" x14ac:dyDescent="0.15">
      <c r="A20" s="2">
        <v>18</v>
      </c>
      <c r="B20" s="1" t="s">
        <v>82</v>
      </c>
      <c r="C20" s="4">
        <v>377</v>
      </c>
      <c r="D20" s="8">
        <v>1.41</v>
      </c>
      <c r="E20" s="4">
        <v>338</v>
      </c>
      <c r="F20" s="8">
        <v>1.91</v>
      </c>
      <c r="G20" s="4">
        <v>39</v>
      </c>
      <c r="H20" s="8">
        <v>0.44</v>
      </c>
      <c r="I20" s="4">
        <v>0</v>
      </c>
    </row>
    <row r="21" spans="1:9" x14ac:dyDescent="0.15">
      <c r="A21" s="2">
        <v>19</v>
      </c>
      <c r="B21" s="1" t="s">
        <v>73</v>
      </c>
      <c r="C21" s="4">
        <v>362</v>
      </c>
      <c r="D21" s="8">
        <v>1.35</v>
      </c>
      <c r="E21" s="4">
        <v>115</v>
      </c>
      <c r="F21" s="8">
        <v>0.65</v>
      </c>
      <c r="G21" s="4">
        <v>247</v>
      </c>
      <c r="H21" s="8">
        <v>2.76</v>
      </c>
      <c r="I21" s="4">
        <v>0</v>
      </c>
    </row>
    <row r="22" spans="1:9" x14ac:dyDescent="0.15">
      <c r="A22" s="2">
        <v>20</v>
      </c>
      <c r="B22" s="1" t="s">
        <v>79</v>
      </c>
      <c r="C22" s="4">
        <v>359</v>
      </c>
      <c r="D22" s="8">
        <v>1.34</v>
      </c>
      <c r="E22" s="4">
        <v>200</v>
      </c>
      <c r="F22" s="8">
        <v>1.1299999999999999</v>
      </c>
      <c r="G22" s="4">
        <v>156</v>
      </c>
      <c r="H22" s="8">
        <v>1.74</v>
      </c>
      <c r="I22" s="4">
        <v>3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77</v>
      </c>
      <c r="C25" s="4">
        <v>759</v>
      </c>
      <c r="D25" s="8">
        <v>11.75</v>
      </c>
      <c r="E25" s="4">
        <v>688</v>
      </c>
      <c r="F25" s="8">
        <v>18.88</v>
      </c>
      <c r="G25" s="4">
        <v>71</v>
      </c>
      <c r="H25" s="8">
        <v>2.54</v>
      </c>
      <c r="I25" s="4">
        <v>0</v>
      </c>
    </row>
    <row r="26" spans="1:9" x14ac:dyDescent="0.15">
      <c r="A26" s="2">
        <v>2</v>
      </c>
      <c r="B26" s="1" t="s">
        <v>78</v>
      </c>
      <c r="C26" s="4">
        <v>708</v>
      </c>
      <c r="D26" s="8">
        <v>10.96</v>
      </c>
      <c r="E26" s="4">
        <v>569</v>
      </c>
      <c r="F26" s="8">
        <v>15.61</v>
      </c>
      <c r="G26" s="4">
        <v>139</v>
      </c>
      <c r="H26" s="8">
        <v>4.97</v>
      </c>
      <c r="I26" s="4">
        <v>0</v>
      </c>
    </row>
    <row r="27" spans="1:9" x14ac:dyDescent="0.15">
      <c r="A27" s="2">
        <v>3</v>
      </c>
      <c r="B27" s="1" t="s">
        <v>74</v>
      </c>
      <c r="C27" s="4">
        <v>588</v>
      </c>
      <c r="D27" s="8">
        <v>9.1</v>
      </c>
      <c r="E27" s="4">
        <v>186</v>
      </c>
      <c r="F27" s="8">
        <v>5.0999999999999996</v>
      </c>
      <c r="G27" s="4">
        <v>400</v>
      </c>
      <c r="H27" s="8">
        <v>14.29</v>
      </c>
      <c r="I27" s="4">
        <v>2</v>
      </c>
    </row>
    <row r="28" spans="1:9" x14ac:dyDescent="0.15">
      <c r="A28" s="2">
        <v>4</v>
      </c>
      <c r="B28" s="1" t="s">
        <v>72</v>
      </c>
      <c r="C28" s="4">
        <v>551</v>
      </c>
      <c r="D28" s="8">
        <v>8.5299999999999994</v>
      </c>
      <c r="E28" s="4">
        <v>365</v>
      </c>
      <c r="F28" s="8">
        <v>10.01</v>
      </c>
      <c r="G28" s="4">
        <v>186</v>
      </c>
      <c r="H28" s="8">
        <v>6.65</v>
      </c>
      <c r="I28" s="4">
        <v>0</v>
      </c>
    </row>
    <row r="29" spans="1:9" x14ac:dyDescent="0.15">
      <c r="A29" s="2">
        <v>5</v>
      </c>
      <c r="B29" s="1" t="s">
        <v>63</v>
      </c>
      <c r="C29" s="4">
        <v>379</v>
      </c>
      <c r="D29" s="8">
        <v>5.87</v>
      </c>
      <c r="E29" s="4">
        <v>125</v>
      </c>
      <c r="F29" s="8">
        <v>3.43</v>
      </c>
      <c r="G29" s="4">
        <v>254</v>
      </c>
      <c r="H29" s="8">
        <v>9.07</v>
      </c>
      <c r="I29" s="4">
        <v>0</v>
      </c>
    </row>
    <row r="30" spans="1:9" x14ac:dyDescent="0.15">
      <c r="A30" s="2">
        <v>6</v>
      </c>
      <c r="B30" s="1" t="s">
        <v>70</v>
      </c>
      <c r="C30" s="4">
        <v>326</v>
      </c>
      <c r="D30" s="8">
        <v>5.05</v>
      </c>
      <c r="E30" s="4">
        <v>230</v>
      </c>
      <c r="F30" s="8">
        <v>6.31</v>
      </c>
      <c r="G30" s="4">
        <v>93</v>
      </c>
      <c r="H30" s="8">
        <v>3.32</v>
      </c>
      <c r="I30" s="4">
        <v>3</v>
      </c>
    </row>
    <row r="31" spans="1:9" x14ac:dyDescent="0.15">
      <c r="A31" s="2">
        <v>7</v>
      </c>
      <c r="B31" s="1" t="s">
        <v>80</v>
      </c>
      <c r="C31" s="4">
        <v>315</v>
      </c>
      <c r="D31" s="8">
        <v>4.88</v>
      </c>
      <c r="E31" s="4">
        <v>184</v>
      </c>
      <c r="F31" s="8">
        <v>5.05</v>
      </c>
      <c r="G31" s="4">
        <v>130</v>
      </c>
      <c r="H31" s="8">
        <v>4.6399999999999997</v>
      </c>
      <c r="I31" s="4">
        <v>1</v>
      </c>
    </row>
    <row r="32" spans="1:9" x14ac:dyDescent="0.15">
      <c r="A32" s="2">
        <v>8</v>
      </c>
      <c r="B32" s="1" t="s">
        <v>69</v>
      </c>
      <c r="C32" s="4">
        <v>269</v>
      </c>
      <c r="D32" s="8">
        <v>4.16</v>
      </c>
      <c r="E32" s="4">
        <v>166</v>
      </c>
      <c r="F32" s="8">
        <v>4.55</v>
      </c>
      <c r="G32" s="4">
        <v>103</v>
      </c>
      <c r="H32" s="8">
        <v>3.68</v>
      </c>
      <c r="I32" s="4">
        <v>0</v>
      </c>
    </row>
    <row r="33" spans="1:9" x14ac:dyDescent="0.15">
      <c r="A33" s="2">
        <v>9</v>
      </c>
      <c r="B33" s="1" t="s">
        <v>81</v>
      </c>
      <c r="C33" s="4">
        <v>268</v>
      </c>
      <c r="D33" s="8">
        <v>4.1500000000000004</v>
      </c>
      <c r="E33" s="4">
        <v>243</v>
      </c>
      <c r="F33" s="8">
        <v>6.67</v>
      </c>
      <c r="G33" s="4">
        <v>25</v>
      </c>
      <c r="H33" s="8">
        <v>0.89</v>
      </c>
      <c r="I33" s="4">
        <v>0</v>
      </c>
    </row>
    <row r="34" spans="1:9" x14ac:dyDescent="0.15">
      <c r="A34" s="2">
        <v>10</v>
      </c>
      <c r="B34" s="1" t="s">
        <v>75</v>
      </c>
      <c r="C34" s="4">
        <v>229</v>
      </c>
      <c r="D34" s="8">
        <v>3.54</v>
      </c>
      <c r="E34" s="4">
        <v>148</v>
      </c>
      <c r="F34" s="8">
        <v>4.0599999999999996</v>
      </c>
      <c r="G34" s="4">
        <v>80</v>
      </c>
      <c r="H34" s="8">
        <v>2.86</v>
      </c>
      <c r="I34" s="4">
        <v>1</v>
      </c>
    </row>
    <row r="35" spans="1:9" x14ac:dyDescent="0.15">
      <c r="A35" s="2">
        <v>11</v>
      </c>
      <c r="B35" s="1" t="s">
        <v>71</v>
      </c>
      <c r="C35" s="4">
        <v>171</v>
      </c>
      <c r="D35" s="8">
        <v>2.65</v>
      </c>
      <c r="E35" s="4">
        <v>106</v>
      </c>
      <c r="F35" s="8">
        <v>2.91</v>
      </c>
      <c r="G35" s="4">
        <v>65</v>
      </c>
      <c r="H35" s="8">
        <v>2.3199999999999998</v>
      </c>
      <c r="I35" s="4">
        <v>0</v>
      </c>
    </row>
    <row r="36" spans="1:9" x14ac:dyDescent="0.15">
      <c r="A36" s="2">
        <v>11</v>
      </c>
      <c r="B36" s="1" t="s">
        <v>76</v>
      </c>
      <c r="C36" s="4">
        <v>171</v>
      </c>
      <c r="D36" s="8">
        <v>2.65</v>
      </c>
      <c r="E36" s="4">
        <v>65</v>
      </c>
      <c r="F36" s="8">
        <v>1.78</v>
      </c>
      <c r="G36" s="4">
        <v>106</v>
      </c>
      <c r="H36" s="8">
        <v>3.79</v>
      </c>
      <c r="I36" s="4">
        <v>0</v>
      </c>
    </row>
    <row r="37" spans="1:9" x14ac:dyDescent="0.15">
      <c r="A37" s="2">
        <v>13</v>
      </c>
      <c r="B37" s="1" t="s">
        <v>73</v>
      </c>
      <c r="C37" s="4">
        <v>125</v>
      </c>
      <c r="D37" s="8">
        <v>1.93</v>
      </c>
      <c r="E37" s="4">
        <v>34</v>
      </c>
      <c r="F37" s="8">
        <v>0.93</v>
      </c>
      <c r="G37" s="4">
        <v>91</v>
      </c>
      <c r="H37" s="8">
        <v>3.25</v>
      </c>
      <c r="I37" s="4">
        <v>0</v>
      </c>
    </row>
    <row r="38" spans="1:9" x14ac:dyDescent="0.15">
      <c r="A38" s="2">
        <v>14</v>
      </c>
      <c r="B38" s="1" t="s">
        <v>65</v>
      </c>
      <c r="C38" s="4">
        <v>120</v>
      </c>
      <c r="D38" s="8">
        <v>1.86</v>
      </c>
      <c r="E38" s="4">
        <v>39</v>
      </c>
      <c r="F38" s="8">
        <v>1.07</v>
      </c>
      <c r="G38" s="4">
        <v>81</v>
      </c>
      <c r="H38" s="8">
        <v>2.89</v>
      </c>
      <c r="I38" s="4">
        <v>0</v>
      </c>
    </row>
    <row r="39" spans="1:9" x14ac:dyDescent="0.15">
      <c r="A39" s="2">
        <v>15</v>
      </c>
      <c r="B39" s="1" t="s">
        <v>64</v>
      </c>
      <c r="C39" s="4">
        <v>100</v>
      </c>
      <c r="D39" s="8">
        <v>1.55</v>
      </c>
      <c r="E39" s="4">
        <v>54</v>
      </c>
      <c r="F39" s="8">
        <v>1.48</v>
      </c>
      <c r="G39" s="4">
        <v>46</v>
      </c>
      <c r="H39" s="8">
        <v>1.64</v>
      </c>
      <c r="I39" s="4">
        <v>0</v>
      </c>
    </row>
    <row r="40" spans="1:9" x14ac:dyDescent="0.15">
      <c r="A40" s="2">
        <v>15</v>
      </c>
      <c r="B40" s="1" t="s">
        <v>68</v>
      </c>
      <c r="C40" s="4">
        <v>100</v>
      </c>
      <c r="D40" s="8">
        <v>1.55</v>
      </c>
      <c r="E40" s="4">
        <v>18</v>
      </c>
      <c r="F40" s="8">
        <v>0.49</v>
      </c>
      <c r="G40" s="4">
        <v>82</v>
      </c>
      <c r="H40" s="8">
        <v>2.93</v>
      </c>
      <c r="I40" s="4">
        <v>0</v>
      </c>
    </row>
    <row r="41" spans="1:9" x14ac:dyDescent="0.15">
      <c r="A41" s="2">
        <v>17</v>
      </c>
      <c r="B41" s="1" t="s">
        <v>79</v>
      </c>
      <c r="C41" s="4">
        <v>98</v>
      </c>
      <c r="D41" s="8">
        <v>1.52</v>
      </c>
      <c r="E41" s="4">
        <v>39</v>
      </c>
      <c r="F41" s="8">
        <v>1.07</v>
      </c>
      <c r="G41" s="4">
        <v>58</v>
      </c>
      <c r="H41" s="8">
        <v>2.0699999999999998</v>
      </c>
      <c r="I41" s="4">
        <v>1</v>
      </c>
    </row>
    <row r="42" spans="1:9" x14ac:dyDescent="0.15">
      <c r="A42" s="2">
        <v>18</v>
      </c>
      <c r="B42" s="1" t="s">
        <v>84</v>
      </c>
      <c r="C42" s="4">
        <v>82</v>
      </c>
      <c r="D42" s="8">
        <v>1.27</v>
      </c>
      <c r="E42" s="4">
        <v>2</v>
      </c>
      <c r="F42" s="8">
        <v>0.05</v>
      </c>
      <c r="G42" s="4">
        <v>80</v>
      </c>
      <c r="H42" s="8">
        <v>2.86</v>
      </c>
      <c r="I42" s="4">
        <v>0</v>
      </c>
    </row>
    <row r="43" spans="1:9" x14ac:dyDescent="0.15">
      <c r="A43" s="2">
        <v>19</v>
      </c>
      <c r="B43" s="1" t="s">
        <v>83</v>
      </c>
      <c r="C43" s="4">
        <v>66</v>
      </c>
      <c r="D43" s="8">
        <v>1.02</v>
      </c>
      <c r="E43" s="4">
        <v>7</v>
      </c>
      <c r="F43" s="8">
        <v>0.19</v>
      </c>
      <c r="G43" s="4">
        <v>59</v>
      </c>
      <c r="H43" s="8">
        <v>2.11</v>
      </c>
      <c r="I43" s="4">
        <v>0</v>
      </c>
    </row>
    <row r="44" spans="1:9" x14ac:dyDescent="0.15">
      <c r="A44" s="2">
        <v>20</v>
      </c>
      <c r="B44" s="1" t="s">
        <v>85</v>
      </c>
      <c r="C44" s="4">
        <v>64</v>
      </c>
      <c r="D44" s="8">
        <v>0.99</v>
      </c>
      <c r="E44" s="4">
        <v>6</v>
      </c>
      <c r="F44" s="8">
        <v>0.16</v>
      </c>
      <c r="G44" s="4">
        <v>56</v>
      </c>
      <c r="H44" s="8">
        <v>2</v>
      </c>
      <c r="I44" s="4">
        <v>2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78</v>
      </c>
      <c r="C47" s="4">
        <v>154</v>
      </c>
      <c r="D47" s="8">
        <v>10.9</v>
      </c>
      <c r="E47" s="4">
        <v>128</v>
      </c>
      <c r="F47" s="8">
        <v>13.05</v>
      </c>
      <c r="G47" s="4">
        <v>26</v>
      </c>
      <c r="H47" s="8">
        <v>6.03</v>
      </c>
      <c r="I47" s="4">
        <v>0</v>
      </c>
    </row>
    <row r="48" spans="1:9" x14ac:dyDescent="0.15">
      <c r="A48" s="2">
        <v>2</v>
      </c>
      <c r="B48" s="1" t="s">
        <v>72</v>
      </c>
      <c r="C48" s="4">
        <v>139</v>
      </c>
      <c r="D48" s="8">
        <v>9.84</v>
      </c>
      <c r="E48" s="4">
        <v>98</v>
      </c>
      <c r="F48" s="8">
        <v>9.99</v>
      </c>
      <c r="G48" s="4">
        <v>41</v>
      </c>
      <c r="H48" s="8">
        <v>9.51</v>
      </c>
      <c r="I48" s="4">
        <v>0</v>
      </c>
    </row>
    <row r="49" spans="1:9" x14ac:dyDescent="0.15">
      <c r="A49" s="2">
        <v>3</v>
      </c>
      <c r="B49" s="1" t="s">
        <v>77</v>
      </c>
      <c r="C49" s="4">
        <v>115</v>
      </c>
      <c r="D49" s="8">
        <v>8.14</v>
      </c>
      <c r="E49" s="4">
        <v>106</v>
      </c>
      <c r="F49" s="8">
        <v>10.81</v>
      </c>
      <c r="G49" s="4">
        <v>9</v>
      </c>
      <c r="H49" s="8">
        <v>2.09</v>
      </c>
      <c r="I49" s="4">
        <v>0</v>
      </c>
    </row>
    <row r="50" spans="1:9" x14ac:dyDescent="0.15">
      <c r="A50" s="2">
        <v>4</v>
      </c>
      <c r="B50" s="1" t="s">
        <v>66</v>
      </c>
      <c r="C50" s="4">
        <v>106</v>
      </c>
      <c r="D50" s="8">
        <v>7.5</v>
      </c>
      <c r="E50" s="4">
        <v>89</v>
      </c>
      <c r="F50" s="8">
        <v>9.07</v>
      </c>
      <c r="G50" s="4">
        <v>17</v>
      </c>
      <c r="H50" s="8">
        <v>3.94</v>
      </c>
      <c r="I50" s="4">
        <v>0</v>
      </c>
    </row>
    <row r="51" spans="1:9" x14ac:dyDescent="0.15">
      <c r="A51" s="2">
        <v>5</v>
      </c>
      <c r="B51" s="1" t="s">
        <v>70</v>
      </c>
      <c r="C51" s="4">
        <v>88</v>
      </c>
      <c r="D51" s="8">
        <v>6.23</v>
      </c>
      <c r="E51" s="4">
        <v>73</v>
      </c>
      <c r="F51" s="8">
        <v>7.44</v>
      </c>
      <c r="G51" s="4">
        <v>14</v>
      </c>
      <c r="H51" s="8">
        <v>3.25</v>
      </c>
      <c r="I51" s="4">
        <v>1</v>
      </c>
    </row>
    <row r="52" spans="1:9" x14ac:dyDescent="0.15">
      <c r="A52" s="2">
        <v>6</v>
      </c>
      <c r="B52" s="1" t="s">
        <v>69</v>
      </c>
      <c r="C52" s="4">
        <v>83</v>
      </c>
      <c r="D52" s="8">
        <v>5.87</v>
      </c>
      <c r="E52" s="4">
        <v>59</v>
      </c>
      <c r="F52" s="8">
        <v>6.01</v>
      </c>
      <c r="G52" s="4">
        <v>24</v>
      </c>
      <c r="H52" s="8">
        <v>5.57</v>
      </c>
      <c r="I52" s="4">
        <v>0</v>
      </c>
    </row>
    <row r="53" spans="1:9" x14ac:dyDescent="0.15">
      <c r="A53" s="2">
        <v>7</v>
      </c>
      <c r="B53" s="1" t="s">
        <v>74</v>
      </c>
      <c r="C53" s="4">
        <v>66</v>
      </c>
      <c r="D53" s="8">
        <v>4.67</v>
      </c>
      <c r="E53" s="4">
        <v>40</v>
      </c>
      <c r="F53" s="8">
        <v>4.08</v>
      </c>
      <c r="G53" s="4">
        <v>26</v>
      </c>
      <c r="H53" s="8">
        <v>6.03</v>
      </c>
      <c r="I53" s="4">
        <v>0</v>
      </c>
    </row>
    <row r="54" spans="1:9" x14ac:dyDescent="0.15">
      <c r="A54" s="2">
        <v>8</v>
      </c>
      <c r="B54" s="1" t="s">
        <v>81</v>
      </c>
      <c r="C54" s="4">
        <v>64</v>
      </c>
      <c r="D54" s="8">
        <v>4.53</v>
      </c>
      <c r="E54" s="4">
        <v>56</v>
      </c>
      <c r="F54" s="8">
        <v>5.71</v>
      </c>
      <c r="G54" s="4">
        <v>8</v>
      </c>
      <c r="H54" s="8">
        <v>1.86</v>
      </c>
      <c r="I54" s="4">
        <v>0</v>
      </c>
    </row>
    <row r="55" spans="1:9" x14ac:dyDescent="0.15">
      <c r="A55" s="2">
        <v>9</v>
      </c>
      <c r="B55" s="1" t="s">
        <v>63</v>
      </c>
      <c r="C55" s="4">
        <v>60</v>
      </c>
      <c r="D55" s="8">
        <v>4.25</v>
      </c>
      <c r="E55" s="4">
        <v>26</v>
      </c>
      <c r="F55" s="8">
        <v>2.65</v>
      </c>
      <c r="G55" s="4">
        <v>34</v>
      </c>
      <c r="H55" s="8">
        <v>7.89</v>
      </c>
      <c r="I55" s="4">
        <v>0</v>
      </c>
    </row>
    <row r="56" spans="1:9" x14ac:dyDescent="0.15">
      <c r="A56" s="2">
        <v>10</v>
      </c>
      <c r="B56" s="1" t="s">
        <v>71</v>
      </c>
      <c r="C56" s="4">
        <v>48</v>
      </c>
      <c r="D56" s="8">
        <v>3.4</v>
      </c>
      <c r="E56" s="4">
        <v>40</v>
      </c>
      <c r="F56" s="8">
        <v>4.08</v>
      </c>
      <c r="G56" s="4">
        <v>8</v>
      </c>
      <c r="H56" s="8">
        <v>1.86</v>
      </c>
      <c r="I56" s="4">
        <v>0</v>
      </c>
    </row>
    <row r="57" spans="1:9" x14ac:dyDescent="0.15">
      <c r="A57" s="2">
        <v>11</v>
      </c>
      <c r="B57" s="1" t="s">
        <v>65</v>
      </c>
      <c r="C57" s="4">
        <v>42</v>
      </c>
      <c r="D57" s="8">
        <v>2.97</v>
      </c>
      <c r="E57" s="4">
        <v>24</v>
      </c>
      <c r="F57" s="8">
        <v>2.4500000000000002</v>
      </c>
      <c r="G57" s="4">
        <v>18</v>
      </c>
      <c r="H57" s="8">
        <v>4.18</v>
      </c>
      <c r="I57" s="4">
        <v>0</v>
      </c>
    </row>
    <row r="58" spans="1:9" x14ac:dyDescent="0.15">
      <c r="A58" s="2">
        <v>11</v>
      </c>
      <c r="B58" s="1" t="s">
        <v>75</v>
      </c>
      <c r="C58" s="4">
        <v>42</v>
      </c>
      <c r="D58" s="8">
        <v>2.97</v>
      </c>
      <c r="E58" s="4">
        <v>32</v>
      </c>
      <c r="F58" s="8">
        <v>3.26</v>
      </c>
      <c r="G58" s="4">
        <v>10</v>
      </c>
      <c r="H58" s="8">
        <v>2.3199999999999998</v>
      </c>
      <c r="I58" s="4">
        <v>0</v>
      </c>
    </row>
    <row r="59" spans="1:9" x14ac:dyDescent="0.15">
      <c r="A59" s="2">
        <v>13</v>
      </c>
      <c r="B59" s="1" t="s">
        <v>80</v>
      </c>
      <c r="C59" s="4">
        <v>37</v>
      </c>
      <c r="D59" s="8">
        <v>2.62</v>
      </c>
      <c r="E59" s="4">
        <v>27</v>
      </c>
      <c r="F59" s="8">
        <v>2.75</v>
      </c>
      <c r="G59" s="4">
        <v>10</v>
      </c>
      <c r="H59" s="8">
        <v>2.3199999999999998</v>
      </c>
      <c r="I59" s="4">
        <v>0</v>
      </c>
    </row>
    <row r="60" spans="1:9" x14ac:dyDescent="0.15">
      <c r="A60" s="2">
        <v>14</v>
      </c>
      <c r="B60" s="1" t="s">
        <v>86</v>
      </c>
      <c r="C60" s="4">
        <v>24</v>
      </c>
      <c r="D60" s="8">
        <v>1.7</v>
      </c>
      <c r="E60" s="4">
        <v>15</v>
      </c>
      <c r="F60" s="8">
        <v>1.53</v>
      </c>
      <c r="G60" s="4">
        <v>9</v>
      </c>
      <c r="H60" s="8">
        <v>2.09</v>
      </c>
      <c r="I60" s="4">
        <v>0</v>
      </c>
    </row>
    <row r="61" spans="1:9" x14ac:dyDescent="0.15">
      <c r="A61" s="2">
        <v>14</v>
      </c>
      <c r="B61" s="1" t="s">
        <v>68</v>
      </c>
      <c r="C61" s="4">
        <v>24</v>
      </c>
      <c r="D61" s="8">
        <v>1.7</v>
      </c>
      <c r="E61" s="4">
        <v>15</v>
      </c>
      <c r="F61" s="8">
        <v>1.53</v>
      </c>
      <c r="G61" s="4">
        <v>9</v>
      </c>
      <c r="H61" s="8">
        <v>2.09</v>
      </c>
      <c r="I61" s="4">
        <v>0</v>
      </c>
    </row>
    <row r="62" spans="1:9" x14ac:dyDescent="0.15">
      <c r="A62" s="2">
        <v>16</v>
      </c>
      <c r="B62" s="1" t="s">
        <v>76</v>
      </c>
      <c r="C62" s="4">
        <v>22</v>
      </c>
      <c r="D62" s="8">
        <v>1.56</v>
      </c>
      <c r="E62" s="4">
        <v>12</v>
      </c>
      <c r="F62" s="8">
        <v>1.22</v>
      </c>
      <c r="G62" s="4">
        <v>10</v>
      </c>
      <c r="H62" s="8">
        <v>2.3199999999999998</v>
      </c>
      <c r="I62" s="4">
        <v>0</v>
      </c>
    </row>
    <row r="63" spans="1:9" x14ac:dyDescent="0.15">
      <c r="A63" s="2">
        <v>17</v>
      </c>
      <c r="B63" s="1" t="s">
        <v>64</v>
      </c>
      <c r="C63" s="4">
        <v>21</v>
      </c>
      <c r="D63" s="8">
        <v>1.49</v>
      </c>
      <c r="E63" s="4">
        <v>15</v>
      </c>
      <c r="F63" s="8">
        <v>1.53</v>
      </c>
      <c r="G63" s="4">
        <v>6</v>
      </c>
      <c r="H63" s="8">
        <v>1.39</v>
      </c>
      <c r="I63" s="4">
        <v>0</v>
      </c>
    </row>
    <row r="64" spans="1:9" x14ac:dyDescent="0.15">
      <c r="A64" s="2">
        <v>17</v>
      </c>
      <c r="B64" s="1" t="s">
        <v>79</v>
      </c>
      <c r="C64" s="4">
        <v>21</v>
      </c>
      <c r="D64" s="8">
        <v>1.49</v>
      </c>
      <c r="E64" s="4">
        <v>14</v>
      </c>
      <c r="F64" s="8">
        <v>1.43</v>
      </c>
      <c r="G64" s="4">
        <v>7</v>
      </c>
      <c r="H64" s="8">
        <v>1.62</v>
      </c>
      <c r="I64" s="4">
        <v>0</v>
      </c>
    </row>
    <row r="65" spans="1:9" x14ac:dyDescent="0.15">
      <c r="A65" s="2">
        <v>19</v>
      </c>
      <c r="B65" s="1" t="s">
        <v>73</v>
      </c>
      <c r="C65" s="4">
        <v>19</v>
      </c>
      <c r="D65" s="8">
        <v>1.34</v>
      </c>
      <c r="E65" s="4">
        <v>7</v>
      </c>
      <c r="F65" s="8">
        <v>0.71</v>
      </c>
      <c r="G65" s="4">
        <v>12</v>
      </c>
      <c r="H65" s="8">
        <v>2.78</v>
      </c>
      <c r="I65" s="4">
        <v>0</v>
      </c>
    </row>
    <row r="66" spans="1:9" x14ac:dyDescent="0.15">
      <c r="A66" s="2">
        <v>20</v>
      </c>
      <c r="B66" s="1" t="s">
        <v>87</v>
      </c>
      <c r="C66" s="4">
        <v>17</v>
      </c>
      <c r="D66" s="8">
        <v>1.2</v>
      </c>
      <c r="E66" s="4">
        <v>8</v>
      </c>
      <c r="F66" s="8">
        <v>0.82</v>
      </c>
      <c r="G66" s="4">
        <v>9</v>
      </c>
      <c r="H66" s="8">
        <v>2.09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78</v>
      </c>
      <c r="C69" s="4">
        <v>165</v>
      </c>
      <c r="D69" s="8">
        <v>10.71</v>
      </c>
      <c r="E69" s="4">
        <v>147</v>
      </c>
      <c r="F69" s="8">
        <v>15.87</v>
      </c>
      <c r="G69" s="4">
        <v>18</v>
      </c>
      <c r="H69" s="8">
        <v>2.95</v>
      </c>
      <c r="I69" s="4">
        <v>0</v>
      </c>
    </row>
    <row r="70" spans="1:9" x14ac:dyDescent="0.15">
      <c r="A70" s="2">
        <v>2</v>
      </c>
      <c r="B70" s="1" t="s">
        <v>77</v>
      </c>
      <c r="C70" s="4">
        <v>145</v>
      </c>
      <c r="D70" s="8">
        <v>9.42</v>
      </c>
      <c r="E70" s="4">
        <v>137</v>
      </c>
      <c r="F70" s="8">
        <v>14.79</v>
      </c>
      <c r="G70" s="4">
        <v>7</v>
      </c>
      <c r="H70" s="8">
        <v>1.1499999999999999</v>
      </c>
      <c r="I70" s="4">
        <v>1</v>
      </c>
    </row>
    <row r="71" spans="1:9" x14ac:dyDescent="0.15">
      <c r="A71" s="2">
        <v>3</v>
      </c>
      <c r="B71" s="1" t="s">
        <v>74</v>
      </c>
      <c r="C71" s="4">
        <v>133</v>
      </c>
      <c r="D71" s="8">
        <v>8.64</v>
      </c>
      <c r="E71" s="4">
        <v>82</v>
      </c>
      <c r="F71" s="8">
        <v>8.86</v>
      </c>
      <c r="G71" s="4">
        <v>51</v>
      </c>
      <c r="H71" s="8">
        <v>8.36</v>
      </c>
      <c r="I71" s="4">
        <v>0</v>
      </c>
    </row>
    <row r="72" spans="1:9" x14ac:dyDescent="0.15">
      <c r="A72" s="2">
        <v>4</v>
      </c>
      <c r="B72" s="1" t="s">
        <v>72</v>
      </c>
      <c r="C72" s="4">
        <v>120</v>
      </c>
      <c r="D72" s="8">
        <v>7.79</v>
      </c>
      <c r="E72" s="4">
        <v>80</v>
      </c>
      <c r="F72" s="8">
        <v>8.64</v>
      </c>
      <c r="G72" s="4">
        <v>40</v>
      </c>
      <c r="H72" s="8">
        <v>6.56</v>
      </c>
      <c r="I72" s="4">
        <v>0</v>
      </c>
    </row>
    <row r="73" spans="1:9" x14ac:dyDescent="0.15">
      <c r="A73" s="2">
        <v>5</v>
      </c>
      <c r="B73" s="1" t="s">
        <v>70</v>
      </c>
      <c r="C73" s="4">
        <v>99</v>
      </c>
      <c r="D73" s="8">
        <v>6.43</v>
      </c>
      <c r="E73" s="4">
        <v>79</v>
      </c>
      <c r="F73" s="8">
        <v>8.5299999999999994</v>
      </c>
      <c r="G73" s="4">
        <v>20</v>
      </c>
      <c r="H73" s="8">
        <v>3.28</v>
      </c>
      <c r="I73" s="4">
        <v>0</v>
      </c>
    </row>
    <row r="74" spans="1:9" x14ac:dyDescent="0.15">
      <c r="A74" s="2">
        <v>6</v>
      </c>
      <c r="B74" s="1" t="s">
        <v>63</v>
      </c>
      <c r="C74" s="4">
        <v>75</v>
      </c>
      <c r="D74" s="8">
        <v>4.87</v>
      </c>
      <c r="E74" s="4">
        <v>24</v>
      </c>
      <c r="F74" s="8">
        <v>2.59</v>
      </c>
      <c r="G74" s="4">
        <v>51</v>
      </c>
      <c r="H74" s="8">
        <v>8.36</v>
      </c>
      <c r="I74" s="4">
        <v>0</v>
      </c>
    </row>
    <row r="75" spans="1:9" x14ac:dyDescent="0.15">
      <c r="A75" s="2">
        <v>7</v>
      </c>
      <c r="B75" s="1" t="s">
        <v>81</v>
      </c>
      <c r="C75" s="4">
        <v>74</v>
      </c>
      <c r="D75" s="8">
        <v>4.8099999999999996</v>
      </c>
      <c r="E75" s="4">
        <v>64</v>
      </c>
      <c r="F75" s="8">
        <v>6.91</v>
      </c>
      <c r="G75" s="4">
        <v>10</v>
      </c>
      <c r="H75" s="8">
        <v>1.64</v>
      </c>
      <c r="I75" s="4">
        <v>0</v>
      </c>
    </row>
    <row r="76" spans="1:9" x14ac:dyDescent="0.15">
      <c r="A76" s="2">
        <v>8</v>
      </c>
      <c r="B76" s="1" t="s">
        <v>80</v>
      </c>
      <c r="C76" s="4">
        <v>61</v>
      </c>
      <c r="D76" s="8">
        <v>3.96</v>
      </c>
      <c r="E76" s="4">
        <v>43</v>
      </c>
      <c r="F76" s="8">
        <v>4.6399999999999997</v>
      </c>
      <c r="G76" s="4">
        <v>17</v>
      </c>
      <c r="H76" s="8">
        <v>2.79</v>
      </c>
      <c r="I76" s="4">
        <v>1</v>
      </c>
    </row>
    <row r="77" spans="1:9" x14ac:dyDescent="0.15">
      <c r="A77" s="2">
        <v>9</v>
      </c>
      <c r="B77" s="1" t="s">
        <v>69</v>
      </c>
      <c r="C77" s="4">
        <v>59</v>
      </c>
      <c r="D77" s="8">
        <v>3.83</v>
      </c>
      <c r="E77" s="4">
        <v>32</v>
      </c>
      <c r="F77" s="8">
        <v>3.46</v>
      </c>
      <c r="G77" s="4">
        <v>27</v>
      </c>
      <c r="H77" s="8">
        <v>4.43</v>
      </c>
      <c r="I77" s="4">
        <v>0</v>
      </c>
    </row>
    <row r="78" spans="1:9" x14ac:dyDescent="0.15">
      <c r="A78" s="2">
        <v>10</v>
      </c>
      <c r="B78" s="1" t="s">
        <v>71</v>
      </c>
      <c r="C78" s="4">
        <v>57</v>
      </c>
      <c r="D78" s="8">
        <v>3.7</v>
      </c>
      <c r="E78" s="4">
        <v>37</v>
      </c>
      <c r="F78" s="8">
        <v>4</v>
      </c>
      <c r="G78" s="4">
        <v>20</v>
      </c>
      <c r="H78" s="8">
        <v>3.28</v>
      </c>
      <c r="I78" s="4">
        <v>0</v>
      </c>
    </row>
    <row r="79" spans="1:9" x14ac:dyDescent="0.15">
      <c r="A79" s="2">
        <v>11</v>
      </c>
      <c r="B79" s="1" t="s">
        <v>65</v>
      </c>
      <c r="C79" s="4">
        <v>37</v>
      </c>
      <c r="D79" s="8">
        <v>2.4</v>
      </c>
      <c r="E79" s="4">
        <v>10</v>
      </c>
      <c r="F79" s="8">
        <v>1.08</v>
      </c>
      <c r="G79" s="4">
        <v>27</v>
      </c>
      <c r="H79" s="8">
        <v>4.43</v>
      </c>
      <c r="I79" s="4">
        <v>0</v>
      </c>
    </row>
    <row r="80" spans="1:9" x14ac:dyDescent="0.15">
      <c r="A80" s="2">
        <v>12</v>
      </c>
      <c r="B80" s="1" t="s">
        <v>68</v>
      </c>
      <c r="C80" s="4">
        <v>34</v>
      </c>
      <c r="D80" s="8">
        <v>2.21</v>
      </c>
      <c r="E80" s="4">
        <v>8</v>
      </c>
      <c r="F80" s="8">
        <v>0.86</v>
      </c>
      <c r="G80" s="4">
        <v>26</v>
      </c>
      <c r="H80" s="8">
        <v>4.26</v>
      </c>
      <c r="I80" s="4">
        <v>0</v>
      </c>
    </row>
    <row r="81" spans="1:9" x14ac:dyDescent="0.15">
      <c r="A81" s="2">
        <v>13</v>
      </c>
      <c r="B81" s="1" t="s">
        <v>64</v>
      </c>
      <c r="C81" s="4">
        <v>33</v>
      </c>
      <c r="D81" s="8">
        <v>2.14</v>
      </c>
      <c r="E81" s="4">
        <v>22</v>
      </c>
      <c r="F81" s="8">
        <v>2.38</v>
      </c>
      <c r="G81" s="4">
        <v>11</v>
      </c>
      <c r="H81" s="8">
        <v>1.8</v>
      </c>
      <c r="I81" s="4">
        <v>0</v>
      </c>
    </row>
    <row r="82" spans="1:9" x14ac:dyDescent="0.15">
      <c r="A82" s="2">
        <v>14</v>
      </c>
      <c r="B82" s="1" t="s">
        <v>79</v>
      </c>
      <c r="C82" s="4">
        <v>29</v>
      </c>
      <c r="D82" s="8">
        <v>1.88</v>
      </c>
      <c r="E82" s="4">
        <v>18</v>
      </c>
      <c r="F82" s="8">
        <v>1.94</v>
      </c>
      <c r="G82" s="4">
        <v>11</v>
      </c>
      <c r="H82" s="8">
        <v>1.8</v>
      </c>
      <c r="I82" s="4">
        <v>0</v>
      </c>
    </row>
    <row r="83" spans="1:9" x14ac:dyDescent="0.15">
      <c r="A83" s="2">
        <v>15</v>
      </c>
      <c r="B83" s="1" t="s">
        <v>88</v>
      </c>
      <c r="C83" s="4">
        <v>26</v>
      </c>
      <c r="D83" s="8">
        <v>1.69</v>
      </c>
      <c r="E83" s="4">
        <v>1</v>
      </c>
      <c r="F83" s="8">
        <v>0.11</v>
      </c>
      <c r="G83" s="4">
        <v>25</v>
      </c>
      <c r="H83" s="8">
        <v>4.0999999999999996</v>
      </c>
      <c r="I83" s="4">
        <v>0</v>
      </c>
    </row>
    <row r="84" spans="1:9" x14ac:dyDescent="0.15">
      <c r="A84" s="2">
        <v>15</v>
      </c>
      <c r="B84" s="1" t="s">
        <v>73</v>
      </c>
      <c r="C84" s="4">
        <v>26</v>
      </c>
      <c r="D84" s="8">
        <v>1.69</v>
      </c>
      <c r="E84" s="4">
        <v>11</v>
      </c>
      <c r="F84" s="8">
        <v>1.19</v>
      </c>
      <c r="G84" s="4">
        <v>15</v>
      </c>
      <c r="H84" s="8">
        <v>2.46</v>
      </c>
      <c r="I84" s="4">
        <v>0</v>
      </c>
    </row>
    <row r="85" spans="1:9" x14ac:dyDescent="0.15">
      <c r="A85" s="2">
        <v>17</v>
      </c>
      <c r="B85" s="1" t="s">
        <v>89</v>
      </c>
      <c r="C85" s="4">
        <v>21</v>
      </c>
      <c r="D85" s="8">
        <v>1.36</v>
      </c>
      <c r="E85" s="4">
        <v>7</v>
      </c>
      <c r="F85" s="8">
        <v>0.76</v>
      </c>
      <c r="G85" s="4">
        <v>14</v>
      </c>
      <c r="H85" s="8">
        <v>2.2999999999999998</v>
      </c>
      <c r="I85" s="4">
        <v>0</v>
      </c>
    </row>
    <row r="86" spans="1:9" x14ac:dyDescent="0.15">
      <c r="A86" s="2">
        <v>17</v>
      </c>
      <c r="B86" s="1" t="s">
        <v>75</v>
      </c>
      <c r="C86" s="4">
        <v>21</v>
      </c>
      <c r="D86" s="8">
        <v>1.36</v>
      </c>
      <c r="E86" s="4">
        <v>16</v>
      </c>
      <c r="F86" s="8">
        <v>1.73</v>
      </c>
      <c r="G86" s="4">
        <v>5</v>
      </c>
      <c r="H86" s="8">
        <v>0.82</v>
      </c>
      <c r="I86" s="4">
        <v>0</v>
      </c>
    </row>
    <row r="87" spans="1:9" x14ac:dyDescent="0.15">
      <c r="A87" s="2">
        <v>17</v>
      </c>
      <c r="B87" s="1" t="s">
        <v>84</v>
      </c>
      <c r="C87" s="4">
        <v>21</v>
      </c>
      <c r="D87" s="8">
        <v>1.36</v>
      </c>
      <c r="E87" s="4">
        <v>1</v>
      </c>
      <c r="F87" s="8">
        <v>0.11</v>
      </c>
      <c r="G87" s="4">
        <v>20</v>
      </c>
      <c r="H87" s="8">
        <v>3.28</v>
      </c>
      <c r="I87" s="4">
        <v>0</v>
      </c>
    </row>
    <row r="88" spans="1:9" x14ac:dyDescent="0.15">
      <c r="A88" s="2">
        <v>20</v>
      </c>
      <c r="B88" s="1" t="s">
        <v>66</v>
      </c>
      <c r="C88" s="4">
        <v>20</v>
      </c>
      <c r="D88" s="8">
        <v>1.3</v>
      </c>
      <c r="E88" s="4">
        <v>13</v>
      </c>
      <c r="F88" s="8">
        <v>1.4</v>
      </c>
      <c r="G88" s="4">
        <v>7</v>
      </c>
      <c r="H88" s="8">
        <v>1.1499999999999999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77</v>
      </c>
      <c r="C91" s="4">
        <v>157</v>
      </c>
      <c r="D91" s="8">
        <v>11.53</v>
      </c>
      <c r="E91" s="4">
        <v>143</v>
      </c>
      <c r="F91" s="8">
        <v>15.63</v>
      </c>
      <c r="G91" s="4">
        <v>14</v>
      </c>
      <c r="H91" s="8">
        <v>3.15</v>
      </c>
      <c r="I91" s="4">
        <v>0</v>
      </c>
    </row>
    <row r="92" spans="1:9" x14ac:dyDescent="0.15">
      <c r="A92" s="2">
        <v>2</v>
      </c>
      <c r="B92" s="1" t="s">
        <v>72</v>
      </c>
      <c r="C92" s="4">
        <v>139</v>
      </c>
      <c r="D92" s="8">
        <v>10.210000000000001</v>
      </c>
      <c r="E92" s="4">
        <v>95</v>
      </c>
      <c r="F92" s="8">
        <v>10.38</v>
      </c>
      <c r="G92" s="4">
        <v>43</v>
      </c>
      <c r="H92" s="8">
        <v>9.66</v>
      </c>
      <c r="I92" s="4">
        <v>1</v>
      </c>
    </row>
    <row r="93" spans="1:9" x14ac:dyDescent="0.15">
      <c r="A93" s="2">
        <v>3</v>
      </c>
      <c r="B93" s="1" t="s">
        <v>78</v>
      </c>
      <c r="C93" s="4">
        <v>112</v>
      </c>
      <c r="D93" s="8">
        <v>8.2200000000000006</v>
      </c>
      <c r="E93" s="4">
        <v>103</v>
      </c>
      <c r="F93" s="8">
        <v>11.26</v>
      </c>
      <c r="G93" s="4">
        <v>9</v>
      </c>
      <c r="H93" s="8">
        <v>2.02</v>
      </c>
      <c r="I93" s="4">
        <v>0</v>
      </c>
    </row>
    <row r="94" spans="1:9" x14ac:dyDescent="0.15">
      <c r="A94" s="2">
        <v>4</v>
      </c>
      <c r="B94" s="1" t="s">
        <v>70</v>
      </c>
      <c r="C94" s="4">
        <v>98</v>
      </c>
      <c r="D94" s="8">
        <v>7.2</v>
      </c>
      <c r="E94" s="4">
        <v>86</v>
      </c>
      <c r="F94" s="8">
        <v>9.4</v>
      </c>
      <c r="G94" s="4">
        <v>12</v>
      </c>
      <c r="H94" s="8">
        <v>2.7</v>
      </c>
      <c r="I94" s="4">
        <v>0</v>
      </c>
    </row>
    <row r="95" spans="1:9" x14ac:dyDescent="0.15">
      <c r="A95" s="2">
        <v>5</v>
      </c>
      <c r="B95" s="1" t="s">
        <v>63</v>
      </c>
      <c r="C95" s="4">
        <v>82</v>
      </c>
      <c r="D95" s="8">
        <v>6.02</v>
      </c>
      <c r="E95" s="4">
        <v>39</v>
      </c>
      <c r="F95" s="8">
        <v>4.26</v>
      </c>
      <c r="G95" s="4">
        <v>43</v>
      </c>
      <c r="H95" s="8">
        <v>9.66</v>
      </c>
      <c r="I95" s="4">
        <v>0</v>
      </c>
    </row>
    <row r="96" spans="1:9" x14ac:dyDescent="0.15">
      <c r="A96" s="2">
        <v>6</v>
      </c>
      <c r="B96" s="1" t="s">
        <v>69</v>
      </c>
      <c r="C96" s="4">
        <v>67</v>
      </c>
      <c r="D96" s="8">
        <v>4.92</v>
      </c>
      <c r="E96" s="4">
        <v>53</v>
      </c>
      <c r="F96" s="8">
        <v>5.79</v>
      </c>
      <c r="G96" s="4">
        <v>14</v>
      </c>
      <c r="H96" s="8">
        <v>3.15</v>
      </c>
      <c r="I96" s="4">
        <v>0</v>
      </c>
    </row>
    <row r="97" spans="1:9" x14ac:dyDescent="0.15">
      <c r="A97" s="2">
        <v>7</v>
      </c>
      <c r="B97" s="1" t="s">
        <v>74</v>
      </c>
      <c r="C97" s="4">
        <v>59</v>
      </c>
      <c r="D97" s="8">
        <v>4.33</v>
      </c>
      <c r="E97" s="4">
        <v>19</v>
      </c>
      <c r="F97" s="8">
        <v>2.08</v>
      </c>
      <c r="G97" s="4">
        <v>40</v>
      </c>
      <c r="H97" s="8">
        <v>8.99</v>
      </c>
      <c r="I97" s="4">
        <v>0</v>
      </c>
    </row>
    <row r="98" spans="1:9" x14ac:dyDescent="0.15">
      <c r="A98" s="2">
        <v>8</v>
      </c>
      <c r="B98" s="1" t="s">
        <v>71</v>
      </c>
      <c r="C98" s="4">
        <v>52</v>
      </c>
      <c r="D98" s="8">
        <v>3.82</v>
      </c>
      <c r="E98" s="4">
        <v>43</v>
      </c>
      <c r="F98" s="8">
        <v>4.7</v>
      </c>
      <c r="G98" s="4">
        <v>9</v>
      </c>
      <c r="H98" s="8">
        <v>2.02</v>
      </c>
      <c r="I98" s="4">
        <v>0</v>
      </c>
    </row>
    <row r="99" spans="1:9" x14ac:dyDescent="0.15">
      <c r="A99" s="2">
        <v>9</v>
      </c>
      <c r="B99" s="1" t="s">
        <v>64</v>
      </c>
      <c r="C99" s="4">
        <v>48</v>
      </c>
      <c r="D99" s="8">
        <v>3.52</v>
      </c>
      <c r="E99" s="4">
        <v>28</v>
      </c>
      <c r="F99" s="8">
        <v>3.06</v>
      </c>
      <c r="G99" s="4">
        <v>20</v>
      </c>
      <c r="H99" s="8">
        <v>4.49</v>
      </c>
      <c r="I99" s="4">
        <v>0</v>
      </c>
    </row>
    <row r="100" spans="1:9" x14ac:dyDescent="0.15">
      <c r="A100" s="2">
        <v>10</v>
      </c>
      <c r="B100" s="1" t="s">
        <v>81</v>
      </c>
      <c r="C100" s="4">
        <v>47</v>
      </c>
      <c r="D100" s="8">
        <v>3.45</v>
      </c>
      <c r="E100" s="4">
        <v>42</v>
      </c>
      <c r="F100" s="8">
        <v>4.59</v>
      </c>
      <c r="G100" s="4">
        <v>5</v>
      </c>
      <c r="H100" s="8">
        <v>1.1200000000000001</v>
      </c>
      <c r="I100" s="4">
        <v>0</v>
      </c>
    </row>
    <row r="101" spans="1:9" x14ac:dyDescent="0.15">
      <c r="A101" s="2">
        <v>11</v>
      </c>
      <c r="B101" s="1" t="s">
        <v>80</v>
      </c>
      <c r="C101" s="4">
        <v>33</v>
      </c>
      <c r="D101" s="8">
        <v>2.42</v>
      </c>
      <c r="E101" s="4">
        <v>25</v>
      </c>
      <c r="F101" s="8">
        <v>2.73</v>
      </c>
      <c r="G101" s="4">
        <v>8</v>
      </c>
      <c r="H101" s="8">
        <v>1.8</v>
      </c>
      <c r="I101" s="4">
        <v>0</v>
      </c>
    </row>
    <row r="102" spans="1:9" x14ac:dyDescent="0.15">
      <c r="A102" s="2">
        <v>12</v>
      </c>
      <c r="B102" s="1" t="s">
        <v>65</v>
      </c>
      <c r="C102" s="4">
        <v>31</v>
      </c>
      <c r="D102" s="8">
        <v>2.2799999999999998</v>
      </c>
      <c r="E102" s="4">
        <v>14</v>
      </c>
      <c r="F102" s="8">
        <v>1.53</v>
      </c>
      <c r="G102" s="4">
        <v>17</v>
      </c>
      <c r="H102" s="8">
        <v>3.82</v>
      </c>
      <c r="I102" s="4">
        <v>0</v>
      </c>
    </row>
    <row r="103" spans="1:9" x14ac:dyDescent="0.15">
      <c r="A103" s="2">
        <v>13</v>
      </c>
      <c r="B103" s="1" t="s">
        <v>82</v>
      </c>
      <c r="C103" s="4">
        <v>30</v>
      </c>
      <c r="D103" s="8">
        <v>2.2000000000000002</v>
      </c>
      <c r="E103" s="4">
        <v>29</v>
      </c>
      <c r="F103" s="8">
        <v>3.17</v>
      </c>
      <c r="G103" s="4">
        <v>1</v>
      </c>
      <c r="H103" s="8">
        <v>0.22</v>
      </c>
      <c r="I103" s="4">
        <v>0</v>
      </c>
    </row>
    <row r="104" spans="1:9" x14ac:dyDescent="0.15">
      <c r="A104" s="2">
        <v>14</v>
      </c>
      <c r="B104" s="1" t="s">
        <v>84</v>
      </c>
      <c r="C104" s="4">
        <v>27</v>
      </c>
      <c r="D104" s="8">
        <v>1.98</v>
      </c>
      <c r="E104" s="4">
        <v>0</v>
      </c>
      <c r="F104" s="8">
        <v>0</v>
      </c>
      <c r="G104" s="4">
        <v>27</v>
      </c>
      <c r="H104" s="8">
        <v>6.07</v>
      </c>
      <c r="I104" s="4">
        <v>0</v>
      </c>
    </row>
    <row r="105" spans="1:9" x14ac:dyDescent="0.15">
      <c r="A105" s="2">
        <v>15</v>
      </c>
      <c r="B105" s="1" t="s">
        <v>91</v>
      </c>
      <c r="C105" s="4">
        <v>23</v>
      </c>
      <c r="D105" s="8">
        <v>1.69</v>
      </c>
      <c r="E105" s="4">
        <v>17</v>
      </c>
      <c r="F105" s="8">
        <v>1.86</v>
      </c>
      <c r="G105" s="4">
        <v>6</v>
      </c>
      <c r="H105" s="8">
        <v>1.35</v>
      </c>
      <c r="I105" s="4">
        <v>0</v>
      </c>
    </row>
    <row r="106" spans="1:9" x14ac:dyDescent="0.15">
      <c r="A106" s="2">
        <v>15</v>
      </c>
      <c r="B106" s="1" t="s">
        <v>68</v>
      </c>
      <c r="C106" s="4">
        <v>23</v>
      </c>
      <c r="D106" s="8">
        <v>1.69</v>
      </c>
      <c r="E106" s="4">
        <v>6</v>
      </c>
      <c r="F106" s="8">
        <v>0.66</v>
      </c>
      <c r="G106" s="4">
        <v>17</v>
      </c>
      <c r="H106" s="8">
        <v>3.82</v>
      </c>
      <c r="I106" s="4">
        <v>0</v>
      </c>
    </row>
    <row r="107" spans="1:9" x14ac:dyDescent="0.15">
      <c r="A107" s="2">
        <v>17</v>
      </c>
      <c r="B107" s="1" t="s">
        <v>76</v>
      </c>
      <c r="C107" s="4">
        <v>21</v>
      </c>
      <c r="D107" s="8">
        <v>1.54</v>
      </c>
      <c r="E107" s="4">
        <v>13</v>
      </c>
      <c r="F107" s="8">
        <v>1.42</v>
      </c>
      <c r="G107" s="4">
        <v>8</v>
      </c>
      <c r="H107" s="8">
        <v>1.8</v>
      </c>
      <c r="I107" s="4">
        <v>0</v>
      </c>
    </row>
    <row r="108" spans="1:9" x14ac:dyDescent="0.15">
      <c r="A108" s="2">
        <v>18</v>
      </c>
      <c r="B108" s="1" t="s">
        <v>90</v>
      </c>
      <c r="C108" s="4">
        <v>19</v>
      </c>
      <c r="D108" s="8">
        <v>1.4</v>
      </c>
      <c r="E108" s="4">
        <v>12</v>
      </c>
      <c r="F108" s="8">
        <v>1.31</v>
      </c>
      <c r="G108" s="4">
        <v>7</v>
      </c>
      <c r="H108" s="8">
        <v>1.57</v>
      </c>
      <c r="I108" s="4">
        <v>0</v>
      </c>
    </row>
    <row r="109" spans="1:9" x14ac:dyDescent="0.15">
      <c r="A109" s="2">
        <v>19</v>
      </c>
      <c r="B109" s="1" t="s">
        <v>79</v>
      </c>
      <c r="C109" s="4">
        <v>18</v>
      </c>
      <c r="D109" s="8">
        <v>1.32</v>
      </c>
      <c r="E109" s="4">
        <v>8</v>
      </c>
      <c r="F109" s="8">
        <v>0.87</v>
      </c>
      <c r="G109" s="4">
        <v>10</v>
      </c>
      <c r="H109" s="8">
        <v>2.25</v>
      </c>
      <c r="I109" s="4">
        <v>0</v>
      </c>
    </row>
    <row r="110" spans="1:9" x14ac:dyDescent="0.15">
      <c r="A110" s="2">
        <v>20</v>
      </c>
      <c r="B110" s="1" t="s">
        <v>92</v>
      </c>
      <c r="C110" s="4">
        <v>17</v>
      </c>
      <c r="D110" s="8">
        <v>1.25</v>
      </c>
      <c r="E110" s="4">
        <v>12</v>
      </c>
      <c r="F110" s="8">
        <v>1.31</v>
      </c>
      <c r="G110" s="4">
        <v>5</v>
      </c>
      <c r="H110" s="8">
        <v>1.1200000000000001</v>
      </c>
      <c r="I110" s="4">
        <v>0</v>
      </c>
    </row>
    <row r="111" spans="1:9" x14ac:dyDescent="0.15">
      <c r="A111" s="2">
        <v>20</v>
      </c>
      <c r="B111" s="1" t="s">
        <v>89</v>
      </c>
      <c r="C111" s="4">
        <v>17</v>
      </c>
      <c r="D111" s="8">
        <v>1.25</v>
      </c>
      <c r="E111" s="4">
        <v>5</v>
      </c>
      <c r="F111" s="8">
        <v>0.55000000000000004</v>
      </c>
      <c r="G111" s="4">
        <v>12</v>
      </c>
      <c r="H111" s="8">
        <v>2.7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74</v>
      </c>
      <c r="C114" s="4">
        <v>290</v>
      </c>
      <c r="D114" s="8">
        <v>12</v>
      </c>
      <c r="E114" s="4">
        <v>227</v>
      </c>
      <c r="F114" s="8">
        <v>13.56</v>
      </c>
      <c r="G114" s="4">
        <v>62</v>
      </c>
      <c r="H114" s="8">
        <v>8.39</v>
      </c>
      <c r="I114" s="4">
        <v>1</v>
      </c>
    </row>
    <row r="115" spans="1:9" x14ac:dyDescent="0.15">
      <c r="A115" s="2">
        <v>2</v>
      </c>
      <c r="B115" s="1" t="s">
        <v>77</v>
      </c>
      <c r="C115" s="4">
        <v>224</v>
      </c>
      <c r="D115" s="8">
        <v>9.27</v>
      </c>
      <c r="E115" s="4">
        <v>203</v>
      </c>
      <c r="F115" s="8">
        <v>12.13</v>
      </c>
      <c r="G115" s="4">
        <v>21</v>
      </c>
      <c r="H115" s="8">
        <v>2.84</v>
      </c>
      <c r="I115" s="4">
        <v>0</v>
      </c>
    </row>
    <row r="116" spans="1:9" x14ac:dyDescent="0.15">
      <c r="A116" s="2">
        <v>3</v>
      </c>
      <c r="B116" s="1" t="s">
        <v>78</v>
      </c>
      <c r="C116" s="4">
        <v>216</v>
      </c>
      <c r="D116" s="8">
        <v>8.94</v>
      </c>
      <c r="E116" s="4">
        <v>187</v>
      </c>
      <c r="F116" s="8">
        <v>11.17</v>
      </c>
      <c r="G116" s="4">
        <v>29</v>
      </c>
      <c r="H116" s="8">
        <v>3.92</v>
      </c>
      <c r="I116" s="4">
        <v>0</v>
      </c>
    </row>
    <row r="117" spans="1:9" x14ac:dyDescent="0.15">
      <c r="A117" s="2">
        <v>4</v>
      </c>
      <c r="B117" s="1" t="s">
        <v>72</v>
      </c>
      <c r="C117" s="4">
        <v>200</v>
      </c>
      <c r="D117" s="8">
        <v>8.2799999999999994</v>
      </c>
      <c r="E117" s="4">
        <v>138</v>
      </c>
      <c r="F117" s="8">
        <v>8.24</v>
      </c>
      <c r="G117" s="4">
        <v>61</v>
      </c>
      <c r="H117" s="8">
        <v>8.25</v>
      </c>
      <c r="I117" s="4">
        <v>1</v>
      </c>
    </row>
    <row r="118" spans="1:9" x14ac:dyDescent="0.15">
      <c r="A118" s="2">
        <v>5</v>
      </c>
      <c r="B118" s="1" t="s">
        <v>63</v>
      </c>
      <c r="C118" s="4">
        <v>136</v>
      </c>
      <c r="D118" s="8">
        <v>5.63</v>
      </c>
      <c r="E118" s="4">
        <v>60</v>
      </c>
      <c r="F118" s="8">
        <v>3.58</v>
      </c>
      <c r="G118" s="4">
        <v>76</v>
      </c>
      <c r="H118" s="8">
        <v>10.28</v>
      </c>
      <c r="I118" s="4">
        <v>0</v>
      </c>
    </row>
    <row r="119" spans="1:9" x14ac:dyDescent="0.15">
      <c r="A119" s="2">
        <v>6</v>
      </c>
      <c r="B119" s="1" t="s">
        <v>70</v>
      </c>
      <c r="C119" s="4">
        <v>135</v>
      </c>
      <c r="D119" s="8">
        <v>5.59</v>
      </c>
      <c r="E119" s="4">
        <v>111</v>
      </c>
      <c r="F119" s="8">
        <v>6.63</v>
      </c>
      <c r="G119" s="4">
        <v>24</v>
      </c>
      <c r="H119" s="8">
        <v>3.25</v>
      </c>
      <c r="I119" s="4">
        <v>0</v>
      </c>
    </row>
    <row r="120" spans="1:9" x14ac:dyDescent="0.15">
      <c r="A120" s="2">
        <v>7</v>
      </c>
      <c r="B120" s="1" t="s">
        <v>80</v>
      </c>
      <c r="C120" s="4">
        <v>107</v>
      </c>
      <c r="D120" s="8">
        <v>4.43</v>
      </c>
      <c r="E120" s="4">
        <v>78</v>
      </c>
      <c r="F120" s="8">
        <v>4.66</v>
      </c>
      <c r="G120" s="4">
        <v>29</v>
      </c>
      <c r="H120" s="8">
        <v>3.92</v>
      </c>
      <c r="I120" s="4">
        <v>0</v>
      </c>
    </row>
    <row r="121" spans="1:9" x14ac:dyDescent="0.15">
      <c r="A121" s="2">
        <v>8</v>
      </c>
      <c r="B121" s="1" t="s">
        <v>81</v>
      </c>
      <c r="C121" s="4">
        <v>89</v>
      </c>
      <c r="D121" s="8">
        <v>3.68</v>
      </c>
      <c r="E121" s="4">
        <v>82</v>
      </c>
      <c r="F121" s="8">
        <v>4.9000000000000004</v>
      </c>
      <c r="G121" s="4">
        <v>7</v>
      </c>
      <c r="H121" s="8">
        <v>0.95</v>
      </c>
      <c r="I121" s="4">
        <v>0</v>
      </c>
    </row>
    <row r="122" spans="1:9" x14ac:dyDescent="0.15">
      <c r="A122" s="2">
        <v>9</v>
      </c>
      <c r="B122" s="1" t="s">
        <v>69</v>
      </c>
      <c r="C122" s="4">
        <v>86</v>
      </c>
      <c r="D122" s="8">
        <v>3.56</v>
      </c>
      <c r="E122" s="4">
        <v>51</v>
      </c>
      <c r="F122" s="8">
        <v>3.05</v>
      </c>
      <c r="G122" s="4">
        <v>35</v>
      </c>
      <c r="H122" s="8">
        <v>4.74</v>
      </c>
      <c r="I122" s="4">
        <v>0</v>
      </c>
    </row>
    <row r="123" spans="1:9" x14ac:dyDescent="0.15">
      <c r="A123" s="2">
        <v>10</v>
      </c>
      <c r="B123" s="1" t="s">
        <v>66</v>
      </c>
      <c r="C123" s="4">
        <v>80</v>
      </c>
      <c r="D123" s="8">
        <v>3.31</v>
      </c>
      <c r="E123" s="4">
        <v>64</v>
      </c>
      <c r="F123" s="8">
        <v>3.82</v>
      </c>
      <c r="G123" s="4">
        <v>16</v>
      </c>
      <c r="H123" s="8">
        <v>2.17</v>
      </c>
      <c r="I123" s="4">
        <v>0</v>
      </c>
    </row>
    <row r="124" spans="1:9" x14ac:dyDescent="0.15">
      <c r="A124" s="2">
        <v>10</v>
      </c>
      <c r="B124" s="1" t="s">
        <v>71</v>
      </c>
      <c r="C124" s="4">
        <v>80</v>
      </c>
      <c r="D124" s="8">
        <v>3.31</v>
      </c>
      <c r="E124" s="4">
        <v>58</v>
      </c>
      <c r="F124" s="8">
        <v>3.46</v>
      </c>
      <c r="G124" s="4">
        <v>22</v>
      </c>
      <c r="H124" s="8">
        <v>2.98</v>
      </c>
      <c r="I124" s="4">
        <v>0</v>
      </c>
    </row>
    <row r="125" spans="1:9" x14ac:dyDescent="0.15">
      <c r="A125" s="2">
        <v>12</v>
      </c>
      <c r="B125" s="1" t="s">
        <v>64</v>
      </c>
      <c r="C125" s="4">
        <v>57</v>
      </c>
      <c r="D125" s="8">
        <v>2.36</v>
      </c>
      <c r="E125" s="4">
        <v>30</v>
      </c>
      <c r="F125" s="8">
        <v>1.79</v>
      </c>
      <c r="G125" s="4">
        <v>27</v>
      </c>
      <c r="H125" s="8">
        <v>3.65</v>
      </c>
      <c r="I125" s="4">
        <v>0</v>
      </c>
    </row>
    <row r="126" spans="1:9" x14ac:dyDescent="0.15">
      <c r="A126" s="2">
        <v>13</v>
      </c>
      <c r="B126" s="1" t="s">
        <v>65</v>
      </c>
      <c r="C126" s="4">
        <v>50</v>
      </c>
      <c r="D126" s="8">
        <v>2.0699999999999998</v>
      </c>
      <c r="E126" s="4">
        <v>32</v>
      </c>
      <c r="F126" s="8">
        <v>1.91</v>
      </c>
      <c r="G126" s="4">
        <v>18</v>
      </c>
      <c r="H126" s="8">
        <v>2.44</v>
      </c>
      <c r="I126" s="4">
        <v>0</v>
      </c>
    </row>
    <row r="127" spans="1:9" x14ac:dyDescent="0.15">
      <c r="A127" s="2">
        <v>14</v>
      </c>
      <c r="B127" s="1" t="s">
        <v>76</v>
      </c>
      <c r="C127" s="4">
        <v>48</v>
      </c>
      <c r="D127" s="8">
        <v>1.99</v>
      </c>
      <c r="E127" s="4">
        <v>28</v>
      </c>
      <c r="F127" s="8">
        <v>1.67</v>
      </c>
      <c r="G127" s="4">
        <v>20</v>
      </c>
      <c r="H127" s="8">
        <v>2.71</v>
      </c>
      <c r="I127" s="4">
        <v>0</v>
      </c>
    </row>
    <row r="128" spans="1:9" x14ac:dyDescent="0.15">
      <c r="A128" s="2">
        <v>15</v>
      </c>
      <c r="B128" s="1" t="s">
        <v>82</v>
      </c>
      <c r="C128" s="4">
        <v>44</v>
      </c>
      <c r="D128" s="8">
        <v>1.82</v>
      </c>
      <c r="E128" s="4">
        <v>42</v>
      </c>
      <c r="F128" s="8">
        <v>2.5099999999999998</v>
      </c>
      <c r="G128" s="4">
        <v>2</v>
      </c>
      <c r="H128" s="8">
        <v>0.27</v>
      </c>
      <c r="I128" s="4">
        <v>0</v>
      </c>
    </row>
    <row r="129" spans="1:9" x14ac:dyDescent="0.15">
      <c r="A129" s="2">
        <v>16</v>
      </c>
      <c r="B129" s="1" t="s">
        <v>73</v>
      </c>
      <c r="C129" s="4">
        <v>43</v>
      </c>
      <c r="D129" s="8">
        <v>1.78</v>
      </c>
      <c r="E129" s="4">
        <v>16</v>
      </c>
      <c r="F129" s="8">
        <v>0.96</v>
      </c>
      <c r="G129" s="4">
        <v>27</v>
      </c>
      <c r="H129" s="8">
        <v>3.65</v>
      </c>
      <c r="I129" s="4">
        <v>0</v>
      </c>
    </row>
    <row r="130" spans="1:9" x14ac:dyDescent="0.15">
      <c r="A130" s="2">
        <v>17</v>
      </c>
      <c r="B130" s="1" t="s">
        <v>68</v>
      </c>
      <c r="C130" s="4">
        <v>42</v>
      </c>
      <c r="D130" s="8">
        <v>1.74</v>
      </c>
      <c r="E130" s="4">
        <v>16</v>
      </c>
      <c r="F130" s="8">
        <v>0.96</v>
      </c>
      <c r="G130" s="4">
        <v>26</v>
      </c>
      <c r="H130" s="8">
        <v>3.52</v>
      </c>
      <c r="I130" s="4">
        <v>0</v>
      </c>
    </row>
    <row r="131" spans="1:9" x14ac:dyDescent="0.15">
      <c r="A131" s="2">
        <v>18</v>
      </c>
      <c r="B131" s="1" t="s">
        <v>75</v>
      </c>
      <c r="C131" s="4">
        <v>34</v>
      </c>
      <c r="D131" s="8">
        <v>1.41</v>
      </c>
      <c r="E131" s="4">
        <v>26</v>
      </c>
      <c r="F131" s="8">
        <v>1.55</v>
      </c>
      <c r="G131" s="4">
        <v>8</v>
      </c>
      <c r="H131" s="8">
        <v>1.08</v>
      </c>
      <c r="I131" s="4">
        <v>0</v>
      </c>
    </row>
    <row r="132" spans="1:9" x14ac:dyDescent="0.15">
      <c r="A132" s="2">
        <v>19</v>
      </c>
      <c r="B132" s="1" t="s">
        <v>79</v>
      </c>
      <c r="C132" s="4">
        <v>32</v>
      </c>
      <c r="D132" s="8">
        <v>1.32</v>
      </c>
      <c r="E132" s="4">
        <v>20</v>
      </c>
      <c r="F132" s="8">
        <v>1.19</v>
      </c>
      <c r="G132" s="4">
        <v>12</v>
      </c>
      <c r="H132" s="8">
        <v>1.62</v>
      </c>
      <c r="I132" s="4">
        <v>0</v>
      </c>
    </row>
    <row r="133" spans="1:9" x14ac:dyDescent="0.15">
      <c r="A133" s="2">
        <v>20</v>
      </c>
      <c r="B133" s="1" t="s">
        <v>89</v>
      </c>
      <c r="C133" s="4">
        <v>31</v>
      </c>
      <c r="D133" s="8">
        <v>1.28</v>
      </c>
      <c r="E133" s="4">
        <v>17</v>
      </c>
      <c r="F133" s="8">
        <v>1.02</v>
      </c>
      <c r="G133" s="4">
        <v>14</v>
      </c>
      <c r="H133" s="8">
        <v>1.89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72</v>
      </c>
      <c r="C136" s="4">
        <v>147</v>
      </c>
      <c r="D136" s="8">
        <v>9.5500000000000007</v>
      </c>
      <c r="E136" s="4">
        <v>110</v>
      </c>
      <c r="F136" s="8">
        <v>9.51</v>
      </c>
      <c r="G136" s="4">
        <v>36</v>
      </c>
      <c r="H136" s="8">
        <v>9.57</v>
      </c>
      <c r="I136" s="4">
        <v>1</v>
      </c>
    </row>
    <row r="137" spans="1:9" x14ac:dyDescent="0.15">
      <c r="A137" s="2">
        <v>2</v>
      </c>
      <c r="B137" s="1" t="s">
        <v>77</v>
      </c>
      <c r="C137" s="4">
        <v>145</v>
      </c>
      <c r="D137" s="8">
        <v>9.42</v>
      </c>
      <c r="E137" s="4">
        <v>140</v>
      </c>
      <c r="F137" s="8">
        <v>12.1</v>
      </c>
      <c r="G137" s="4">
        <v>5</v>
      </c>
      <c r="H137" s="8">
        <v>1.33</v>
      </c>
      <c r="I137" s="4">
        <v>0</v>
      </c>
    </row>
    <row r="138" spans="1:9" x14ac:dyDescent="0.15">
      <c r="A138" s="2">
        <v>3</v>
      </c>
      <c r="B138" s="1" t="s">
        <v>78</v>
      </c>
      <c r="C138" s="4">
        <v>122</v>
      </c>
      <c r="D138" s="8">
        <v>7.92</v>
      </c>
      <c r="E138" s="4">
        <v>104</v>
      </c>
      <c r="F138" s="8">
        <v>8.99</v>
      </c>
      <c r="G138" s="4">
        <v>16</v>
      </c>
      <c r="H138" s="8">
        <v>4.26</v>
      </c>
      <c r="I138" s="4">
        <v>2</v>
      </c>
    </row>
    <row r="139" spans="1:9" x14ac:dyDescent="0.15">
      <c r="A139" s="2">
        <v>4</v>
      </c>
      <c r="B139" s="1" t="s">
        <v>70</v>
      </c>
      <c r="C139" s="4">
        <v>110</v>
      </c>
      <c r="D139" s="8">
        <v>7.14</v>
      </c>
      <c r="E139" s="4">
        <v>92</v>
      </c>
      <c r="F139" s="8">
        <v>7.95</v>
      </c>
      <c r="G139" s="4">
        <v>18</v>
      </c>
      <c r="H139" s="8">
        <v>4.79</v>
      </c>
      <c r="I139" s="4">
        <v>0</v>
      </c>
    </row>
    <row r="140" spans="1:9" x14ac:dyDescent="0.15">
      <c r="A140" s="2">
        <v>5</v>
      </c>
      <c r="B140" s="1" t="s">
        <v>74</v>
      </c>
      <c r="C140" s="4">
        <v>105</v>
      </c>
      <c r="D140" s="8">
        <v>6.82</v>
      </c>
      <c r="E140" s="4">
        <v>68</v>
      </c>
      <c r="F140" s="8">
        <v>5.88</v>
      </c>
      <c r="G140" s="4">
        <v>37</v>
      </c>
      <c r="H140" s="8">
        <v>9.84</v>
      </c>
      <c r="I140" s="4">
        <v>0</v>
      </c>
    </row>
    <row r="141" spans="1:9" x14ac:dyDescent="0.15">
      <c r="A141" s="2">
        <v>6</v>
      </c>
      <c r="B141" s="1" t="s">
        <v>63</v>
      </c>
      <c r="C141" s="4">
        <v>88</v>
      </c>
      <c r="D141" s="8">
        <v>5.71</v>
      </c>
      <c r="E141" s="4">
        <v>51</v>
      </c>
      <c r="F141" s="8">
        <v>4.41</v>
      </c>
      <c r="G141" s="4">
        <v>37</v>
      </c>
      <c r="H141" s="8">
        <v>9.84</v>
      </c>
      <c r="I141" s="4">
        <v>0</v>
      </c>
    </row>
    <row r="142" spans="1:9" x14ac:dyDescent="0.15">
      <c r="A142" s="2">
        <v>7</v>
      </c>
      <c r="B142" s="1" t="s">
        <v>67</v>
      </c>
      <c r="C142" s="4">
        <v>83</v>
      </c>
      <c r="D142" s="8">
        <v>5.39</v>
      </c>
      <c r="E142" s="4">
        <v>65</v>
      </c>
      <c r="F142" s="8">
        <v>5.62</v>
      </c>
      <c r="G142" s="4">
        <v>18</v>
      </c>
      <c r="H142" s="8">
        <v>4.79</v>
      </c>
      <c r="I142" s="4">
        <v>0</v>
      </c>
    </row>
    <row r="143" spans="1:9" x14ac:dyDescent="0.15">
      <c r="A143" s="2">
        <v>8</v>
      </c>
      <c r="B143" s="1" t="s">
        <v>80</v>
      </c>
      <c r="C143" s="4">
        <v>57</v>
      </c>
      <c r="D143" s="8">
        <v>3.7</v>
      </c>
      <c r="E143" s="4">
        <v>48</v>
      </c>
      <c r="F143" s="8">
        <v>4.1500000000000004</v>
      </c>
      <c r="G143" s="4">
        <v>8</v>
      </c>
      <c r="H143" s="8">
        <v>2.13</v>
      </c>
      <c r="I143" s="4">
        <v>1</v>
      </c>
    </row>
    <row r="144" spans="1:9" x14ac:dyDescent="0.15">
      <c r="A144" s="2">
        <v>9</v>
      </c>
      <c r="B144" s="1" t="s">
        <v>69</v>
      </c>
      <c r="C144" s="4">
        <v>53</v>
      </c>
      <c r="D144" s="8">
        <v>3.44</v>
      </c>
      <c r="E144" s="4">
        <v>41</v>
      </c>
      <c r="F144" s="8">
        <v>3.54</v>
      </c>
      <c r="G144" s="4">
        <v>12</v>
      </c>
      <c r="H144" s="8">
        <v>3.19</v>
      </c>
      <c r="I144" s="4">
        <v>0</v>
      </c>
    </row>
    <row r="145" spans="1:9" x14ac:dyDescent="0.15">
      <c r="A145" s="2">
        <v>10</v>
      </c>
      <c r="B145" s="1" t="s">
        <v>90</v>
      </c>
      <c r="C145" s="4">
        <v>52</v>
      </c>
      <c r="D145" s="8">
        <v>3.38</v>
      </c>
      <c r="E145" s="4">
        <v>41</v>
      </c>
      <c r="F145" s="8">
        <v>3.54</v>
      </c>
      <c r="G145" s="4">
        <v>11</v>
      </c>
      <c r="H145" s="8">
        <v>2.93</v>
      </c>
      <c r="I145" s="4">
        <v>0</v>
      </c>
    </row>
    <row r="146" spans="1:9" x14ac:dyDescent="0.15">
      <c r="A146" s="2">
        <v>11</v>
      </c>
      <c r="B146" s="1" t="s">
        <v>81</v>
      </c>
      <c r="C146" s="4">
        <v>51</v>
      </c>
      <c r="D146" s="8">
        <v>3.31</v>
      </c>
      <c r="E146" s="4">
        <v>50</v>
      </c>
      <c r="F146" s="8">
        <v>4.32</v>
      </c>
      <c r="G146" s="4">
        <v>1</v>
      </c>
      <c r="H146" s="8">
        <v>0.27</v>
      </c>
      <c r="I146" s="4">
        <v>0</v>
      </c>
    </row>
    <row r="147" spans="1:9" x14ac:dyDescent="0.15">
      <c r="A147" s="2">
        <v>12</v>
      </c>
      <c r="B147" s="1" t="s">
        <v>64</v>
      </c>
      <c r="C147" s="4">
        <v>46</v>
      </c>
      <c r="D147" s="8">
        <v>2.99</v>
      </c>
      <c r="E147" s="4">
        <v>36</v>
      </c>
      <c r="F147" s="8">
        <v>3.11</v>
      </c>
      <c r="G147" s="4">
        <v>10</v>
      </c>
      <c r="H147" s="8">
        <v>2.66</v>
      </c>
      <c r="I147" s="4">
        <v>0</v>
      </c>
    </row>
    <row r="148" spans="1:9" x14ac:dyDescent="0.15">
      <c r="A148" s="2">
        <v>13</v>
      </c>
      <c r="B148" s="1" t="s">
        <v>71</v>
      </c>
      <c r="C148" s="4">
        <v>44</v>
      </c>
      <c r="D148" s="8">
        <v>2.86</v>
      </c>
      <c r="E148" s="4">
        <v>38</v>
      </c>
      <c r="F148" s="8">
        <v>3.28</v>
      </c>
      <c r="G148" s="4">
        <v>6</v>
      </c>
      <c r="H148" s="8">
        <v>1.6</v>
      </c>
      <c r="I148" s="4">
        <v>0</v>
      </c>
    </row>
    <row r="149" spans="1:9" x14ac:dyDescent="0.15">
      <c r="A149" s="2">
        <v>14</v>
      </c>
      <c r="B149" s="1" t="s">
        <v>82</v>
      </c>
      <c r="C149" s="4">
        <v>36</v>
      </c>
      <c r="D149" s="8">
        <v>2.34</v>
      </c>
      <c r="E149" s="4">
        <v>31</v>
      </c>
      <c r="F149" s="8">
        <v>2.68</v>
      </c>
      <c r="G149" s="4">
        <v>5</v>
      </c>
      <c r="H149" s="8">
        <v>1.33</v>
      </c>
      <c r="I149" s="4">
        <v>0</v>
      </c>
    </row>
    <row r="150" spans="1:9" x14ac:dyDescent="0.15">
      <c r="A150" s="2">
        <v>15</v>
      </c>
      <c r="B150" s="1" t="s">
        <v>65</v>
      </c>
      <c r="C150" s="4">
        <v>34</v>
      </c>
      <c r="D150" s="8">
        <v>2.21</v>
      </c>
      <c r="E150" s="4">
        <v>24</v>
      </c>
      <c r="F150" s="8">
        <v>2.0699999999999998</v>
      </c>
      <c r="G150" s="4">
        <v>10</v>
      </c>
      <c r="H150" s="8">
        <v>2.66</v>
      </c>
      <c r="I150" s="4">
        <v>0</v>
      </c>
    </row>
    <row r="151" spans="1:9" x14ac:dyDescent="0.15">
      <c r="A151" s="2">
        <v>16</v>
      </c>
      <c r="B151" s="1" t="s">
        <v>75</v>
      </c>
      <c r="C151" s="4">
        <v>24</v>
      </c>
      <c r="D151" s="8">
        <v>1.56</v>
      </c>
      <c r="E151" s="4">
        <v>19</v>
      </c>
      <c r="F151" s="8">
        <v>1.64</v>
      </c>
      <c r="G151" s="4">
        <v>5</v>
      </c>
      <c r="H151" s="8">
        <v>1.33</v>
      </c>
      <c r="I151" s="4">
        <v>0</v>
      </c>
    </row>
    <row r="152" spans="1:9" x14ac:dyDescent="0.15">
      <c r="A152" s="2">
        <v>17</v>
      </c>
      <c r="B152" s="1" t="s">
        <v>66</v>
      </c>
      <c r="C152" s="4">
        <v>22</v>
      </c>
      <c r="D152" s="8">
        <v>1.43</v>
      </c>
      <c r="E152" s="4">
        <v>17</v>
      </c>
      <c r="F152" s="8">
        <v>1.47</v>
      </c>
      <c r="G152" s="4">
        <v>5</v>
      </c>
      <c r="H152" s="8">
        <v>1.33</v>
      </c>
      <c r="I152" s="4">
        <v>0</v>
      </c>
    </row>
    <row r="153" spans="1:9" x14ac:dyDescent="0.15">
      <c r="A153" s="2">
        <v>18</v>
      </c>
      <c r="B153" s="1" t="s">
        <v>84</v>
      </c>
      <c r="C153" s="4">
        <v>21</v>
      </c>
      <c r="D153" s="8">
        <v>1.36</v>
      </c>
      <c r="E153" s="4">
        <v>0</v>
      </c>
      <c r="F153" s="8">
        <v>0</v>
      </c>
      <c r="G153" s="4">
        <v>20</v>
      </c>
      <c r="H153" s="8">
        <v>5.32</v>
      </c>
      <c r="I153" s="4">
        <v>1</v>
      </c>
    </row>
    <row r="154" spans="1:9" x14ac:dyDescent="0.15">
      <c r="A154" s="2">
        <v>19</v>
      </c>
      <c r="B154" s="1" t="s">
        <v>88</v>
      </c>
      <c r="C154" s="4">
        <v>20</v>
      </c>
      <c r="D154" s="8">
        <v>1.3</v>
      </c>
      <c r="E154" s="4">
        <v>12</v>
      </c>
      <c r="F154" s="8">
        <v>1.04</v>
      </c>
      <c r="G154" s="4">
        <v>8</v>
      </c>
      <c r="H154" s="8">
        <v>2.13</v>
      </c>
      <c r="I154" s="4">
        <v>0</v>
      </c>
    </row>
    <row r="155" spans="1:9" x14ac:dyDescent="0.15">
      <c r="A155" s="2">
        <v>20</v>
      </c>
      <c r="B155" s="1" t="s">
        <v>93</v>
      </c>
      <c r="C155" s="4">
        <v>19</v>
      </c>
      <c r="D155" s="8">
        <v>1.23</v>
      </c>
      <c r="E155" s="4">
        <v>16</v>
      </c>
      <c r="F155" s="8">
        <v>1.38</v>
      </c>
      <c r="G155" s="4">
        <v>3</v>
      </c>
      <c r="H155" s="8">
        <v>0.8</v>
      </c>
      <c r="I155" s="4">
        <v>0</v>
      </c>
    </row>
    <row r="156" spans="1:9" x14ac:dyDescent="0.15">
      <c r="A156" s="2">
        <v>20</v>
      </c>
      <c r="B156" s="1" t="s">
        <v>89</v>
      </c>
      <c r="C156" s="4">
        <v>19</v>
      </c>
      <c r="D156" s="8">
        <v>1.23</v>
      </c>
      <c r="E156" s="4">
        <v>12</v>
      </c>
      <c r="F156" s="8">
        <v>1.04</v>
      </c>
      <c r="G156" s="4">
        <v>7</v>
      </c>
      <c r="H156" s="8">
        <v>1.86</v>
      </c>
      <c r="I156" s="4">
        <v>0</v>
      </c>
    </row>
    <row r="157" spans="1:9" x14ac:dyDescent="0.15">
      <c r="A157" s="1"/>
      <c r="C157" s="4"/>
      <c r="D157" s="8"/>
      <c r="E157" s="4"/>
      <c r="F157" s="8"/>
      <c r="G157" s="4"/>
      <c r="H157" s="8"/>
      <c r="I157" s="4"/>
    </row>
    <row r="158" spans="1:9" x14ac:dyDescent="0.15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15">
      <c r="A159" s="2">
        <v>1</v>
      </c>
      <c r="B159" s="1" t="s">
        <v>78</v>
      </c>
      <c r="C159" s="4">
        <v>83</v>
      </c>
      <c r="D159" s="8">
        <v>9.67</v>
      </c>
      <c r="E159" s="4">
        <v>78</v>
      </c>
      <c r="F159" s="8">
        <v>11.56</v>
      </c>
      <c r="G159" s="4">
        <v>4</v>
      </c>
      <c r="H159" s="8">
        <v>2.21</v>
      </c>
      <c r="I159" s="4">
        <v>1</v>
      </c>
    </row>
    <row r="160" spans="1:9" x14ac:dyDescent="0.15">
      <c r="A160" s="2">
        <v>2</v>
      </c>
      <c r="B160" s="1" t="s">
        <v>77</v>
      </c>
      <c r="C160" s="4">
        <v>82</v>
      </c>
      <c r="D160" s="8">
        <v>9.56</v>
      </c>
      <c r="E160" s="4">
        <v>78</v>
      </c>
      <c r="F160" s="8">
        <v>11.56</v>
      </c>
      <c r="G160" s="4">
        <v>4</v>
      </c>
      <c r="H160" s="8">
        <v>2.21</v>
      </c>
      <c r="I160" s="4">
        <v>0</v>
      </c>
    </row>
    <row r="161" spans="1:9" x14ac:dyDescent="0.15">
      <c r="A161" s="2">
        <v>3</v>
      </c>
      <c r="B161" s="1" t="s">
        <v>72</v>
      </c>
      <c r="C161" s="4">
        <v>80</v>
      </c>
      <c r="D161" s="8">
        <v>9.32</v>
      </c>
      <c r="E161" s="4">
        <v>69</v>
      </c>
      <c r="F161" s="8">
        <v>10.220000000000001</v>
      </c>
      <c r="G161" s="4">
        <v>11</v>
      </c>
      <c r="H161" s="8">
        <v>6.08</v>
      </c>
      <c r="I161" s="4">
        <v>0</v>
      </c>
    </row>
    <row r="162" spans="1:9" x14ac:dyDescent="0.15">
      <c r="A162" s="2">
        <v>4</v>
      </c>
      <c r="B162" s="1" t="s">
        <v>63</v>
      </c>
      <c r="C162" s="4">
        <v>78</v>
      </c>
      <c r="D162" s="8">
        <v>9.09</v>
      </c>
      <c r="E162" s="4">
        <v>45</v>
      </c>
      <c r="F162" s="8">
        <v>6.67</v>
      </c>
      <c r="G162" s="4">
        <v>33</v>
      </c>
      <c r="H162" s="8">
        <v>18.23</v>
      </c>
      <c r="I162" s="4">
        <v>0</v>
      </c>
    </row>
    <row r="163" spans="1:9" x14ac:dyDescent="0.15">
      <c r="A163" s="2">
        <v>5</v>
      </c>
      <c r="B163" s="1" t="s">
        <v>70</v>
      </c>
      <c r="C163" s="4">
        <v>76</v>
      </c>
      <c r="D163" s="8">
        <v>8.86</v>
      </c>
      <c r="E163" s="4">
        <v>72</v>
      </c>
      <c r="F163" s="8">
        <v>10.67</v>
      </c>
      <c r="G163" s="4">
        <v>4</v>
      </c>
      <c r="H163" s="8">
        <v>2.21</v>
      </c>
      <c r="I163" s="4">
        <v>0</v>
      </c>
    </row>
    <row r="164" spans="1:9" x14ac:dyDescent="0.15">
      <c r="A164" s="2">
        <v>6</v>
      </c>
      <c r="B164" s="1" t="s">
        <v>74</v>
      </c>
      <c r="C164" s="4">
        <v>70</v>
      </c>
      <c r="D164" s="8">
        <v>8.16</v>
      </c>
      <c r="E164" s="4">
        <v>59</v>
      </c>
      <c r="F164" s="8">
        <v>8.74</v>
      </c>
      <c r="G164" s="4">
        <v>11</v>
      </c>
      <c r="H164" s="8">
        <v>6.08</v>
      </c>
      <c r="I164" s="4">
        <v>0</v>
      </c>
    </row>
    <row r="165" spans="1:9" x14ac:dyDescent="0.15">
      <c r="A165" s="2">
        <v>7</v>
      </c>
      <c r="B165" s="1" t="s">
        <v>64</v>
      </c>
      <c r="C165" s="4">
        <v>37</v>
      </c>
      <c r="D165" s="8">
        <v>4.3099999999999996</v>
      </c>
      <c r="E165" s="4">
        <v>26</v>
      </c>
      <c r="F165" s="8">
        <v>3.85</v>
      </c>
      <c r="G165" s="4">
        <v>11</v>
      </c>
      <c r="H165" s="8">
        <v>6.08</v>
      </c>
      <c r="I165" s="4">
        <v>0</v>
      </c>
    </row>
    <row r="166" spans="1:9" x14ac:dyDescent="0.15">
      <c r="A166" s="2">
        <v>8</v>
      </c>
      <c r="B166" s="1" t="s">
        <v>67</v>
      </c>
      <c r="C166" s="4">
        <v>33</v>
      </c>
      <c r="D166" s="8">
        <v>3.85</v>
      </c>
      <c r="E166" s="4">
        <v>22</v>
      </c>
      <c r="F166" s="8">
        <v>3.26</v>
      </c>
      <c r="G166" s="4">
        <v>11</v>
      </c>
      <c r="H166" s="8">
        <v>6.08</v>
      </c>
      <c r="I166" s="4">
        <v>0</v>
      </c>
    </row>
    <row r="167" spans="1:9" x14ac:dyDescent="0.15">
      <c r="A167" s="2">
        <v>9</v>
      </c>
      <c r="B167" s="1" t="s">
        <v>71</v>
      </c>
      <c r="C167" s="4">
        <v>32</v>
      </c>
      <c r="D167" s="8">
        <v>3.73</v>
      </c>
      <c r="E167" s="4">
        <v>25</v>
      </c>
      <c r="F167" s="8">
        <v>3.7</v>
      </c>
      <c r="G167" s="4">
        <v>7</v>
      </c>
      <c r="H167" s="8">
        <v>3.87</v>
      </c>
      <c r="I167" s="4">
        <v>0</v>
      </c>
    </row>
    <row r="168" spans="1:9" x14ac:dyDescent="0.15">
      <c r="A168" s="2">
        <v>10</v>
      </c>
      <c r="B168" s="1" t="s">
        <v>69</v>
      </c>
      <c r="C168" s="4">
        <v>31</v>
      </c>
      <c r="D168" s="8">
        <v>3.61</v>
      </c>
      <c r="E168" s="4">
        <v>24</v>
      </c>
      <c r="F168" s="8">
        <v>3.56</v>
      </c>
      <c r="G168" s="4">
        <v>7</v>
      </c>
      <c r="H168" s="8">
        <v>3.87</v>
      </c>
      <c r="I168" s="4">
        <v>0</v>
      </c>
    </row>
    <row r="169" spans="1:9" x14ac:dyDescent="0.15">
      <c r="A169" s="2">
        <v>11</v>
      </c>
      <c r="B169" s="1" t="s">
        <v>65</v>
      </c>
      <c r="C169" s="4">
        <v>29</v>
      </c>
      <c r="D169" s="8">
        <v>3.38</v>
      </c>
      <c r="E169" s="4">
        <v>17</v>
      </c>
      <c r="F169" s="8">
        <v>2.52</v>
      </c>
      <c r="G169" s="4">
        <v>12</v>
      </c>
      <c r="H169" s="8">
        <v>6.63</v>
      </c>
      <c r="I169" s="4">
        <v>0</v>
      </c>
    </row>
    <row r="170" spans="1:9" x14ac:dyDescent="0.15">
      <c r="A170" s="2">
        <v>12</v>
      </c>
      <c r="B170" s="1" t="s">
        <v>82</v>
      </c>
      <c r="C170" s="4">
        <v>18</v>
      </c>
      <c r="D170" s="8">
        <v>2.1</v>
      </c>
      <c r="E170" s="4">
        <v>17</v>
      </c>
      <c r="F170" s="8">
        <v>2.52</v>
      </c>
      <c r="G170" s="4">
        <v>1</v>
      </c>
      <c r="H170" s="8">
        <v>0.55000000000000004</v>
      </c>
      <c r="I170" s="4">
        <v>0</v>
      </c>
    </row>
    <row r="171" spans="1:9" x14ac:dyDescent="0.15">
      <c r="A171" s="2">
        <v>13</v>
      </c>
      <c r="B171" s="1" t="s">
        <v>81</v>
      </c>
      <c r="C171" s="4">
        <v>17</v>
      </c>
      <c r="D171" s="8">
        <v>1.98</v>
      </c>
      <c r="E171" s="4">
        <v>17</v>
      </c>
      <c r="F171" s="8">
        <v>2.52</v>
      </c>
      <c r="G171" s="4">
        <v>0</v>
      </c>
      <c r="H171" s="8">
        <v>0</v>
      </c>
      <c r="I171" s="4">
        <v>0</v>
      </c>
    </row>
    <row r="172" spans="1:9" x14ac:dyDescent="0.15">
      <c r="A172" s="2">
        <v>14</v>
      </c>
      <c r="B172" s="1" t="s">
        <v>66</v>
      </c>
      <c r="C172" s="4">
        <v>16</v>
      </c>
      <c r="D172" s="8">
        <v>1.86</v>
      </c>
      <c r="E172" s="4">
        <v>14</v>
      </c>
      <c r="F172" s="8">
        <v>2.0699999999999998</v>
      </c>
      <c r="G172" s="4">
        <v>2</v>
      </c>
      <c r="H172" s="8">
        <v>1.1000000000000001</v>
      </c>
      <c r="I172" s="4">
        <v>0</v>
      </c>
    </row>
    <row r="173" spans="1:9" x14ac:dyDescent="0.15">
      <c r="A173" s="2">
        <v>15</v>
      </c>
      <c r="B173" s="1" t="s">
        <v>88</v>
      </c>
      <c r="C173" s="4">
        <v>15</v>
      </c>
      <c r="D173" s="8">
        <v>1.75</v>
      </c>
      <c r="E173" s="4">
        <v>10</v>
      </c>
      <c r="F173" s="8">
        <v>1.48</v>
      </c>
      <c r="G173" s="4">
        <v>5</v>
      </c>
      <c r="H173" s="8">
        <v>2.76</v>
      </c>
      <c r="I173" s="4">
        <v>0</v>
      </c>
    </row>
    <row r="174" spans="1:9" x14ac:dyDescent="0.15">
      <c r="A174" s="2">
        <v>16</v>
      </c>
      <c r="B174" s="1" t="s">
        <v>80</v>
      </c>
      <c r="C174" s="4">
        <v>13</v>
      </c>
      <c r="D174" s="8">
        <v>1.52</v>
      </c>
      <c r="E174" s="4">
        <v>11</v>
      </c>
      <c r="F174" s="8">
        <v>1.63</v>
      </c>
      <c r="G174" s="4">
        <v>1</v>
      </c>
      <c r="H174" s="8">
        <v>0.55000000000000004</v>
      </c>
      <c r="I174" s="4">
        <v>1</v>
      </c>
    </row>
    <row r="175" spans="1:9" x14ac:dyDescent="0.15">
      <c r="A175" s="2">
        <v>17</v>
      </c>
      <c r="B175" s="1" t="s">
        <v>68</v>
      </c>
      <c r="C175" s="4">
        <v>11</v>
      </c>
      <c r="D175" s="8">
        <v>1.28</v>
      </c>
      <c r="E175" s="4">
        <v>5</v>
      </c>
      <c r="F175" s="8">
        <v>0.74</v>
      </c>
      <c r="G175" s="4">
        <v>6</v>
      </c>
      <c r="H175" s="8">
        <v>3.31</v>
      </c>
      <c r="I175" s="4">
        <v>0</v>
      </c>
    </row>
    <row r="176" spans="1:9" x14ac:dyDescent="0.15">
      <c r="A176" s="2">
        <v>17</v>
      </c>
      <c r="B176" s="1" t="s">
        <v>76</v>
      </c>
      <c r="C176" s="4">
        <v>11</v>
      </c>
      <c r="D176" s="8">
        <v>1.28</v>
      </c>
      <c r="E176" s="4">
        <v>8</v>
      </c>
      <c r="F176" s="8">
        <v>1.19</v>
      </c>
      <c r="G176" s="4">
        <v>3</v>
      </c>
      <c r="H176" s="8">
        <v>1.66</v>
      </c>
      <c r="I176" s="4">
        <v>0</v>
      </c>
    </row>
    <row r="177" spans="1:9" x14ac:dyDescent="0.15">
      <c r="A177" s="2">
        <v>19</v>
      </c>
      <c r="B177" s="1" t="s">
        <v>94</v>
      </c>
      <c r="C177" s="4">
        <v>10</v>
      </c>
      <c r="D177" s="8">
        <v>1.17</v>
      </c>
      <c r="E177" s="4">
        <v>9</v>
      </c>
      <c r="F177" s="8">
        <v>1.33</v>
      </c>
      <c r="G177" s="4">
        <v>1</v>
      </c>
      <c r="H177" s="8">
        <v>0.55000000000000004</v>
      </c>
      <c r="I177" s="4">
        <v>0</v>
      </c>
    </row>
    <row r="178" spans="1:9" x14ac:dyDescent="0.15">
      <c r="A178" s="2">
        <v>20</v>
      </c>
      <c r="B178" s="1" t="s">
        <v>91</v>
      </c>
      <c r="C178" s="4">
        <v>9</v>
      </c>
      <c r="D178" s="8">
        <v>1.05</v>
      </c>
      <c r="E178" s="4">
        <v>7</v>
      </c>
      <c r="F178" s="8">
        <v>1.04</v>
      </c>
      <c r="G178" s="4">
        <v>2</v>
      </c>
      <c r="H178" s="8">
        <v>1.1000000000000001</v>
      </c>
      <c r="I178" s="4">
        <v>0</v>
      </c>
    </row>
    <row r="179" spans="1:9" x14ac:dyDescent="0.15">
      <c r="A179" s="2">
        <v>20</v>
      </c>
      <c r="B179" s="1" t="s">
        <v>92</v>
      </c>
      <c r="C179" s="4">
        <v>9</v>
      </c>
      <c r="D179" s="8">
        <v>1.05</v>
      </c>
      <c r="E179" s="4">
        <v>7</v>
      </c>
      <c r="F179" s="8">
        <v>1.04</v>
      </c>
      <c r="G179" s="4">
        <v>2</v>
      </c>
      <c r="H179" s="8">
        <v>1.1000000000000001</v>
      </c>
      <c r="I179" s="4">
        <v>0</v>
      </c>
    </row>
    <row r="180" spans="1:9" x14ac:dyDescent="0.15">
      <c r="A180" s="1"/>
      <c r="C180" s="4"/>
      <c r="D180" s="8"/>
      <c r="E180" s="4"/>
      <c r="F180" s="8"/>
      <c r="G180" s="4"/>
      <c r="H180" s="8"/>
      <c r="I180" s="4"/>
    </row>
    <row r="181" spans="1:9" x14ac:dyDescent="0.15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15">
      <c r="A182" s="2">
        <v>1</v>
      </c>
      <c r="B182" s="1" t="s">
        <v>72</v>
      </c>
      <c r="C182" s="4">
        <v>67</v>
      </c>
      <c r="D182" s="8">
        <v>11.3</v>
      </c>
      <c r="E182" s="4">
        <v>58</v>
      </c>
      <c r="F182" s="8">
        <v>13.18</v>
      </c>
      <c r="G182" s="4">
        <v>9</v>
      </c>
      <c r="H182" s="8">
        <v>6</v>
      </c>
      <c r="I182" s="4">
        <v>0</v>
      </c>
    </row>
    <row r="183" spans="1:9" x14ac:dyDescent="0.15">
      <c r="A183" s="2">
        <v>2</v>
      </c>
      <c r="B183" s="1" t="s">
        <v>70</v>
      </c>
      <c r="C183" s="4">
        <v>50</v>
      </c>
      <c r="D183" s="8">
        <v>8.43</v>
      </c>
      <c r="E183" s="4">
        <v>49</v>
      </c>
      <c r="F183" s="8">
        <v>11.14</v>
      </c>
      <c r="G183" s="4">
        <v>1</v>
      </c>
      <c r="H183" s="8">
        <v>0.67</v>
      </c>
      <c r="I183" s="4">
        <v>0</v>
      </c>
    </row>
    <row r="184" spans="1:9" x14ac:dyDescent="0.15">
      <c r="A184" s="2">
        <v>3</v>
      </c>
      <c r="B184" s="1" t="s">
        <v>63</v>
      </c>
      <c r="C184" s="4">
        <v>46</v>
      </c>
      <c r="D184" s="8">
        <v>7.76</v>
      </c>
      <c r="E184" s="4">
        <v>23</v>
      </c>
      <c r="F184" s="8">
        <v>5.23</v>
      </c>
      <c r="G184" s="4">
        <v>23</v>
      </c>
      <c r="H184" s="8">
        <v>15.33</v>
      </c>
      <c r="I184" s="4">
        <v>0</v>
      </c>
    </row>
    <row r="185" spans="1:9" x14ac:dyDescent="0.15">
      <c r="A185" s="2">
        <v>4</v>
      </c>
      <c r="B185" s="1" t="s">
        <v>78</v>
      </c>
      <c r="C185" s="4">
        <v>43</v>
      </c>
      <c r="D185" s="8">
        <v>7.25</v>
      </c>
      <c r="E185" s="4">
        <v>40</v>
      </c>
      <c r="F185" s="8">
        <v>9.09</v>
      </c>
      <c r="G185" s="4">
        <v>3</v>
      </c>
      <c r="H185" s="8">
        <v>2</v>
      </c>
      <c r="I185" s="4">
        <v>0</v>
      </c>
    </row>
    <row r="186" spans="1:9" x14ac:dyDescent="0.15">
      <c r="A186" s="2">
        <v>5</v>
      </c>
      <c r="B186" s="1" t="s">
        <v>77</v>
      </c>
      <c r="C186" s="4">
        <v>37</v>
      </c>
      <c r="D186" s="8">
        <v>6.24</v>
      </c>
      <c r="E186" s="4">
        <v>37</v>
      </c>
      <c r="F186" s="8">
        <v>8.41</v>
      </c>
      <c r="G186" s="4">
        <v>0</v>
      </c>
      <c r="H186" s="8">
        <v>0</v>
      </c>
      <c r="I186" s="4">
        <v>0</v>
      </c>
    </row>
    <row r="187" spans="1:9" x14ac:dyDescent="0.15">
      <c r="A187" s="2">
        <v>6</v>
      </c>
      <c r="B187" s="1" t="s">
        <v>66</v>
      </c>
      <c r="C187" s="4">
        <v>31</v>
      </c>
      <c r="D187" s="8">
        <v>5.23</v>
      </c>
      <c r="E187" s="4">
        <v>23</v>
      </c>
      <c r="F187" s="8">
        <v>5.23</v>
      </c>
      <c r="G187" s="4">
        <v>8</v>
      </c>
      <c r="H187" s="8">
        <v>5.33</v>
      </c>
      <c r="I187" s="4">
        <v>0</v>
      </c>
    </row>
    <row r="188" spans="1:9" x14ac:dyDescent="0.15">
      <c r="A188" s="2">
        <v>7</v>
      </c>
      <c r="B188" s="1" t="s">
        <v>74</v>
      </c>
      <c r="C188" s="4">
        <v>24</v>
      </c>
      <c r="D188" s="8">
        <v>4.05</v>
      </c>
      <c r="E188" s="4">
        <v>19</v>
      </c>
      <c r="F188" s="8">
        <v>4.32</v>
      </c>
      <c r="G188" s="4">
        <v>5</v>
      </c>
      <c r="H188" s="8">
        <v>3.33</v>
      </c>
      <c r="I188" s="4">
        <v>0</v>
      </c>
    </row>
    <row r="189" spans="1:9" x14ac:dyDescent="0.15">
      <c r="A189" s="2">
        <v>8</v>
      </c>
      <c r="B189" s="1" t="s">
        <v>69</v>
      </c>
      <c r="C189" s="4">
        <v>22</v>
      </c>
      <c r="D189" s="8">
        <v>3.71</v>
      </c>
      <c r="E189" s="4">
        <v>20</v>
      </c>
      <c r="F189" s="8">
        <v>4.55</v>
      </c>
      <c r="G189" s="4">
        <v>2</v>
      </c>
      <c r="H189" s="8">
        <v>1.33</v>
      </c>
      <c r="I189" s="4">
        <v>0</v>
      </c>
    </row>
    <row r="190" spans="1:9" x14ac:dyDescent="0.15">
      <c r="A190" s="2">
        <v>9</v>
      </c>
      <c r="B190" s="1" t="s">
        <v>96</v>
      </c>
      <c r="C190" s="4">
        <v>19</v>
      </c>
      <c r="D190" s="8">
        <v>3.2</v>
      </c>
      <c r="E190" s="4">
        <v>15</v>
      </c>
      <c r="F190" s="8">
        <v>3.41</v>
      </c>
      <c r="G190" s="4">
        <v>4</v>
      </c>
      <c r="H190" s="8">
        <v>2.67</v>
      </c>
      <c r="I190" s="4">
        <v>0</v>
      </c>
    </row>
    <row r="191" spans="1:9" x14ac:dyDescent="0.15">
      <c r="A191" s="2">
        <v>10</v>
      </c>
      <c r="B191" s="1" t="s">
        <v>68</v>
      </c>
      <c r="C191" s="4">
        <v>17</v>
      </c>
      <c r="D191" s="8">
        <v>2.87</v>
      </c>
      <c r="E191" s="4">
        <v>8</v>
      </c>
      <c r="F191" s="8">
        <v>1.82</v>
      </c>
      <c r="G191" s="4">
        <v>9</v>
      </c>
      <c r="H191" s="8">
        <v>6</v>
      </c>
      <c r="I191" s="4">
        <v>0</v>
      </c>
    </row>
    <row r="192" spans="1:9" x14ac:dyDescent="0.15">
      <c r="A192" s="2">
        <v>11</v>
      </c>
      <c r="B192" s="1" t="s">
        <v>65</v>
      </c>
      <c r="C192" s="4">
        <v>16</v>
      </c>
      <c r="D192" s="8">
        <v>2.7</v>
      </c>
      <c r="E192" s="4">
        <v>7</v>
      </c>
      <c r="F192" s="8">
        <v>1.59</v>
      </c>
      <c r="G192" s="4">
        <v>9</v>
      </c>
      <c r="H192" s="8">
        <v>6</v>
      </c>
      <c r="I192" s="4">
        <v>0</v>
      </c>
    </row>
    <row r="193" spans="1:9" x14ac:dyDescent="0.15">
      <c r="A193" s="2">
        <v>11</v>
      </c>
      <c r="B193" s="1" t="s">
        <v>71</v>
      </c>
      <c r="C193" s="4">
        <v>16</v>
      </c>
      <c r="D193" s="8">
        <v>2.7</v>
      </c>
      <c r="E193" s="4">
        <v>10</v>
      </c>
      <c r="F193" s="8">
        <v>2.27</v>
      </c>
      <c r="G193" s="4">
        <v>6</v>
      </c>
      <c r="H193" s="8">
        <v>4</v>
      </c>
      <c r="I193" s="4">
        <v>0</v>
      </c>
    </row>
    <row r="194" spans="1:9" x14ac:dyDescent="0.15">
      <c r="A194" s="2">
        <v>13</v>
      </c>
      <c r="B194" s="1" t="s">
        <v>64</v>
      </c>
      <c r="C194" s="4">
        <v>12</v>
      </c>
      <c r="D194" s="8">
        <v>2.02</v>
      </c>
      <c r="E194" s="4">
        <v>10</v>
      </c>
      <c r="F194" s="8">
        <v>2.27</v>
      </c>
      <c r="G194" s="4">
        <v>2</v>
      </c>
      <c r="H194" s="8">
        <v>1.33</v>
      </c>
      <c r="I194" s="4">
        <v>0</v>
      </c>
    </row>
    <row r="195" spans="1:9" x14ac:dyDescent="0.15">
      <c r="A195" s="2">
        <v>13</v>
      </c>
      <c r="B195" s="1" t="s">
        <v>80</v>
      </c>
      <c r="C195" s="4">
        <v>12</v>
      </c>
      <c r="D195" s="8">
        <v>2.02</v>
      </c>
      <c r="E195" s="4">
        <v>8</v>
      </c>
      <c r="F195" s="8">
        <v>1.82</v>
      </c>
      <c r="G195" s="4">
        <v>3</v>
      </c>
      <c r="H195" s="8">
        <v>2</v>
      </c>
      <c r="I195" s="4">
        <v>1</v>
      </c>
    </row>
    <row r="196" spans="1:9" x14ac:dyDescent="0.15">
      <c r="A196" s="2">
        <v>15</v>
      </c>
      <c r="B196" s="1" t="s">
        <v>81</v>
      </c>
      <c r="C196" s="4">
        <v>11</v>
      </c>
      <c r="D196" s="8">
        <v>1.85</v>
      </c>
      <c r="E196" s="4">
        <v>11</v>
      </c>
      <c r="F196" s="8">
        <v>2.5</v>
      </c>
      <c r="G196" s="4">
        <v>0</v>
      </c>
      <c r="H196" s="8">
        <v>0</v>
      </c>
      <c r="I196" s="4">
        <v>0</v>
      </c>
    </row>
    <row r="197" spans="1:9" x14ac:dyDescent="0.15">
      <c r="A197" s="2">
        <v>16</v>
      </c>
      <c r="B197" s="1" t="s">
        <v>92</v>
      </c>
      <c r="C197" s="4">
        <v>10</v>
      </c>
      <c r="D197" s="8">
        <v>1.69</v>
      </c>
      <c r="E197" s="4">
        <v>6</v>
      </c>
      <c r="F197" s="8">
        <v>1.36</v>
      </c>
      <c r="G197" s="4">
        <v>4</v>
      </c>
      <c r="H197" s="8">
        <v>2.67</v>
      </c>
      <c r="I197" s="4">
        <v>0</v>
      </c>
    </row>
    <row r="198" spans="1:9" x14ac:dyDescent="0.15">
      <c r="A198" s="2">
        <v>17</v>
      </c>
      <c r="B198" s="1" t="s">
        <v>76</v>
      </c>
      <c r="C198" s="4">
        <v>9</v>
      </c>
      <c r="D198" s="8">
        <v>1.52</v>
      </c>
      <c r="E198" s="4">
        <v>7</v>
      </c>
      <c r="F198" s="8">
        <v>1.59</v>
      </c>
      <c r="G198" s="4">
        <v>2</v>
      </c>
      <c r="H198" s="8">
        <v>1.33</v>
      </c>
      <c r="I198" s="4">
        <v>0</v>
      </c>
    </row>
    <row r="199" spans="1:9" x14ac:dyDescent="0.15">
      <c r="A199" s="2">
        <v>18</v>
      </c>
      <c r="B199" s="1" t="s">
        <v>95</v>
      </c>
      <c r="C199" s="4">
        <v>8</v>
      </c>
      <c r="D199" s="8">
        <v>1.35</v>
      </c>
      <c r="E199" s="4">
        <v>6</v>
      </c>
      <c r="F199" s="8">
        <v>1.36</v>
      </c>
      <c r="G199" s="4">
        <v>2</v>
      </c>
      <c r="H199" s="8">
        <v>1.33</v>
      </c>
      <c r="I199" s="4">
        <v>0</v>
      </c>
    </row>
    <row r="200" spans="1:9" x14ac:dyDescent="0.15">
      <c r="A200" s="2">
        <v>18</v>
      </c>
      <c r="B200" s="1" t="s">
        <v>86</v>
      </c>
      <c r="C200" s="4">
        <v>8</v>
      </c>
      <c r="D200" s="8">
        <v>1.35</v>
      </c>
      <c r="E200" s="4">
        <v>2</v>
      </c>
      <c r="F200" s="8">
        <v>0.45</v>
      </c>
      <c r="G200" s="4">
        <v>6</v>
      </c>
      <c r="H200" s="8">
        <v>4</v>
      </c>
      <c r="I200" s="4">
        <v>0</v>
      </c>
    </row>
    <row r="201" spans="1:9" x14ac:dyDescent="0.15">
      <c r="A201" s="2">
        <v>18</v>
      </c>
      <c r="B201" s="1" t="s">
        <v>79</v>
      </c>
      <c r="C201" s="4">
        <v>8</v>
      </c>
      <c r="D201" s="8">
        <v>1.35</v>
      </c>
      <c r="E201" s="4">
        <v>6</v>
      </c>
      <c r="F201" s="8">
        <v>1.36</v>
      </c>
      <c r="G201" s="4">
        <v>2</v>
      </c>
      <c r="H201" s="8">
        <v>1.33</v>
      </c>
      <c r="I201" s="4">
        <v>0</v>
      </c>
    </row>
    <row r="202" spans="1:9" x14ac:dyDescent="0.15">
      <c r="A202" s="2">
        <v>18</v>
      </c>
      <c r="B202" s="1" t="s">
        <v>82</v>
      </c>
      <c r="C202" s="4">
        <v>8</v>
      </c>
      <c r="D202" s="8">
        <v>1.35</v>
      </c>
      <c r="E202" s="4">
        <v>8</v>
      </c>
      <c r="F202" s="8">
        <v>1.82</v>
      </c>
      <c r="G202" s="4">
        <v>0</v>
      </c>
      <c r="H202" s="8">
        <v>0</v>
      </c>
      <c r="I202" s="4">
        <v>0</v>
      </c>
    </row>
    <row r="203" spans="1:9" x14ac:dyDescent="0.15">
      <c r="A203" s="1"/>
      <c r="C203" s="4"/>
      <c r="D203" s="8"/>
      <c r="E203" s="4"/>
      <c r="F203" s="8"/>
      <c r="G203" s="4"/>
      <c r="H203" s="8"/>
      <c r="I203" s="4"/>
    </row>
    <row r="204" spans="1:9" x14ac:dyDescent="0.15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15">
      <c r="A205" s="2">
        <v>1</v>
      </c>
      <c r="B205" s="1" t="s">
        <v>78</v>
      </c>
      <c r="C205" s="4">
        <v>186</v>
      </c>
      <c r="D205" s="8">
        <v>11.85</v>
      </c>
      <c r="E205" s="4">
        <v>134</v>
      </c>
      <c r="F205" s="8">
        <v>15.64</v>
      </c>
      <c r="G205" s="4">
        <v>52</v>
      </c>
      <c r="H205" s="8">
        <v>7.31</v>
      </c>
      <c r="I205" s="4">
        <v>0</v>
      </c>
    </row>
    <row r="206" spans="1:9" x14ac:dyDescent="0.15">
      <c r="A206" s="2">
        <v>2</v>
      </c>
      <c r="B206" s="1" t="s">
        <v>74</v>
      </c>
      <c r="C206" s="4">
        <v>153</v>
      </c>
      <c r="D206" s="8">
        <v>9.75</v>
      </c>
      <c r="E206" s="4">
        <v>43</v>
      </c>
      <c r="F206" s="8">
        <v>5.0199999999999996</v>
      </c>
      <c r="G206" s="4">
        <v>110</v>
      </c>
      <c r="H206" s="8">
        <v>15.47</v>
      </c>
      <c r="I206" s="4">
        <v>0</v>
      </c>
    </row>
    <row r="207" spans="1:9" x14ac:dyDescent="0.15">
      <c r="A207" s="2">
        <v>3</v>
      </c>
      <c r="B207" s="1" t="s">
        <v>77</v>
      </c>
      <c r="C207" s="4">
        <v>152</v>
      </c>
      <c r="D207" s="8">
        <v>9.68</v>
      </c>
      <c r="E207" s="4">
        <v>140</v>
      </c>
      <c r="F207" s="8">
        <v>16.34</v>
      </c>
      <c r="G207" s="4">
        <v>12</v>
      </c>
      <c r="H207" s="8">
        <v>1.69</v>
      </c>
      <c r="I207" s="4">
        <v>0</v>
      </c>
    </row>
    <row r="208" spans="1:9" x14ac:dyDescent="0.15">
      <c r="A208" s="2">
        <v>4</v>
      </c>
      <c r="B208" s="1" t="s">
        <v>72</v>
      </c>
      <c r="C208" s="4">
        <v>111</v>
      </c>
      <c r="D208" s="8">
        <v>7.07</v>
      </c>
      <c r="E208" s="4">
        <v>61</v>
      </c>
      <c r="F208" s="8">
        <v>7.12</v>
      </c>
      <c r="G208" s="4">
        <v>50</v>
      </c>
      <c r="H208" s="8">
        <v>7.03</v>
      </c>
      <c r="I208" s="4">
        <v>0</v>
      </c>
    </row>
    <row r="209" spans="1:9" x14ac:dyDescent="0.15">
      <c r="A209" s="2">
        <v>5</v>
      </c>
      <c r="B209" s="1" t="s">
        <v>80</v>
      </c>
      <c r="C209" s="4">
        <v>108</v>
      </c>
      <c r="D209" s="8">
        <v>6.88</v>
      </c>
      <c r="E209" s="4">
        <v>77</v>
      </c>
      <c r="F209" s="8">
        <v>8.98</v>
      </c>
      <c r="G209" s="4">
        <v>31</v>
      </c>
      <c r="H209" s="8">
        <v>4.3600000000000003</v>
      </c>
      <c r="I209" s="4">
        <v>0</v>
      </c>
    </row>
    <row r="210" spans="1:9" x14ac:dyDescent="0.15">
      <c r="A210" s="2">
        <v>6</v>
      </c>
      <c r="B210" s="1" t="s">
        <v>81</v>
      </c>
      <c r="C210" s="4">
        <v>93</v>
      </c>
      <c r="D210" s="8">
        <v>5.92</v>
      </c>
      <c r="E210" s="4">
        <v>89</v>
      </c>
      <c r="F210" s="8">
        <v>10.39</v>
      </c>
      <c r="G210" s="4">
        <v>4</v>
      </c>
      <c r="H210" s="8">
        <v>0.56000000000000005</v>
      </c>
      <c r="I210" s="4">
        <v>0</v>
      </c>
    </row>
    <row r="211" spans="1:9" x14ac:dyDescent="0.15">
      <c r="A211" s="2">
        <v>7</v>
      </c>
      <c r="B211" s="1" t="s">
        <v>63</v>
      </c>
      <c r="C211" s="4">
        <v>78</v>
      </c>
      <c r="D211" s="8">
        <v>4.97</v>
      </c>
      <c r="E211" s="4">
        <v>23</v>
      </c>
      <c r="F211" s="8">
        <v>2.68</v>
      </c>
      <c r="G211" s="4">
        <v>55</v>
      </c>
      <c r="H211" s="8">
        <v>7.74</v>
      </c>
      <c r="I211" s="4">
        <v>0</v>
      </c>
    </row>
    <row r="212" spans="1:9" x14ac:dyDescent="0.15">
      <c r="A212" s="2">
        <v>8</v>
      </c>
      <c r="B212" s="1" t="s">
        <v>70</v>
      </c>
      <c r="C212" s="4">
        <v>73</v>
      </c>
      <c r="D212" s="8">
        <v>4.6500000000000004</v>
      </c>
      <c r="E212" s="4">
        <v>52</v>
      </c>
      <c r="F212" s="8">
        <v>6.07</v>
      </c>
      <c r="G212" s="4">
        <v>21</v>
      </c>
      <c r="H212" s="8">
        <v>2.95</v>
      </c>
      <c r="I212" s="4">
        <v>0</v>
      </c>
    </row>
    <row r="213" spans="1:9" x14ac:dyDescent="0.15">
      <c r="A213" s="2">
        <v>9</v>
      </c>
      <c r="B213" s="1" t="s">
        <v>71</v>
      </c>
      <c r="C213" s="4">
        <v>49</v>
      </c>
      <c r="D213" s="8">
        <v>3.12</v>
      </c>
      <c r="E213" s="4">
        <v>28</v>
      </c>
      <c r="F213" s="8">
        <v>3.27</v>
      </c>
      <c r="G213" s="4">
        <v>21</v>
      </c>
      <c r="H213" s="8">
        <v>2.95</v>
      </c>
      <c r="I213" s="4">
        <v>0</v>
      </c>
    </row>
    <row r="214" spans="1:9" x14ac:dyDescent="0.15">
      <c r="A214" s="2">
        <v>10</v>
      </c>
      <c r="B214" s="1" t="s">
        <v>76</v>
      </c>
      <c r="C214" s="4">
        <v>38</v>
      </c>
      <c r="D214" s="8">
        <v>2.42</v>
      </c>
      <c r="E214" s="4">
        <v>15</v>
      </c>
      <c r="F214" s="8">
        <v>1.75</v>
      </c>
      <c r="G214" s="4">
        <v>23</v>
      </c>
      <c r="H214" s="8">
        <v>3.23</v>
      </c>
      <c r="I214" s="4">
        <v>0</v>
      </c>
    </row>
    <row r="215" spans="1:9" x14ac:dyDescent="0.15">
      <c r="A215" s="2">
        <v>11</v>
      </c>
      <c r="B215" s="1" t="s">
        <v>69</v>
      </c>
      <c r="C215" s="4">
        <v>36</v>
      </c>
      <c r="D215" s="8">
        <v>2.29</v>
      </c>
      <c r="E215" s="4">
        <v>21</v>
      </c>
      <c r="F215" s="8">
        <v>2.4500000000000002</v>
      </c>
      <c r="G215" s="4">
        <v>15</v>
      </c>
      <c r="H215" s="8">
        <v>2.11</v>
      </c>
      <c r="I215" s="4">
        <v>0</v>
      </c>
    </row>
    <row r="216" spans="1:9" x14ac:dyDescent="0.15">
      <c r="A216" s="2">
        <v>11</v>
      </c>
      <c r="B216" s="1" t="s">
        <v>75</v>
      </c>
      <c r="C216" s="4">
        <v>36</v>
      </c>
      <c r="D216" s="8">
        <v>2.29</v>
      </c>
      <c r="E216" s="4">
        <v>25</v>
      </c>
      <c r="F216" s="8">
        <v>2.92</v>
      </c>
      <c r="G216" s="4">
        <v>11</v>
      </c>
      <c r="H216" s="8">
        <v>1.55</v>
      </c>
      <c r="I216" s="4">
        <v>0</v>
      </c>
    </row>
    <row r="217" spans="1:9" x14ac:dyDescent="0.15">
      <c r="A217" s="2">
        <v>13</v>
      </c>
      <c r="B217" s="1" t="s">
        <v>65</v>
      </c>
      <c r="C217" s="4">
        <v>29</v>
      </c>
      <c r="D217" s="8">
        <v>1.85</v>
      </c>
      <c r="E217" s="4">
        <v>11</v>
      </c>
      <c r="F217" s="8">
        <v>1.28</v>
      </c>
      <c r="G217" s="4">
        <v>18</v>
      </c>
      <c r="H217" s="8">
        <v>2.5299999999999998</v>
      </c>
      <c r="I217" s="4">
        <v>0</v>
      </c>
    </row>
    <row r="218" spans="1:9" x14ac:dyDescent="0.15">
      <c r="A218" s="2">
        <v>13</v>
      </c>
      <c r="B218" s="1" t="s">
        <v>67</v>
      </c>
      <c r="C218" s="4">
        <v>29</v>
      </c>
      <c r="D218" s="8">
        <v>1.85</v>
      </c>
      <c r="E218" s="4">
        <v>25</v>
      </c>
      <c r="F218" s="8">
        <v>2.92</v>
      </c>
      <c r="G218" s="4">
        <v>4</v>
      </c>
      <c r="H218" s="8">
        <v>0.56000000000000005</v>
      </c>
      <c r="I218" s="4">
        <v>0</v>
      </c>
    </row>
    <row r="219" spans="1:9" x14ac:dyDescent="0.15">
      <c r="A219" s="2">
        <v>15</v>
      </c>
      <c r="B219" s="1" t="s">
        <v>64</v>
      </c>
      <c r="C219" s="4">
        <v>27</v>
      </c>
      <c r="D219" s="8">
        <v>1.72</v>
      </c>
      <c r="E219" s="4">
        <v>13</v>
      </c>
      <c r="F219" s="8">
        <v>1.52</v>
      </c>
      <c r="G219" s="4">
        <v>14</v>
      </c>
      <c r="H219" s="8">
        <v>1.97</v>
      </c>
      <c r="I219" s="4">
        <v>0</v>
      </c>
    </row>
    <row r="220" spans="1:9" x14ac:dyDescent="0.15">
      <c r="A220" s="2">
        <v>15</v>
      </c>
      <c r="B220" s="1" t="s">
        <v>73</v>
      </c>
      <c r="C220" s="4">
        <v>27</v>
      </c>
      <c r="D220" s="8">
        <v>1.72</v>
      </c>
      <c r="E220" s="4">
        <v>7</v>
      </c>
      <c r="F220" s="8">
        <v>0.82</v>
      </c>
      <c r="G220" s="4">
        <v>20</v>
      </c>
      <c r="H220" s="8">
        <v>2.81</v>
      </c>
      <c r="I220" s="4">
        <v>0</v>
      </c>
    </row>
    <row r="221" spans="1:9" x14ac:dyDescent="0.15">
      <c r="A221" s="2">
        <v>17</v>
      </c>
      <c r="B221" s="1" t="s">
        <v>91</v>
      </c>
      <c r="C221" s="4">
        <v>25</v>
      </c>
      <c r="D221" s="8">
        <v>1.59</v>
      </c>
      <c r="E221" s="4">
        <v>7</v>
      </c>
      <c r="F221" s="8">
        <v>0.82</v>
      </c>
      <c r="G221" s="4">
        <v>18</v>
      </c>
      <c r="H221" s="8">
        <v>2.5299999999999998</v>
      </c>
      <c r="I221" s="4">
        <v>0</v>
      </c>
    </row>
    <row r="222" spans="1:9" x14ac:dyDescent="0.15">
      <c r="A222" s="2">
        <v>18</v>
      </c>
      <c r="B222" s="1" t="s">
        <v>79</v>
      </c>
      <c r="C222" s="4">
        <v>23</v>
      </c>
      <c r="D222" s="8">
        <v>1.46</v>
      </c>
      <c r="E222" s="4">
        <v>8</v>
      </c>
      <c r="F222" s="8">
        <v>0.93</v>
      </c>
      <c r="G222" s="4">
        <v>14</v>
      </c>
      <c r="H222" s="8">
        <v>1.97</v>
      </c>
      <c r="I222" s="4">
        <v>1</v>
      </c>
    </row>
    <row r="223" spans="1:9" x14ac:dyDescent="0.15">
      <c r="A223" s="2">
        <v>19</v>
      </c>
      <c r="B223" s="1" t="s">
        <v>89</v>
      </c>
      <c r="C223" s="4">
        <v>22</v>
      </c>
      <c r="D223" s="8">
        <v>1.4</v>
      </c>
      <c r="E223" s="4">
        <v>6</v>
      </c>
      <c r="F223" s="8">
        <v>0.7</v>
      </c>
      <c r="G223" s="4">
        <v>16</v>
      </c>
      <c r="H223" s="8">
        <v>2.25</v>
      </c>
      <c r="I223" s="4">
        <v>0</v>
      </c>
    </row>
    <row r="224" spans="1:9" x14ac:dyDescent="0.15">
      <c r="A224" s="2">
        <v>20</v>
      </c>
      <c r="B224" s="1" t="s">
        <v>68</v>
      </c>
      <c r="C224" s="4">
        <v>18</v>
      </c>
      <c r="D224" s="8">
        <v>1.1499999999999999</v>
      </c>
      <c r="E224" s="4">
        <v>5</v>
      </c>
      <c r="F224" s="8">
        <v>0.57999999999999996</v>
      </c>
      <c r="G224" s="4">
        <v>13</v>
      </c>
      <c r="H224" s="8">
        <v>1.83</v>
      </c>
      <c r="I224" s="4">
        <v>0</v>
      </c>
    </row>
    <row r="225" spans="1:9" x14ac:dyDescent="0.15">
      <c r="A225" s="2">
        <v>20</v>
      </c>
      <c r="B225" s="1" t="s">
        <v>84</v>
      </c>
      <c r="C225" s="4">
        <v>18</v>
      </c>
      <c r="D225" s="8">
        <v>1.1499999999999999</v>
      </c>
      <c r="E225" s="4">
        <v>0</v>
      </c>
      <c r="F225" s="8">
        <v>0</v>
      </c>
      <c r="G225" s="4">
        <v>18</v>
      </c>
      <c r="H225" s="8">
        <v>2.5299999999999998</v>
      </c>
      <c r="I225" s="4">
        <v>0</v>
      </c>
    </row>
    <row r="226" spans="1:9" x14ac:dyDescent="0.15">
      <c r="A226" s="1"/>
      <c r="C226" s="4"/>
      <c r="D226" s="8"/>
      <c r="E226" s="4"/>
      <c r="F226" s="8"/>
      <c r="G226" s="4"/>
      <c r="H226" s="8"/>
      <c r="I226" s="4"/>
    </row>
    <row r="227" spans="1:9" x14ac:dyDescent="0.15">
      <c r="A227" s="1" t="s">
        <v>10</v>
      </c>
      <c r="C227" s="4"/>
      <c r="D227" s="8"/>
      <c r="E227" s="4"/>
      <c r="F227" s="8"/>
      <c r="G227" s="4"/>
      <c r="H227" s="8"/>
      <c r="I227" s="4"/>
    </row>
    <row r="228" spans="1:9" x14ac:dyDescent="0.15">
      <c r="A228" s="2">
        <v>1</v>
      </c>
      <c r="B228" s="1" t="s">
        <v>78</v>
      </c>
      <c r="C228" s="4">
        <v>136</v>
      </c>
      <c r="D228" s="8">
        <v>12.76</v>
      </c>
      <c r="E228" s="4">
        <v>115</v>
      </c>
      <c r="F228" s="8">
        <v>17.48</v>
      </c>
      <c r="G228" s="4">
        <v>21</v>
      </c>
      <c r="H228" s="8">
        <v>5.16</v>
      </c>
      <c r="I228" s="4">
        <v>0</v>
      </c>
    </row>
    <row r="229" spans="1:9" x14ac:dyDescent="0.15">
      <c r="A229" s="2">
        <v>2</v>
      </c>
      <c r="B229" s="1" t="s">
        <v>63</v>
      </c>
      <c r="C229" s="4">
        <v>82</v>
      </c>
      <c r="D229" s="8">
        <v>7.69</v>
      </c>
      <c r="E229" s="4">
        <v>27</v>
      </c>
      <c r="F229" s="8">
        <v>4.0999999999999996</v>
      </c>
      <c r="G229" s="4">
        <v>55</v>
      </c>
      <c r="H229" s="8">
        <v>13.51</v>
      </c>
      <c r="I229" s="4">
        <v>0</v>
      </c>
    </row>
    <row r="230" spans="1:9" x14ac:dyDescent="0.15">
      <c r="A230" s="2">
        <v>3</v>
      </c>
      <c r="B230" s="1" t="s">
        <v>80</v>
      </c>
      <c r="C230" s="4">
        <v>75</v>
      </c>
      <c r="D230" s="8">
        <v>7.04</v>
      </c>
      <c r="E230" s="4">
        <v>61</v>
      </c>
      <c r="F230" s="8">
        <v>9.27</v>
      </c>
      <c r="G230" s="4">
        <v>14</v>
      </c>
      <c r="H230" s="8">
        <v>3.44</v>
      </c>
      <c r="I230" s="4">
        <v>0</v>
      </c>
    </row>
    <row r="231" spans="1:9" x14ac:dyDescent="0.15">
      <c r="A231" s="2">
        <v>4</v>
      </c>
      <c r="B231" s="1" t="s">
        <v>72</v>
      </c>
      <c r="C231" s="4">
        <v>73</v>
      </c>
      <c r="D231" s="8">
        <v>6.85</v>
      </c>
      <c r="E231" s="4">
        <v>49</v>
      </c>
      <c r="F231" s="8">
        <v>7.45</v>
      </c>
      <c r="G231" s="4">
        <v>24</v>
      </c>
      <c r="H231" s="8">
        <v>5.9</v>
      </c>
      <c r="I231" s="4">
        <v>0</v>
      </c>
    </row>
    <row r="232" spans="1:9" x14ac:dyDescent="0.15">
      <c r="A232" s="2">
        <v>4</v>
      </c>
      <c r="B232" s="1" t="s">
        <v>77</v>
      </c>
      <c r="C232" s="4">
        <v>73</v>
      </c>
      <c r="D232" s="8">
        <v>6.85</v>
      </c>
      <c r="E232" s="4">
        <v>64</v>
      </c>
      <c r="F232" s="8">
        <v>9.73</v>
      </c>
      <c r="G232" s="4">
        <v>9</v>
      </c>
      <c r="H232" s="8">
        <v>2.21</v>
      </c>
      <c r="I232" s="4">
        <v>0</v>
      </c>
    </row>
    <row r="233" spans="1:9" x14ac:dyDescent="0.15">
      <c r="A233" s="2">
        <v>6</v>
      </c>
      <c r="B233" s="1" t="s">
        <v>74</v>
      </c>
      <c r="C233" s="4">
        <v>64</v>
      </c>
      <c r="D233" s="8">
        <v>6</v>
      </c>
      <c r="E233" s="4">
        <v>21</v>
      </c>
      <c r="F233" s="8">
        <v>3.19</v>
      </c>
      <c r="G233" s="4">
        <v>43</v>
      </c>
      <c r="H233" s="8">
        <v>10.57</v>
      </c>
      <c r="I233" s="4">
        <v>0</v>
      </c>
    </row>
    <row r="234" spans="1:9" x14ac:dyDescent="0.15">
      <c r="A234" s="2">
        <v>7</v>
      </c>
      <c r="B234" s="1" t="s">
        <v>81</v>
      </c>
      <c r="C234" s="4">
        <v>59</v>
      </c>
      <c r="D234" s="8">
        <v>5.53</v>
      </c>
      <c r="E234" s="4">
        <v>56</v>
      </c>
      <c r="F234" s="8">
        <v>8.51</v>
      </c>
      <c r="G234" s="4">
        <v>3</v>
      </c>
      <c r="H234" s="8">
        <v>0.74</v>
      </c>
      <c r="I234" s="4">
        <v>0</v>
      </c>
    </row>
    <row r="235" spans="1:9" x14ac:dyDescent="0.15">
      <c r="A235" s="2">
        <v>8</v>
      </c>
      <c r="B235" s="1" t="s">
        <v>70</v>
      </c>
      <c r="C235" s="4">
        <v>39</v>
      </c>
      <c r="D235" s="8">
        <v>3.66</v>
      </c>
      <c r="E235" s="4">
        <v>32</v>
      </c>
      <c r="F235" s="8">
        <v>4.8600000000000003</v>
      </c>
      <c r="G235" s="4">
        <v>6</v>
      </c>
      <c r="H235" s="8">
        <v>1.47</v>
      </c>
      <c r="I235" s="4">
        <v>1</v>
      </c>
    </row>
    <row r="236" spans="1:9" x14ac:dyDescent="0.15">
      <c r="A236" s="2">
        <v>9</v>
      </c>
      <c r="B236" s="1" t="s">
        <v>71</v>
      </c>
      <c r="C236" s="4">
        <v>34</v>
      </c>
      <c r="D236" s="8">
        <v>3.19</v>
      </c>
      <c r="E236" s="4">
        <v>18</v>
      </c>
      <c r="F236" s="8">
        <v>2.74</v>
      </c>
      <c r="G236" s="4">
        <v>16</v>
      </c>
      <c r="H236" s="8">
        <v>3.93</v>
      </c>
      <c r="I236" s="4">
        <v>0</v>
      </c>
    </row>
    <row r="237" spans="1:9" x14ac:dyDescent="0.15">
      <c r="A237" s="2">
        <v>10</v>
      </c>
      <c r="B237" s="1" t="s">
        <v>64</v>
      </c>
      <c r="C237" s="4">
        <v>32</v>
      </c>
      <c r="D237" s="8">
        <v>3</v>
      </c>
      <c r="E237" s="4">
        <v>18</v>
      </c>
      <c r="F237" s="8">
        <v>2.74</v>
      </c>
      <c r="G237" s="4">
        <v>14</v>
      </c>
      <c r="H237" s="8">
        <v>3.44</v>
      </c>
      <c r="I237" s="4">
        <v>0</v>
      </c>
    </row>
    <row r="238" spans="1:9" x14ac:dyDescent="0.15">
      <c r="A238" s="2">
        <v>10</v>
      </c>
      <c r="B238" s="1" t="s">
        <v>66</v>
      </c>
      <c r="C238" s="4">
        <v>32</v>
      </c>
      <c r="D238" s="8">
        <v>3</v>
      </c>
      <c r="E238" s="4">
        <v>22</v>
      </c>
      <c r="F238" s="8">
        <v>3.34</v>
      </c>
      <c r="G238" s="4">
        <v>10</v>
      </c>
      <c r="H238" s="8">
        <v>2.46</v>
      </c>
      <c r="I238" s="4">
        <v>0</v>
      </c>
    </row>
    <row r="239" spans="1:9" x14ac:dyDescent="0.15">
      <c r="A239" s="2">
        <v>12</v>
      </c>
      <c r="B239" s="1" t="s">
        <v>69</v>
      </c>
      <c r="C239" s="4">
        <v>28</v>
      </c>
      <c r="D239" s="8">
        <v>2.63</v>
      </c>
      <c r="E239" s="4">
        <v>23</v>
      </c>
      <c r="F239" s="8">
        <v>3.5</v>
      </c>
      <c r="G239" s="4">
        <v>5</v>
      </c>
      <c r="H239" s="8">
        <v>1.23</v>
      </c>
      <c r="I239" s="4">
        <v>0</v>
      </c>
    </row>
    <row r="240" spans="1:9" x14ac:dyDescent="0.15">
      <c r="A240" s="2">
        <v>13</v>
      </c>
      <c r="B240" s="1" t="s">
        <v>65</v>
      </c>
      <c r="C240" s="4">
        <v>25</v>
      </c>
      <c r="D240" s="8">
        <v>2.35</v>
      </c>
      <c r="E240" s="4">
        <v>10</v>
      </c>
      <c r="F240" s="8">
        <v>1.52</v>
      </c>
      <c r="G240" s="4">
        <v>15</v>
      </c>
      <c r="H240" s="8">
        <v>3.69</v>
      </c>
      <c r="I240" s="4">
        <v>0</v>
      </c>
    </row>
    <row r="241" spans="1:9" x14ac:dyDescent="0.15">
      <c r="A241" s="2">
        <v>14</v>
      </c>
      <c r="B241" s="1" t="s">
        <v>76</v>
      </c>
      <c r="C241" s="4">
        <v>24</v>
      </c>
      <c r="D241" s="8">
        <v>2.25</v>
      </c>
      <c r="E241" s="4">
        <v>12</v>
      </c>
      <c r="F241" s="8">
        <v>1.82</v>
      </c>
      <c r="G241" s="4">
        <v>12</v>
      </c>
      <c r="H241" s="8">
        <v>2.95</v>
      </c>
      <c r="I241" s="4">
        <v>0</v>
      </c>
    </row>
    <row r="242" spans="1:9" x14ac:dyDescent="0.15">
      <c r="A242" s="2">
        <v>15</v>
      </c>
      <c r="B242" s="1" t="s">
        <v>73</v>
      </c>
      <c r="C242" s="4">
        <v>23</v>
      </c>
      <c r="D242" s="8">
        <v>2.16</v>
      </c>
      <c r="E242" s="4">
        <v>5</v>
      </c>
      <c r="F242" s="8">
        <v>0.76</v>
      </c>
      <c r="G242" s="4">
        <v>18</v>
      </c>
      <c r="H242" s="8">
        <v>4.42</v>
      </c>
      <c r="I242" s="4">
        <v>0</v>
      </c>
    </row>
    <row r="243" spans="1:9" x14ac:dyDescent="0.15">
      <c r="A243" s="2">
        <v>16</v>
      </c>
      <c r="B243" s="1" t="s">
        <v>75</v>
      </c>
      <c r="C243" s="4">
        <v>22</v>
      </c>
      <c r="D243" s="8">
        <v>2.06</v>
      </c>
      <c r="E243" s="4">
        <v>14</v>
      </c>
      <c r="F243" s="8">
        <v>2.13</v>
      </c>
      <c r="G243" s="4">
        <v>8</v>
      </c>
      <c r="H243" s="8">
        <v>1.97</v>
      </c>
      <c r="I243" s="4">
        <v>0</v>
      </c>
    </row>
    <row r="244" spans="1:9" x14ac:dyDescent="0.15">
      <c r="A244" s="2">
        <v>17</v>
      </c>
      <c r="B244" s="1" t="s">
        <v>86</v>
      </c>
      <c r="C244" s="4">
        <v>14</v>
      </c>
      <c r="D244" s="8">
        <v>1.31</v>
      </c>
      <c r="E244" s="4">
        <v>11</v>
      </c>
      <c r="F244" s="8">
        <v>1.67</v>
      </c>
      <c r="G244" s="4">
        <v>3</v>
      </c>
      <c r="H244" s="8">
        <v>0.74</v>
      </c>
      <c r="I244" s="4">
        <v>0</v>
      </c>
    </row>
    <row r="245" spans="1:9" x14ac:dyDescent="0.15">
      <c r="A245" s="2">
        <v>17</v>
      </c>
      <c r="B245" s="1" t="s">
        <v>91</v>
      </c>
      <c r="C245" s="4">
        <v>14</v>
      </c>
      <c r="D245" s="8">
        <v>1.31</v>
      </c>
      <c r="E245" s="4">
        <v>6</v>
      </c>
      <c r="F245" s="8">
        <v>0.91</v>
      </c>
      <c r="G245" s="4">
        <v>8</v>
      </c>
      <c r="H245" s="8">
        <v>1.97</v>
      </c>
      <c r="I245" s="4">
        <v>0</v>
      </c>
    </row>
    <row r="246" spans="1:9" x14ac:dyDescent="0.15">
      <c r="A246" s="2">
        <v>17</v>
      </c>
      <c r="B246" s="1" t="s">
        <v>79</v>
      </c>
      <c r="C246" s="4">
        <v>14</v>
      </c>
      <c r="D246" s="8">
        <v>1.31</v>
      </c>
      <c r="E246" s="4">
        <v>10</v>
      </c>
      <c r="F246" s="8">
        <v>1.52</v>
      </c>
      <c r="G246" s="4">
        <v>4</v>
      </c>
      <c r="H246" s="8">
        <v>0.98</v>
      </c>
      <c r="I246" s="4">
        <v>0</v>
      </c>
    </row>
    <row r="247" spans="1:9" x14ac:dyDescent="0.15">
      <c r="A247" s="2">
        <v>20</v>
      </c>
      <c r="B247" s="1" t="s">
        <v>68</v>
      </c>
      <c r="C247" s="4">
        <v>12</v>
      </c>
      <c r="D247" s="8">
        <v>1.1299999999999999</v>
      </c>
      <c r="E247" s="4">
        <v>4</v>
      </c>
      <c r="F247" s="8">
        <v>0.61</v>
      </c>
      <c r="G247" s="4">
        <v>8</v>
      </c>
      <c r="H247" s="8">
        <v>1.97</v>
      </c>
      <c r="I247" s="4">
        <v>0</v>
      </c>
    </row>
    <row r="248" spans="1:9" x14ac:dyDescent="0.15">
      <c r="A248" s="2">
        <v>20</v>
      </c>
      <c r="B248" s="1" t="s">
        <v>82</v>
      </c>
      <c r="C248" s="4">
        <v>12</v>
      </c>
      <c r="D248" s="8">
        <v>1.1299999999999999</v>
      </c>
      <c r="E248" s="4">
        <v>12</v>
      </c>
      <c r="F248" s="8">
        <v>1.82</v>
      </c>
      <c r="G248" s="4">
        <v>0</v>
      </c>
      <c r="H248" s="8">
        <v>0</v>
      </c>
      <c r="I248" s="4">
        <v>0</v>
      </c>
    </row>
    <row r="249" spans="1:9" x14ac:dyDescent="0.15">
      <c r="A249" s="1"/>
      <c r="C249" s="4"/>
      <c r="D249" s="8"/>
      <c r="E249" s="4"/>
      <c r="F249" s="8"/>
      <c r="G249" s="4"/>
      <c r="H249" s="8"/>
      <c r="I249" s="4"/>
    </row>
    <row r="250" spans="1:9" x14ac:dyDescent="0.15">
      <c r="A250" s="1" t="s">
        <v>11</v>
      </c>
      <c r="C250" s="4"/>
      <c r="D250" s="8"/>
      <c r="E250" s="4"/>
      <c r="F250" s="8"/>
      <c r="G250" s="4"/>
      <c r="H250" s="8"/>
      <c r="I250" s="4"/>
    </row>
    <row r="251" spans="1:9" x14ac:dyDescent="0.15">
      <c r="A251" s="2">
        <v>1</v>
      </c>
      <c r="B251" s="1" t="s">
        <v>74</v>
      </c>
      <c r="C251" s="4">
        <v>63</v>
      </c>
      <c r="D251" s="8">
        <v>9.1999999999999993</v>
      </c>
      <c r="E251" s="4">
        <v>50</v>
      </c>
      <c r="F251" s="8">
        <v>10.73</v>
      </c>
      <c r="G251" s="4">
        <v>13</v>
      </c>
      <c r="H251" s="8">
        <v>5.94</v>
      </c>
      <c r="I251" s="4">
        <v>0</v>
      </c>
    </row>
    <row r="252" spans="1:9" x14ac:dyDescent="0.15">
      <c r="A252" s="2">
        <v>2</v>
      </c>
      <c r="B252" s="1" t="s">
        <v>63</v>
      </c>
      <c r="C252" s="4">
        <v>56</v>
      </c>
      <c r="D252" s="8">
        <v>8.18</v>
      </c>
      <c r="E252" s="4">
        <v>25</v>
      </c>
      <c r="F252" s="8">
        <v>5.36</v>
      </c>
      <c r="G252" s="4">
        <v>31</v>
      </c>
      <c r="H252" s="8">
        <v>14.16</v>
      </c>
      <c r="I252" s="4">
        <v>0</v>
      </c>
    </row>
    <row r="253" spans="1:9" x14ac:dyDescent="0.15">
      <c r="A253" s="2">
        <v>3</v>
      </c>
      <c r="B253" s="1" t="s">
        <v>78</v>
      </c>
      <c r="C253" s="4">
        <v>54</v>
      </c>
      <c r="D253" s="8">
        <v>7.88</v>
      </c>
      <c r="E253" s="4">
        <v>50</v>
      </c>
      <c r="F253" s="8">
        <v>10.73</v>
      </c>
      <c r="G253" s="4">
        <v>4</v>
      </c>
      <c r="H253" s="8">
        <v>1.83</v>
      </c>
      <c r="I253" s="4">
        <v>0</v>
      </c>
    </row>
    <row r="254" spans="1:9" x14ac:dyDescent="0.15">
      <c r="A254" s="2">
        <v>4</v>
      </c>
      <c r="B254" s="1" t="s">
        <v>70</v>
      </c>
      <c r="C254" s="4">
        <v>53</v>
      </c>
      <c r="D254" s="8">
        <v>7.74</v>
      </c>
      <c r="E254" s="4">
        <v>45</v>
      </c>
      <c r="F254" s="8">
        <v>9.66</v>
      </c>
      <c r="G254" s="4">
        <v>8</v>
      </c>
      <c r="H254" s="8">
        <v>3.65</v>
      </c>
      <c r="I254" s="4">
        <v>0</v>
      </c>
    </row>
    <row r="255" spans="1:9" x14ac:dyDescent="0.15">
      <c r="A255" s="2">
        <v>5</v>
      </c>
      <c r="B255" s="1" t="s">
        <v>77</v>
      </c>
      <c r="C255" s="4">
        <v>52</v>
      </c>
      <c r="D255" s="8">
        <v>7.59</v>
      </c>
      <c r="E255" s="4">
        <v>49</v>
      </c>
      <c r="F255" s="8">
        <v>10.52</v>
      </c>
      <c r="G255" s="4">
        <v>3</v>
      </c>
      <c r="H255" s="8">
        <v>1.37</v>
      </c>
      <c r="I255" s="4">
        <v>0</v>
      </c>
    </row>
    <row r="256" spans="1:9" x14ac:dyDescent="0.15">
      <c r="A256" s="2">
        <v>6</v>
      </c>
      <c r="B256" s="1" t="s">
        <v>66</v>
      </c>
      <c r="C256" s="4">
        <v>48</v>
      </c>
      <c r="D256" s="8">
        <v>7.01</v>
      </c>
      <c r="E256" s="4">
        <v>39</v>
      </c>
      <c r="F256" s="8">
        <v>8.3699999999999992</v>
      </c>
      <c r="G256" s="4">
        <v>9</v>
      </c>
      <c r="H256" s="8">
        <v>4.1100000000000003</v>
      </c>
      <c r="I256" s="4">
        <v>0</v>
      </c>
    </row>
    <row r="257" spans="1:9" x14ac:dyDescent="0.15">
      <c r="A257" s="2">
        <v>7</v>
      </c>
      <c r="B257" s="1" t="s">
        <v>72</v>
      </c>
      <c r="C257" s="4">
        <v>36</v>
      </c>
      <c r="D257" s="8">
        <v>5.26</v>
      </c>
      <c r="E257" s="4">
        <v>31</v>
      </c>
      <c r="F257" s="8">
        <v>6.65</v>
      </c>
      <c r="G257" s="4">
        <v>5</v>
      </c>
      <c r="H257" s="8">
        <v>2.2799999999999998</v>
      </c>
      <c r="I257" s="4">
        <v>0</v>
      </c>
    </row>
    <row r="258" spans="1:9" x14ac:dyDescent="0.15">
      <c r="A258" s="2">
        <v>8</v>
      </c>
      <c r="B258" s="1" t="s">
        <v>81</v>
      </c>
      <c r="C258" s="4">
        <v>23</v>
      </c>
      <c r="D258" s="8">
        <v>3.36</v>
      </c>
      <c r="E258" s="4">
        <v>21</v>
      </c>
      <c r="F258" s="8">
        <v>4.51</v>
      </c>
      <c r="G258" s="4">
        <v>2</v>
      </c>
      <c r="H258" s="8">
        <v>0.91</v>
      </c>
      <c r="I258" s="4">
        <v>0</v>
      </c>
    </row>
    <row r="259" spans="1:9" x14ac:dyDescent="0.15">
      <c r="A259" s="2">
        <v>9</v>
      </c>
      <c r="B259" s="1" t="s">
        <v>64</v>
      </c>
      <c r="C259" s="4">
        <v>21</v>
      </c>
      <c r="D259" s="8">
        <v>3.07</v>
      </c>
      <c r="E259" s="4">
        <v>14</v>
      </c>
      <c r="F259" s="8">
        <v>3</v>
      </c>
      <c r="G259" s="4">
        <v>7</v>
      </c>
      <c r="H259" s="8">
        <v>3.2</v>
      </c>
      <c r="I259" s="4">
        <v>0</v>
      </c>
    </row>
    <row r="260" spans="1:9" x14ac:dyDescent="0.15">
      <c r="A260" s="2">
        <v>10</v>
      </c>
      <c r="B260" s="1" t="s">
        <v>65</v>
      </c>
      <c r="C260" s="4">
        <v>19</v>
      </c>
      <c r="D260" s="8">
        <v>2.77</v>
      </c>
      <c r="E260" s="4">
        <v>14</v>
      </c>
      <c r="F260" s="8">
        <v>3</v>
      </c>
      <c r="G260" s="4">
        <v>5</v>
      </c>
      <c r="H260" s="8">
        <v>2.2799999999999998</v>
      </c>
      <c r="I260" s="4">
        <v>0</v>
      </c>
    </row>
    <row r="261" spans="1:9" x14ac:dyDescent="0.15">
      <c r="A261" s="2">
        <v>11</v>
      </c>
      <c r="B261" s="1" t="s">
        <v>91</v>
      </c>
      <c r="C261" s="4">
        <v>18</v>
      </c>
      <c r="D261" s="8">
        <v>2.63</v>
      </c>
      <c r="E261" s="4">
        <v>9</v>
      </c>
      <c r="F261" s="8">
        <v>1.93</v>
      </c>
      <c r="G261" s="4">
        <v>9</v>
      </c>
      <c r="H261" s="8">
        <v>4.1100000000000003</v>
      </c>
      <c r="I261" s="4">
        <v>0</v>
      </c>
    </row>
    <row r="262" spans="1:9" x14ac:dyDescent="0.15">
      <c r="A262" s="2">
        <v>12</v>
      </c>
      <c r="B262" s="1" t="s">
        <v>87</v>
      </c>
      <c r="C262" s="4">
        <v>15</v>
      </c>
      <c r="D262" s="8">
        <v>2.19</v>
      </c>
      <c r="E262" s="4">
        <v>9</v>
      </c>
      <c r="F262" s="8">
        <v>1.93</v>
      </c>
      <c r="G262" s="4">
        <v>6</v>
      </c>
      <c r="H262" s="8">
        <v>2.74</v>
      </c>
      <c r="I262" s="4">
        <v>0</v>
      </c>
    </row>
    <row r="263" spans="1:9" x14ac:dyDescent="0.15">
      <c r="A263" s="2">
        <v>13</v>
      </c>
      <c r="B263" s="1" t="s">
        <v>86</v>
      </c>
      <c r="C263" s="4">
        <v>14</v>
      </c>
      <c r="D263" s="8">
        <v>2.04</v>
      </c>
      <c r="E263" s="4">
        <v>9</v>
      </c>
      <c r="F263" s="8">
        <v>1.93</v>
      </c>
      <c r="G263" s="4">
        <v>5</v>
      </c>
      <c r="H263" s="8">
        <v>2.2799999999999998</v>
      </c>
      <c r="I263" s="4">
        <v>0</v>
      </c>
    </row>
    <row r="264" spans="1:9" x14ac:dyDescent="0.15">
      <c r="A264" s="2">
        <v>13</v>
      </c>
      <c r="B264" s="1" t="s">
        <v>69</v>
      </c>
      <c r="C264" s="4">
        <v>14</v>
      </c>
      <c r="D264" s="8">
        <v>2.04</v>
      </c>
      <c r="E264" s="4">
        <v>11</v>
      </c>
      <c r="F264" s="8">
        <v>2.36</v>
      </c>
      <c r="G264" s="4">
        <v>3</v>
      </c>
      <c r="H264" s="8">
        <v>1.37</v>
      </c>
      <c r="I264" s="4">
        <v>0</v>
      </c>
    </row>
    <row r="265" spans="1:9" x14ac:dyDescent="0.15">
      <c r="A265" s="2">
        <v>15</v>
      </c>
      <c r="B265" s="1" t="s">
        <v>82</v>
      </c>
      <c r="C265" s="4">
        <v>13</v>
      </c>
      <c r="D265" s="8">
        <v>1.9</v>
      </c>
      <c r="E265" s="4">
        <v>13</v>
      </c>
      <c r="F265" s="8">
        <v>2.79</v>
      </c>
      <c r="G265" s="4">
        <v>0</v>
      </c>
      <c r="H265" s="8">
        <v>0</v>
      </c>
      <c r="I265" s="4">
        <v>0</v>
      </c>
    </row>
    <row r="266" spans="1:9" x14ac:dyDescent="0.15">
      <c r="A266" s="2">
        <v>16</v>
      </c>
      <c r="B266" s="1" t="s">
        <v>68</v>
      </c>
      <c r="C266" s="4">
        <v>11</v>
      </c>
      <c r="D266" s="8">
        <v>1.61</v>
      </c>
      <c r="E266" s="4">
        <v>5</v>
      </c>
      <c r="F266" s="8">
        <v>1.07</v>
      </c>
      <c r="G266" s="4">
        <v>6</v>
      </c>
      <c r="H266" s="8">
        <v>2.74</v>
      </c>
      <c r="I266" s="4">
        <v>0</v>
      </c>
    </row>
    <row r="267" spans="1:9" x14ac:dyDescent="0.15">
      <c r="A267" s="2">
        <v>16</v>
      </c>
      <c r="B267" s="1" t="s">
        <v>71</v>
      </c>
      <c r="C267" s="4">
        <v>11</v>
      </c>
      <c r="D267" s="8">
        <v>1.61</v>
      </c>
      <c r="E267" s="4">
        <v>8</v>
      </c>
      <c r="F267" s="8">
        <v>1.72</v>
      </c>
      <c r="G267" s="4">
        <v>3</v>
      </c>
      <c r="H267" s="8">
        <v>1.37</v>
      </c>
      <c r="I267" s="4">
        <v>0</v>
      </c>
    </row>
    <row r="268" spans="1:9" x14ac:dyDescent="0.15">
      <c r="A268" s="2">
        <v>18</v>
      </c>
      <c r="B268" s="1" t="s">
        <v>97</v>
      </c>
      <c r="C268" s="4">
        <v>9</v>
      </c>
      <c r="D268" s="8">
        <v>1.31</v>
      </c>
      <c r="E268" s="4">
        <v>6</v>
      </c>
      <c r="F268" s="8">
        <v>1.29</v>
      </c>
      <c r="G268" s="4">
        <v>3</v>
      </c>
      <c r="H268" s="8">
        <v>1.37</v>
      </c>
      <c r="I268" s="4">
        <v>0</v>
      </c>
    </row>
    <row r="269" spans="1:9" x14ac:dyDescent="0.15">
      <c r="A269" s="2">
        <v>18</v>
      </c>
      <c r="B269" s="1" t="s">
        <v>76</v>
      </c>
      <c r="C269" s="4">
        <v>9</v>
      </c>
      <c r="D269" s="8">
        <v>1.31</v>
      </c>
      <c r="E269" s="4">
        <v>3</v>
      </c>
      <c r="F269" s="8">
        <v>0.64</v>
      </c>
      <c r="G269" s="4">
        <v>6</v>
      </c>
      <c r="H269" s="8">
        <v>2.74</v>
      </c>
      <c r="I269" s="4">
        <v>0</v>
      </c>
    </row>
    <row r="270" spans="1:9" x14ac:dyDescent="0.15">
      <c r="A270" s="2">
        <v>20</v>
      </c>
      <c r="B270" s="1" t="s">
        <v>93</v>
      </c>
      <c r="C270" s="4">
        <v>8</v>
      </c>
      <c r="D270" s="8">
        <v>1.17</v>
      </c>
      <c r="E270" s="4">
        <v>7</v>
      </c>
      <c r="F270" s="8">
        <v>1.5</v>
      </c>
      <c r="G270" s="4">
        <v>1</v>
      </c>
      <c r="H270" s="8">
        <v>0.46</v>
      </c>
      <c r="I270" s="4">
        <v>0</v>
      </c>
    </row>
    <row r="271" spans="1:9" x14ac:dyDescent="0.15">
      <c r="A271" s="2">
        <v>20</v>
      </c>
      <c r="B271" s="1" t="s">
        <v>92</v>
      </c>
      <c r="C271" s="4">
        <v>8</v>
      </c>
      <c r="D271" s="8">
        <v>1.17</v>
      </c>
      <c r="E271" s="4">
        <v>5</v>
      </c>
      <c r="F271" s="8">
        <v>1.07</v>
      </c>
      <c r="G271" s="4">
        <v>3</v>
      </c>
      <c r="H271" s="8">
        <v>1.37</v>
      </c>
      <c r="I271" s="4">
        <v>0</v>
      </c>
    </row>
    <row r="272" spans="1:9" x14ac:dyDescent="0.15">
      <c r="A272" s="1"/>
      <c r="C272" s="4"/>
      <c r="D272" s="8"/>
      <c r="E272" s="4"/>
      <c r="F272" s="8"/>
      <c r="G272" s="4"/>
      <c r="H272" s="8"/>
      <c r="I272" s="4"/>
    </row>
    <row r="273" spans="1:9" x14ac:dyDescent="0.15">
      <c r="A273" s="1" t="s">
        <v>12</v>
      </c>
      <c r="C273" s="4"/>
      <c r="D273" s="8"/>
      <c r="E273" s="4"/>
      <c r="F273" s="8"/>
      <c r="G273" s="4"/>
      <c r="H273" s="8"/>
      <c r="I273" s="4"/>
    </row>
    <row r="274" spans="1:9" x14ac:dyDescent="0.15">
      <c r="A274" s="2">
        <v>1</v>
      </c>
      <c r="B274" s="1" t="s">
        <v>63</v>
      </c>
      <c r="C274" s="4">
        <v>91</v>
      </c>
      <c r="D274" s="8">
        <v>10.52</v>
      </c>
      <c r="E274" s="4">
        <v>58</v>
      </c>
      <c r="F274" s="8">
        <v>8.52</v>
      </c>
      <c r="G274" s="4">
        <v>33</v>
      </c>
      <c r="H274" s="8">
        <v>18.13</v>
      </c>
      <c r="I274" s="4">
        <v>0</v>
      </c>
    </row>
    <row r="275" spans="1:9" x14ac:dyDescent="0.15">
      <c r="A275" s="2">
        <v>2</v>
      </c>
      <c r="B275" s="1" t="s">
        <v>72</v>
      </c>
      <c r="C275" s="4">
        <v>84</v>
      </c>
      <c r="D275" s="8">
        <v>9.7100000000000009</v>
      </c>
      <c r="E275" s="4">
        <v>65</v>
      </c>
      <c r="F275" s="8">
        <v>9.5399999999999991</v>
      </c>
      <c r="G275" s="4">
        <v>19</v>
      </c>
      <c r="H275" s="8">
        <v>10.44</v>
      </c>
      <c r="I275" s="4">
        <v>0</v>
      </c>
    </row>
    <row r="276" spans="1:9" x14ac:dyDescent="0.15">
      <c r="A276" s="2">
        <v>3</v>
      </c>
      <c r="B276" s="1" t="s">
        <v>70</v>
      </c>
      <c r="C276" s="4">
        <v>83</v>
      </c>
      <c r="D276" s="8">
        <v>9.6</v>
      </c>
      <c r="E276" s="4">
        <v>78</v>
      </c>
      <c r="F276" s="8">
        <v>11.45</v>
      </c>
      <c r="G276" s="4">
        <v>4</v>
      </c>
      <c r="H276" s="8">
        <v>2.2000000000000002</v>
      </c>
      <c r="I276" s="4">
        <v>1</v>
      </c>
    </row>
    <row r="277" spans="1:9" x14ac:dyDescent="0.15">
      <c r="A277" s="2">
        <v>4</v>
      </c>
      <c r="B277" s="1" t="s">
        <v>78</v>
      </c>
      <c r="C277" s="4">
        <v>75</v>
      </c>
      <c r="D277" s="8">
        <v>8.67</v>
      </c>
      <c r="E277" s="4">
        <v>68</v>
      </c>
      <c r="F277" s="8">
        <v>9.99</v>
      </c>
      <c r="G277" s="4">
        <v>7</v>
      </c>
      <c r="H277" s="8">
        <v>3.85</v>
      </c>
      <c r="I277" s="4">
        <v>0</v>
      </c>
    </row>
    <row r="278" spans="1:9" x14ac:dyDescent="0.15">
      <c r="A278" s="2">
        <v>5</v>
      </c>
      <c r="B278" s="1" t="s">
        <v>77</v>
      </c>
      <c r="C278" s="4">
        <v>61</v>
      </c>
      <c r="D278" s="8">
        <v>7.05</v>
      </c>
      <c r="E278" s="4">
        <v>59</v>
      </c>
      <c r="F278" s="8">
        <v>8.66</v>
      </c>
      <c r="G278" s="4">
        <v>2</v>
      </c>
      <c r="H278" s="8">
        <v>1.1000000000000001</v>
      </c>
      <c r="I278" s="4">
        <v>0</v>
      </c>
    </row>
    <row r="279" spans="1:9" x14ac:dyDescent="0.15">
      <c r="A279" s="2">
        <v>6</v>
      </c>
      <c r="B279" s="1" t="s">
        <v>64</v>
      </c>
      <c r="C279" s="4">
        <v>47</v>
      </c>
      <c r="D279" s="8">
        <v>5.43</v>
      </c>
      <c r="E279" s="4">
        <v>47</v>
      </c>
      <c r="F279" s="8">
        <v>6.9</v>
      </c>
      <c r="G279" s="4">
        <v>0</v>
      </c>
      <c r="H279" s="8">
        <v>0</v>
      </c>
      <c r="I279" s="4">
        <v>0</v>
      </c>
    </row>
    <row r="280" spans="1:9" x14ac:dyDescent="0.15">
      <c r="A280" s="2">
        <v>7</v>
      </c>
      <c r="B280" s="1" t="s">
        <v>74</v>
      </c>
      <c r="C280" s="4">
        <v>35</v>
      </c>
      <c r="D280" s="8">
        <v>4.05</v>
      </c>
      <c r="E280" s="4">
        <v>24</v>
      </c>
      <c r="F280" s="8">
        <v>3.52</v>
      </c>
      <c r="G280" s="4">
        <v>11</v>
      </c>
      <c r="H280" s="8">
        <v>6.04</v>
      </c>
      <c r="I280" s="4">
        <v>0</v>
      </c>
    </row>
    <row r="281" spans="1:9" x14ac:dyDescent="0.15">
      <c r="A281" s="2">
        <v>8</v>
      </c>
      <c r="B281" s="1" t="s">
        <v>80</v>
      </c>
      <c r="C281" s="4">
        <v>34</v>
      </c>
      <c r="D281" s="8">
        <v>3.93</v>
      </c>
      <c r="E281" s="4">
        <v>29</v>
      </c>
      <c r="F281" s="8">
        <v>4.26</v>
      </c>
      <c r="G281" s="4">
        <v>5</v>
      </c>
      <c r="H281" s="8">
        <v>2.75</v>
      </c>
      <c r="I281" s="4">
        <v>0</v>
      </c>
    </row>
    <row r="282" spans="1:9" x14ac:dyDescent="0.15">
      <c r="A282" s="2">
        <v>9</v>
      </c>
      <c r="B282" s="1" t="s">
        <v>69</v>
      </c>
      <c r="C282" s="4">
        <v>32</v>
      </c>
      <c r="D282" s="8">
        <v>3.7</v>
      </c>
      <c r="E282" s="4">
        <v>27</v>
      </c>
      <c r="F282" s="8">
        <v>3.96</v>
      </c>
      <c r="G282" s="4">
        <v>5</v>
      </c>
      <c r="H282" s="8">
        <v>2.75</v>
      </c>
      <c r="I282" s="4">
        <v>0</v>
      </c>
    </row>
    <row r="283" spans="1:9" x14ac:dyDescent="0.15">
      <c r="A283" s="2">
        <v>10</v>
      </c>
      <c r="B283" s="1" t="s">
        <v>67</v>
      </c>
      <c r="C283" s="4">
        <v>30</v>
      </c>
      <c r="D283" s="8">
        <v>3.47</v>
      </c>
      <c r="E283" s="4">
        <v>24</v>
      </c>
      <c r="F283" s="8">
        <v>3.52</v>
      </c>
      <c r="G283" s="4">
        <v>6</v>
      </c>
      <c r="H283" s="8">
        <v>3.3</v>
      </c>
      <c r="I283" s="4">
        <v>0</v>
      </c>
    </row>
    <row r="284" spans="1:9" x14ac:dyDescent="0.15">
      <c r="A284" s="2">
        <v>11</v>
      </c>
      <c r="B284" s="1" t="s">
        <v>66</v>
      </c>
      <c r="C284" s="4">
        <v>24</v>
      </c>
      <c r="D284" s="8">
        <v>2.77</v>
      </c>
      <c r="E284" s="4">
        <v>22</v>
      </c>
      <c r="F284" s="8">
        <v>3.23</v>
      </c>
      <c r="G284" s="4">
        <v>2</v>
      </c>
      <c r="H284" s="8">
        <v>1.1000000000000001</v>
      </c>
      <c r="I284" s="4">
        <v>0</v>
      </c>
    </row>
    <row r="285" spans="1:9" x14ac:dyDescent="0.15">
      <c r="A285" s="2">
        <v>12</v>
      </c>
      <c r="B285" s="1" t="s">
        <v>82</v>
      </c>
      <c r="C285" s="4">
        <v>23</v>
      </c>
      <c r="D285" s="8">
        <v>2.66</v>
      </c>
      <c r="E285" s="4">
        <v>23</v>
      </c>
      <c r="F285" s="8">
        <v>3.38</v>
      </c>
      <c r="G285" s="4">
        <v>0</v>
      </c>
      <c r="H285" s="8">
        <v>0</v>
      </c>
      <c r="I285" s="4">
        <v>0</v>
      </c>
    </row>
    <row r="286" spans="1:9" x14ac:dyDescent="0.15">
      <c r="A286" s="2">
        <v>13</v>
      </c>
      <c r="B286" s="1" t="s">
        <v>71</v>
      </c>
      <c r="C286" s="4">
        <v>22</v>
      </c>
      <c r="D286" s="8">
        <v>2.54</v>
      </c>
      <c r="E286" s="4">
        <v>17</v>
      </c>
      <c r="F286" s="8">
        <v>2.5</v>
      </c>
      <c r="G286" s="4">
        <v>5</v>
      </c>
      <c r="H286" s="8">
        <v>2.75</v>
      </c>
      <c r="I286" s="4">
        <v>0</v>
      </c>
    </row>
    <row r="287" spans="1:9" x14ac:dyDescent="0.15">
      <c r="A287" s="2">
        <v>14</v>
      </c>
      <c r="B287" s="1" t="s">
        <v>65</v>
      </c>
      <c r="C287" s="4">
        <v>18</v>
      </c>
      <c r="D287" s="8">
        <v>2.08</v>
      </c>
      <c r="E287" s="4">
        <v>15</v>
      </c>
      <c r="F287" s="8">
        <v>2.2000000000000002</v>
      </c>
      <c r="G287" s="4">
        <v>3</v>
      </c>
      <c r="H287" s="8">
        <v>1.65</v>
      </c>
      <c r="I287" s="4">
        <v>0</v>
      </c>
    </row>
    <row r="288" spans="1:9" x14ac:dyDescent="0.15">
      <c r="A288" s="2">
        <v>15</v>
      </c>
      <c r="B288" s="1" t="s">
        <v>81</v>
      </c>
      <c r="C288" s="4">
        <v>17</v>
      </c>
      <c r="D288" s="8">
        <v>1.97</v>
      </c>
      <c r="E288" s="4">
        <v>17</v>
      </c>
      <c r="F288" s="8">
        <v>2.5</v>
      </c>
      <c r="G288" s="4">
        <v>0</v>
      </c>
      <c r="H288" s="8">
        <v>0</v>
      </c>
      <c r="I288" s="4">
        <v>0</v>
      </c>
    </row>
    <row r="289" spans="1:9" x14ac:dyDescent="0.15">
      <c r="A289" s="2">
        <v>16</v>
      </c>
      <c r="B289" s="1" t="s">
        <v>90</v>
      </c>
      <c r="C289" s="4">
        <v>13</v>
      </c>
      <c r="D289" s="8">
        <v>1.5</v>
      </c>
      <c r="E289" s="4">
        <v>8</v>
      </c>
      <c r="F289" s="8">
        <v>1.17</v>
      </c>
      <c r="G289" s="4">
        <v>5</v>
      </c>
      <c r="H289" s="8">
        <v>2.75</v>
      </c>
      <c r="I289" s="4">
        <v>0</v>
      </c>
    </row>
    <row r="290" spans="1:9" x14ac:dyDescent="0.15">
      <c r="A290" s="2">
        <v>17</v>
      </c>
      <c r="B290" s="1" t="s">
        <v>98</v>
      </c>
      <c r="C290" s="4">
        <v>12</v>
      </c>
      <c r="D290" s="8">
        <v>1.39</v>
      </c>
      <c r="E290" s="4">
        <v>8</v>
      </c>
      <c r="F290" s="8">
        <v>1.17</v>
      </c>
      <c r="G290" s="4">
        <v>4</v>
      </c>
      <c r="H290" s="8">
        <v>2.2000000000000002</v>
      </c>
      <c r="I290" s="4">
        <v>0</v>
      </c>
    </row>
    <row r="291" spans="1:9" x14ac:dyDescent="0.15">
      <c r="A291" s="2">
        <v>17</v>
      </c>
      <c r="B291" s="1" t="s">
        <v>91</v>
      </c>
      <c r="C291" s="4">
        <v>12</v>
      </c>
      <c r="D291" s="8">
        <v>1.39</v>
      </c>
      <c r="E291" s="4">
        <v>8</v>
      </c>
      <c r="F291" s="8">
        <v>1.17</v>
      </c>
      <c r="G291" s="4">
        <v>4</v>
      </c>
      <c r="H291" s="8">
        <v>2.2000000000000002</v>
      </c>
      <c r="I291" s="4">
        <v>0</v>
      </c>
    </row>
    <row r="292" spans="1:9" x14ac:dyDescent="0.15">
      <c r="A292" s="2">
        <v>19</v>
      </c>
      <c r="B292" s="1" t="s">
        <v>89</v>
      </c>
      <c r="C292" s="4">
        <v>11</v>
      </c>
      <c r="D292" s="8">
        <v>1.27</v>
      </c>
      <c r="E292" s="4">
        <v>5</v>
      </c>
      <c r="F292" s="8">
        <v>0.73</v>
      </c>
      <c r="G292" s="4">
        <v>6</v>
      </c>
      <c r="H292" s="8">
        <v>3.3</v>
      </c>
      <c r="I292" s="4">
        <v>0</v>
      </c>
    </row>
    <row r="293" spans="1:9" x14ac:dyDescent="0.15">
      <c r="A293" s="2">
        <v>19</v>
      </c>
      <c r="B293" s="1" t="s">
        <v>76</v>
      </c>
      <c r="C293" s="4">
        <v>11</v>
      </c>
      <c r="D293" s="8">
        <v>1.27</v>
      </c>
      <c r="E293" s="4">
        <v>6</v>
      </c>
      <c r="F293" s="8">
        <v>0.88</v>
      </c>
      <c r="G293" s="4">
        <v>5</v>
      </c>
      <c r="H293" s="8">
        <v>2.75</v>
      </c>
      <c r="I293" s="4">
        <v>0</v>
      </c>
    </row>
    <row r="294" spans="1:9" x14ac:dyDescent="0.15">
      <c r="A294" s="2">
        <v>19</v>
      </c>
      <c r="B294" s="1" t="s">
        <v>79</v>
      </c>
      <c r="C294" s="4">
        <v>11</v>
      </c>
      <c r="D294" s="8">
        <v>1.27</v>
      </c>
      <c r="E294" s="4">
        <v>5</v>
      </c>
      <c r="F294" s="8">
        <v>0.73</v>
      </c>
      <c r="G294" s="4">
        <v>5</v>
      </c>
      <c r="H294" s="8">
        <v>2.75</v>
      </c>
      <c r="I294" s="4">
        <v>1</v>
      </c>
    </row>
    <row r="295" spans="1:9" x14ac:dyDescent="0.15">
      <c r="A295" s="1"/>
      <c r="C295" s="4"/>
      <c r="D295" s="8"/>
      <c r="E295" s="4"/>
      <c r="F295" s="8"/>
      <c r="G295" s="4"/>
      <c r="H295" s="8"/>
      <c r="I295" s="4"/>
    </row>
    <row r="296" spans="1:9" x14ac:dyDescent="0.15">
      <c r="A296" s="1" t="s">
        <v>13</v>
      </c>
      <c r="C296" s="4"/>
      <c r="D296" s="8"/>
      <c r="E296" s="4"/>
      <c r="F296" s="8"/>
      <c r="G296" s="4"/>
      <c r="H296" s="8"/>
      <c r="I296" s="4"/>
    </row>
    <row r="297" spans="1:9" x14ac:dyDescent="0.15">
      <c r="A297" s="2">
        <v>1</v>
      </c>
      <c r="B297" s="1" t="s">
        <v>63</v>
      </c>
      <c r="C297" s="4">
        <v>30</v>
      </c>
      <c r="D297" s="8">
        <v>20.83</v>
      </c>
      <c r="E297" s="4">
        <v>24</v>
      </c>
      <c r="F297" s="8">
        <v>22.22</v>
      </c>
      <c r="G297" s="4">
        <v>6</v>
      </c>
      <c r="H297" s="8">
        <v>17.14</v>
      </c>
      <c r="I297" s="4">
        <v>0</v>
      </c>
    </row>
    <row r="298" spans="1:9" x14ac:dyDescent="0.15">
      <c r="A298" s="2">
        <v>2</v>
      </c>
      <c r="B298" s="1" t="s">
        <v>64</v>
      </c>
      <c r="C298" s="4">
        <v>16</v>
      </c>
      <c r="D298" s="8">
        <v>11.11</v>
      </c>
      <c r="E298" s="4">
        <v>14</v>
      </c>
      <c r="F298" s="8">
        <v>12.96</v>
      </c>
      <c r="G298" s="4">
        <v>2</v>
      </c>
      <c r="H298" s="8">
        <v>5.71</v>
      </c>
      <c r="I298" s="4">
        <v>0</v>
      </c>
    </row>
    <row r="299" spans="1:9" x14ac:dyDescent="0.15">
      <c r="A299" s="2">
        <v>3</v>
      </c>
      <c r="B299" s="1" t="s">
        <v>70</v>
      </c>
      <c r="C299" s="4">
        <v>12</v>
      </c>
      <c r="D299" s="8">
        <v>8.33</v>
      </c>
      <c r="E299" s="4">
        <v>11</v>
      </c>
      <c r="F299" s="8">
        <v>10.19</v>
      </c>
      <c r="G299" s="4">
        <v>0</v>
      </c>
      <c r="H299" s="8">
        <v>0</v>
      </c>
      <c r="I299" s="4">
        <v>1</v>
      </c>
    </row>
    <row r="300" spans="1:9" x14ac:dyDescent="0.15">
      <c r="A300" s="2">
        <v>4</v>
      </c>
      <c r="B300" s="1" t="s">
        <v>72</v>
      </c>
      <c r="C300" s="4">
        <v>11</v>
      </c>
      <c r="D300" s="8">
        <v>7.64</v>
      </c>
      <c r="E300" s="4">
        <v>7</v>
      </c>
      <c r="F300" s="8">
        <v>6.48</v>
      </c>
      <c r="G300" s="4">
        <v>4</v>
      </c>
      <c r="H300" s="8">
        <v>11.43</v>
      </c>
      <c r="I300" s="4">
        <v>0</v>
      </c>
    </row>
    <row r="301" spans="1:9" x14ac:dyDescent="0.15">
      <c r="A301" s="2">
        <v>5</v>
      </c>
      <c r="B301" s="1" t="s">
        <v>78</v>
      </c>
      <c r="C301" s="4">
        <v>8</v>
      </c>
      <c r="D301" s="8">
        <v>5.56</v>
      </c>
      <c r="E301" s="4">
        <v>8</v>
      </c>
      <c r="F301" s="8">
        <v>7.41</v>
      </c>
      <c r="G301" s="4">
        <v>0</v>
      </c>
      <c r="H301" s="8">
        <v>0</v>
      </c>
      <c r="I301" s="4">
        <v>0</v>
      </c>
    </row>
    <row r="302" spans="1:9" x14ac:dyDescent="0.15">
      <c r="A302" s="2">
        <v>6</v>
      </c>
      <c r="B302" s="1" t="s">
        <v>69</v>
      </c>
      <c r="C302" s="4">
        <v>7</v>
      </c>
      <c r="D302" s="8">
        <v>4.8600000000000003</v>
      </c>
      <c r="E302" s="4">
        <v>7</v>
      </c>
      <c r="F302" s="8">
        <v>6.48</v>
      </c>
      <c r="G302" s="4">
        <v>0</v>
      </c>
      <c r="H302" s="8">
        <v>0</v>
      </c>
      <c r="I302" s="4">
        <v>0</v>
      </c>
    </row>
    <row r="303" spans="1:9" x14ac:dyDescent="0.15">
      <c r="A303" s="2">
        <v>6</v>
      </c>
      <c r="B303" s="1" t="s">
        <v>77</v>
      </c>
      <c r="C303" s="4">
        <v>7</v>
      </c>
      <c r="D303" s="8">
        <v>4.8600000000000003</v>
      </c>
      <c r="E303" s="4">
        <v>6</v>
      </c>
      <c r="F303" s="8">
        <v>5.56</v>
      </c>
      <c r="G303" s="4">
        <v>1</v>
      </c>
      <c r="H303" s="8">
        <v>2.86</v>
      </c>
      <c r="I303" s="4">
        <v>0</v>
      </c>
    </row>
    <row r="304" spans="1:9" x14ac:dyDescent="0.15">
      <c r="A304" s="2">
        <v>8</v>
      </c>
      <c r="B304" s="1" t="s">
        <v>71</v>
      </c>
      <c r="C304" s="4">
        <v>6</v>
      </c>
      <c r="D304" s="8">
        <v>4.17</v>
      </c>
      <c r="E304" s="4">
        <v>5</v>
      </c>
      <c r="F304" s="8">
        <v>4.63</v>
      </c>
      <c r="G304" s="4">
        <v>1</v>
      </c>
      <c r="H304" s="8">
        <v>2.86</v>
      </c>
      <c r="I304" s="4">
        <v>0</v>
      </c>
    </row>
    <row r="305" spans="1:9" x14ac:dyDescent="0.15">
      <c r="A305" s="2">
        <v>9</v>
      </c>
      <c r="B305" s="1" t="s">
        <v>86</v>
      </c>
      <c r="C305" s="4">
        <v>5</v>
      </c>
      <c r="D305" s="8">
        <v>3.47</v>
      </c>
      <c r="E305" s="4">
        <v>2</v>
      </c>
      <c r="F305" s="8">
        <v>1.85</v>
      </c>
      <c r="G305" s="4">
        <v>3</v>
      </c>
      <c r="H305" s="8">
        <v>8.57</v>
      </c>
      <c r="I305" s="4">
        <v>0</v>
      </c>
    </row>
    <row r="306" spans="1:9" x14ac:dyDescent="0.15">
      <c r="A306" s="2">
        <v>9</v>
      </c>
      <c r="B306" s="1" t="s">
        <v>82</v>
      </c>
      <c r="C306" s="4">
        <v>5</v>
      </c>
      <c r="D306" s="8">
        <v>3.47</v>
      </c>
      <c r="E306" s="4">
        <v>4</v>
      </c>
      <c r="F306" s="8">
        <v>3.7</v>
      </c>
      <c r="G306" s="4">
        <v>1</v>
      </c>
      <c r="H306" s="8">
        <v>2.86</v>
      </c>
      <c r="I306" s="4">
        <v>0</v>
      </c>
    </row>
    <row r="307" spans="1:9" x14ac:dyDescent="0.15">
      <c r="A307" s="2">
        <v>11</v>
      </c>
      <c r="B307" s="1" t="s">
        <v>90</v>
      </c>
      <c r="C307" s="4">
        <v>4</v>
      </c>
      <c r="D307" s="8">
        <v>2.78</v>
      </c>
      <c r="E307" s="4">
        <v>4</v>
      </c>
      <c r="F307" s="8">
        <v>3.7</v>
      </c>
      <c r="G307" s="4">
        <v>0</v>
      </c>
      <c r="H307" s="8">
        <v>0</v>
      </c>
      <c r="I307" s="4">
        <v>0</v>
      </c>
    </row>
    <row r="308" spans="1:9" x14ac:dyDescent="0.15">
      <c r="A308" s="2">
        <v>12</v>
      </c>
      <c r="B308" s="1" t="s">
        <v>65</v>
      </c>
      <c r="C308" s="4">
        <v>3</v>
      </c>
      <c r="D308" s="8">
        <v>2.08</v>
      </c>
      <c r="E308" s="4">
        <v>3</v>
      </c>
      <c r="F308" s="8">
        <v>2.78</v>
      </c>
      <c r="G308" s="4">
        <v>0</v>
      </c>
      <c r="H308" s="8">
        <v>0</v>
      </c>
      <c r="I308" s="4">
        <v>0</v>
      </c>
    </row>
    <row r="309" spans="1:9" x14ac:dyDescent="0.15">
      <c r="A309" s="2">
        <v>12</v>
      </c>
      <c r="B309" s="1" t="s">
        <v>67</v>
      </c>
      <c r="C309" s="4">
        <v>3</v>
      </c>
      <c r="D309" s="8">
        <v>2.08</v>
      </c>
      <c r="E309" s="4">
        <v>1</v>
      </c>
      <c r="F309" s="8">
        <v>0.93</v>
      </c>
      <c r="G309" s="4">
        <v>2</v>
      </c>
      <c r="H309" s="8">
        <v>5.71</v>
      </c>
      <c r="I309" s="4">
        <v>0</v>
      </c>
    </row>
    <row r="310" spans="1:9" x14ac:dyDescent="0.15">
      <c r="A310" s="2">
        <v>12</v>
      </c>
      <c r="B310" s="1" t="s">
        <v>97</v>
      </c>
      <c r="C310" s="4">
        <v>3</v>
      </c>
      <c r="D310" s="8">
        <v>2.08</v>
      </c>
      <c r="E310" s="4">
        <v>2</v>
      </c>
      <c r="F310" s="8">
        <v>1.85</v>
      </c>
      <c r="G310" s="4">
        <v>1</v>
      </c>
      <c r="H310" s="8">
        <v>2.86</v>
      </c>
      <c r="I310" s="4">
        <v>0</v>
      </c>
    </row>
    <row r="311" spans="1:9" x14ac:dyDescent="0.15">
      <c r="A311" s="2">
        <v>12</v>
      </c>
      <c r="B311" s="1" t="s">
        <v>91</v>
      </c>
      <c r="C311" s="4">
        <v>3</v>
      </c>
      <c r="D311" s="8">
        <v>2.08</v>
      </c>
      <c r="E311" s="4">
        <v>0</v>
      </c>
      <c r="F311" s="8">
        <v>0</v>
      </c>
      <c r="G311" s="4">
        <v>3</v>
      </c>
      <c r="H311" s="8">
        <v>8.57</v>
      </c>
      <c r="I311" s="4">
        <v>0</v>
      </c>
    </row>
    <row r="312" spans="1:9" x14ac:dyDescent="0.15">
      <c r="A312" s="2">
        <v>12</v>
      </c>
      <c r="B312" s="1" t="s">
        <v>100</v>
      </c>
      <c r="C312" s="4">
        <v>3</v>
      </c>
      <c r="D312" s="8">
        <v>2.08</v>
      </c>
      <c r="E312" s="4">
        <v>1</v>
      </c>
      <c r="F312" s="8">
        <v>0.93</v>
      </c>
      <c r="G312" s="4">
        <v>2</v>
      </c>
      <c r="H312" s="8">
        <v>5.71</v>
      </c>
      <c r="I312" s="4">
        <v>0</v>
      </c>
    </row>
    <row r="313" spans="1:9" x14ac:dyDescent="0.15">
      <c r="A313" s="2">
        <v>17</v>
      </c>
      <c r="B313" s="1" t="s">
        <v>99</v>
      </c>
      <c r="C313" s="4">
        <v>2</v>
      </c>
      <c r="D313" s="8">
        <v>1.39</v>
      </c>
      <c r="E313" s="4">
        <v>0</v>
      </c>
      <c r="F313" s="8">
        <v>0</v>
      </c>
      <c r="G313" s="4">
        <v>2</v>
      </c>
      <c r="H313" s="8">
        <v>5.71</v>
      </c>
      <c r="I313" s="4">
        <v>0</v>
      </c>
    </row>
    <row r="314" spans="1:9" x14ac:dyDescent="0.15">
      <c r="A314" s="2">
        <v>17</v>
      </c>
      <c r="B314" s="1" t="s">
        <v>66</v>
      </c>
      <c r="C314" s="4">
        <v>2</v>
      </c>
      <c r="D314" s="8">
        <v>1.39</v>
      </c>
      <c r="E314" s="4">
        <v>2</v>
      </c>
      <c r="F314" s="8">
        <v>1.85</v>
      </c>
      <c r="G314" s="4">
        <v>0</v>
      </c>
      <c r="H314" s="8">
        <v>0</v>
      </c>
      <c r="I314" s="4">
        <v>0</v>
      </c>
    </row>
    <row r="315" spans="1:9" x14ac:dyDescent="0.15">
      <c r="A315" s="2">
        <v>17</v>
      </c>
      <c r="B315" s="1" t="s">
        <v>93</v>
      </c>
      <c r="C315" s="4">
        <v>2</v>
      </c>
      <c r="D315" s="8">
        <v>1.39</v>
      </c>
      <c r="E315" s="4">
        <v>2</v>
      </c>
      <c r="F315" s="8">
        <v>1.85</v>
      </c>
      <c r="G315" s="4">
        <v>0</v>
      </c>
      <c r="H315" s="8">
        <v>0</v>
      </c>
      <c r="I315" s="4">
        <v>0</v>
      </c>
    </row>
    <row r="316" spans="1:9" x14ac:dyDescent="0.15">
      <c r="A316" s="2">
        <v>17</v>
      </c>
      <c r="B316" s="1" t="s">
        <v>89</v>
      </c>
      <c r="C316" s="4">
        <v>2</v>
      </c>
      <c r="D316" s="8">
        <v>1.39</v>
      </c>
      <c r="E316" s="4">
        <v>1</v>
      </c>
      <c r="F316" s="8">
        <v>0.93</v>
      </c>
      <c r="G316" s="4">
        <v>1</v>
      </c>
      <c r="H316" s="8">
        <v>2.86</v>
      </c>
      <c r="I316" s="4">
        <v>0</v>
      </c>
    </row>
    <row r="317" spans="1:9" x14ac:dyDescent="0.15">
      <c r="A317" s="1"/>
      <c r="C317" s="4"/>
      <c r="D317" s="8"/>
      <c r="E317" s="4"/>
      <c r="F317" s="8"/>
      <c r="G317" s="4"/>
      <c r="H317" s="8"/>
      <c r="I317" s="4"/>
    </row>
    <row r="318" spans="1:9" x14ac:dyDescent="0.15">
      <c r="A318" s="1" t="s">
        <v>14</v>
      </c>
      <c r="C318" s="4"/>
      <c r="D318" s="8"/>
      <c r="E318" s="4"/>
      <c r="F318" s="8"/>
      <c r="G318" s="4"/>
      <c r="H318" s="8"/>
      <c r="I318" s="4"/>
    </row>
    <row r="319" spans="1:9" x14ac:dyDescent="0.15">
      <c r="A319" s="2">
        <v>1</v>
      </c>
      <c r="B319" s="1" t="s">
        <v>63</v>
      </c>
      <c r="C319" s="4">
        <v>34</v>
      </c>
      <c r="D319" s="8">
        <v>13.77</v>
      </c>
      <c r="E319" s="4">
        <v>21</v>
      </c>
      <c r="F319" s="8">
        <v>13.55</v>
      </c>
      <c r="G319" s="4">
        <v>13</v>
      </c>
      <c r="H319" s="8">
        <v>14.13</v>
      </c>
      <c r="I319" s="4">
        <v>0</v>
      </c>
    </row>
    <row r="320" spans="1:9" x14ac:dyDescent="0.15">
      <c r="A320" s="2">
        <v>2</v>
      </c>
      <c r="B320" s="1" t="s">
        <v>77</v>
      </c>
      <c r="C320" s="4">
        <v>21</v>
      </c>
      <c r="D320" s="8">
        <v>8.5</v>
      </c>
      <c r="E320" s="4">
        <v>20</v>
      </c>
      <c r="F320" s="8">
        <v>12.9</v>
      </c>
      <c r="G320" s="4">
        <v>1</v>
      </c>
      <c r="H320" s="8">
        <v>1.0900000000000001</v>
      </c>
      <c r="I320" s="4">
        <v>0</v>
      </c>
    </row>
    <row r="321" spans="1:9" x14ac:dyDescent="0.15">
      <c r="A321" s="2">
        <v>3</v>
      </c>
      <c r="B321" s="1" t="s">
        <v>70</v>
      </c>
      <c r="C321" s="4">
        <v>19</v>
      </c>
      <c r="D321" s="8">
        <v>7.69</v>
      </c>
      <c r="E321" s="4">
        <v>15</v>
      </c>
      <c r="F321" s="8">
        <v>9.68</v>
      </c>
      <c r="G321" s="4">
        <v>4</v>
      </c>
      <c r="H321" s="8">
        <v>4.3499999999999996</v>
      </c>
      <c r="I321" s="4">
        <v>0</v>
      </c>
    </row>
    <row r="322" spans="1:9" x14ac:dyDescent="0.15">
      <c r="A322" s="2">
        <v>3</v>
      </c>
      <c r="B322" s="1" t="s">
        <v>78</v>
      </c>
      <c r="C322" s="4">
        <v>19</v>
      </c>
      <c r="D322" s="8">
        <v>7.69</v>
      </c>
      <c r="E322" s="4">
        <v>13</v>
      </c>
      <c r="F322" s="8">
        <v>8.39</v>
      </c>
      <c r="G322" s="4">
        <v>6</v>
      </c>
      <c r="H322" s="8">
        <v>6.52</v>
      </c>
      <c r="I322" s="4">
        <v>0</v>
      </c>
    </row>
    <row r="323" spans="1:9" x14ac:dyDescent="0.15">
      <c r="A323" s="2">
        <v>5</v>
      </c>
      <c r="B323" s="1" t="s">
        <v>72</v>
      </c>
      <c r="C323" s="4">
        <v>18</v>
      </c>
      <c r="D323" s="8">
        <v>7.29</v>
      </c>
      <c r="E323" s="4">
        <v>10</v>
      </c>
      <c r="F323" s="8">
        <v>6.45</v>
      </c>
      <c r="G323" s="4">
        <v>8</v>
      </c>
      <c r="H323" s="8">
        <v>8.6999999999999993</v>
      </c>
      <c r="I323" s="4">
        <v>0</v>
      </c>
    </row>
    <row r="324" spans="1:9" x14ac:dyDescent="0.15">
      <c r="A324" s="2">
        <v>6</v>
      </c>
      <c r="B324" s="1" t="s">
        <v>64</v>
      </c>
      <c r="C324" s="4">
        <v>13</v>
      </c>
      <c r="D324" s="8">
        <v>5.26</v>
      </c>
      <c r="E324" s="4">
        <v>8</v>
      </c>
      <c r="F324" s="8">
        <v>5.16</v>
      </c>
      <c r="G324" s="4">
        <v>5</v>
      </c>
      <c r="H324" s="8">
        <v>5.43</v>
      </c>
      <c r="I324" s="4">
        <v>0</v>
      </c>
    </row>
    <row r="325" spans="1:9" x14ac:dyDescent="0.15">
      <c r="A325" s="2">
        <v>7</v>
      </c>
      <c r="B325" s="1" t="s">
        <v>80</v>
      </c>
      <c r="C325" s="4">
        <v>12</v>
      </c>
      <c r="D325" s="8">
        <v>4.8600000000000003</v>
      </c>
      <c r="E325" s="4">
        <v>12</v>
      </c>
      <c r="F325" s="8">
        <v>7.74</v>
      </c>
      <c r="G325" s="4">
        <v>0</v>
      </c>
      <c r="H325" s="8">
        <v>0</v>
      </c>
      <c r="I325" s="4">
        <v>0</v>
      </c>
    </row>
    <row r="326" spans="1:9" x14ac:dyDescent="0.15">
      <c r="A326" s="2">
        <v>8</v>
      </c>
      <c r="B326" s="1" t="s">
        <v>74</v>
      </c>
      <c r="C326" s="4">
        <v>11</v>
      </c>
      <c r="D326" s="8">
        <v>4.45</v>
      </c>
      <c r="E326" s="4">
        <v>7</v>
      </c>
      <c r="F326" s="8">
        <v>4.5199999999999996</v>
      </c>
      <c r="G326" s="4">
        <v>4</v>
      </c>
      <c r="H326" s="8">
        <v>4.3499999999999996</v>
      </c>
      <c r="I326" s="4">
        <v>0</v>
      </c>
    </row>
    <row r="327" spans="1:9" x14ac:dyDescent="0.15">
      <c r="A327" s="2">
        <v>9</v>
      </c>
      <c r="B327" s="1" t="s">
        <v>76</v>
      </c>
      <c r="C327" s="4">
        <v>10</v>
      </c>
      <c r="D327" s="8">
        <v>4.05</v>
      </c>
      <c r="E327" s="4">
        <v>2</v>
      </c>
      <c r="F327" s="8">
        <v>1.29</v>
      </c>
      <c r="G327" s="4">
        <v>8</v>
      </c>
      <c r="H327" s="8">
        <v>8.6999999999999993</v>
      </c>
      <c r="I327" s="4">
        <v>0</v>
      </c>
    </row>
    <row r="328" spans="1:9" x14ac:dyDescent="0.15">
      <c r="A328" s="2">
        <v>10</v>
      </c>
      <c r="B328" s="1" t="s">
        <v>71</v>
      </c>
      <c r="C328" s="4">
        <v>9</v>
      </c>
      <c r="D328" s="8">
        <v>3.64</v>
      </c>
      <c r="E328" s="4">
        <v>5</v>
      </c>
      <c r="F328" s="8">
        <v>3.23</v>
      </c>
      <c r="G328" s="4">
        <v>4</v>
      </c>
      <c r="H328" s="8">
        <v>4.3499999999999996</v>
      </c>
      <c r="I328" s="4">
        <v>0</v>
      </c>
    </row>
    <row r="329" spans="1:9" x14ac:dyDescent="0.15">
      <c r="A329" s="2">
        <v>11</v>
      </c>
      <c r="B329" s="1" t="s">
        <v>81</v>
      </c>
      <c r="C329" s="4">
        <v>8</v>
      </c>
      <c r="D329" s="8">
        <v>3.24</v>
      </c>
      <c r="E329" s="4">
        <v>7</v>
      </c>
      <c r="F329" s="8">
        <v>4.5199999999999996</v>
      </c>
      <c r="G329" s="4">
        <v>1</v>
      </c>
      <c r="H329" s="8">
        <v>1.0900000000000001</v>
      </c>
      <c r="I329" s="4">
        <v>0</v>
      </c>
    </row>
    <row r="330" spans="1:9" x14ac:dyDescent="0.15">
      <c r="A330" s="2">
        <v>12</v>
      </c>
      <c r="B330" s="1" t="s">
        <v>65</v>
      </c>
      <c r="C330" s="4">
        <v>7</v>
      </c>
      <c r="D330" s="8">
        <v>2.83</v>
      </c>
      <c r="E330" s="4">
        <v>5</v>
      </c>
      <c r="F330" s="8">
        <v>3.23</v>
      </c>
      <c r="G330" s="4">
        <v>2</v>
      </c>
      <c r="H330" s="8">
        <v>2.17</v>
      </c>
      <c r="I330" s="4">
        <v>0</v>
      </c>
    </row>
    <row r="331" spans="1:9" x14ac:dyDescent="0.15">
      <c r="A331" s="2">
        <v>13</v>
      </c>
      <c r="B331" s="1" t="s">
        <v>101</v>
      </c>
      <c r="C331" s="4">
        <v>6</v>
      </c>
      <c r="D331" s="8">
        <v>2.4300000000000002</v>
      </c>
      <c r="E331" s="4">
        <v>2</v>
      </c>
      <c r="F331" s="8">
        <v>1.29</v>
      </c>
      <c r="G331" s="4">
        <v>4</v>
      </c>
      <c r="H331" s="8">
        <v>4.3499999999999996</v>
      </c>
      <c r="I331" s="4">
        <v>0</v>
      </c>
    </row>
    <row r="332" spans="1:9" x14ac:dyDescent="0.15">
      <c r="A332" s="2">
        <v>14</v>
      </c>
      <c r="B332" s="1" t="s">
        <v>83</v>
      </c>
      <c r="C332" s="4">
        <v>5</v>
      </c>
      <c r="D332" s="8">
        <v>2.02</v>
      </c>
      <c r="E332" s="4">
        <v>0</v>
      </c>
      <c r="F332" s="8">
        <v>0</v>
      </c>
      <c r="G332" s="4">
        <v>5</v>
      </c>
      <c r="H332" s="8">
        <v>5.43</v>
      </c>
      <c r="I332" s="4">
        <v>0</v>
      </c>
    </row>
    <row r="333" spans="1:9" x14ac:dyDescent="0.15">
      <c r="A333" s="2">
        <v>14</v>
      </c>
      <c r="B333" s="1" t="s">
        <v>75</v>
      </c>
      <c r="C333" s="4">
        <v>5</v>
      </c>
      <c r="D333" s="8">
        <v>2.02</v>
      </c>
      <c r="E333" s="4">
        <v>3</v>
      </c>
      <c r="F333" s="8">
        <v>1.94</v>
      </c>
      <c r="G333" s="4">
        <v>2</v>
      </c>
      <c r="H333" s="8">
        <v>2.17</v>
      </c>
      <c r="I333" s="4">
        <v>0</v>
      </c>
    </row>
    <row r="334" spans="1:9" x14ac:dyDescent="0.15">
      <c r="A334" s="2">
        <v>16</v>
      </c>
      <c r="B334" s="1" t="s">
        <v>90</v>
      </c>
      <c r="C334" s="4">
        <v>3</v>
      </c>
      <c r="D334" s="8">
        <v>1.21</v>
      </c>
      <c r="E334" s="4">
        <v>1</v>
      </c>
      <c r="F334" s="8">
        <v>0.65</v>
      </c>
      <c r="G334" s="4">
        <v>2</v>
      </c>
      <c r="H334" s="8">
        <v>2.17</v>
      </c>
      <c r="I334" s="4">
        <v>0</v>
      </c>
    </row>
    <row r="335" spans="1:9" x14ac:dyDescent="0.15">
      <c r="A335" s="2">
        <v>16</v>
      </c>
      <c r="B335" s="1" t="s">
        <v>66</v>
      </c>
      <c r="C335" s="4">
        <v>3</v>
      </c>
      <c r="D335" s="8">
        <v>1.21</v>
      </c>
      <c r="E335" s="4">
        <v>0</v>
      </c>
      <c r="F335" s="8">
        <v>0</v>
      </c>
      <c r="G335" s="4">
        <v>3</v>
      </c>
      <c r="H335" s="8">
        <v>3.26</v>
      </c>
      <c r="I335" s="4">
        <v>0</v>
      </c>
    </row>
    <row r="336" spans="1:9" x14ac:dyDescent="0.15">
      <c r="A336" s="2">
        <v>16</v>
      </c>
      <c r="B336" s="1" t="s">
        <v>88</v>
      </c>
      <c r="C336" s="4">
        <v>3</v>
      </c>
      <c r="D336" s="8">
        <v>1.21</v>
      </c>
      <c r="E336" s="4">
        <v>3</v>
      </c>
      <c r="F336" s="8">
        <v>1.94</v>
      </c>
      <c r="G336" s="4">
        <v>0</v>
      </c>
      <c r="H336" s="8">
        <v>0</v>
      </c>
      <c r="I336" s="4">
        <v>0</v>
      </c>
    </row>
    <row r="337" spans="1:9" x14ac:dyDescent="0.15">
      <c r="A337" s="2">
        <v>16</v>
      </c>
      <c r="B337" s="1" t="s">
        <v>69</v>
      </c>
      <c r="C337" s="4">
        <v>3</v>
      </c>
      <c r="D337" s="8">
        <v>1.21</v>
      </c>
      <c r="E337" s="4">
        <v>3</v>
      </c>
      <c r="F337" s="8">
        <v>1.94</v>
      </c>
      <c r="G337" s="4">
        <v>0</v>
      </c>
      <c r="H337" s="8">
        <v>0</v>
      </c>
      <c r="I337" s="4">
        <v>0</v>
      </c>
    </row>
    <row r="338" spans="1:9" x14ac:dyDescent="0.15">
      <c r="A338" s="2">
        <v>16</v>
      </c>
      <c r="B338" s="1" t="s">
        <v>102</v>
      </c>
      <c r="C338" s="4">
        <v>3</v>
      </c>
      <c r="D338" s="8">
        <v>1.21</v>
      </c>
      <c r="E338" s="4">
        <v>2</v>
      </c>
      <c r="F338" s="8">
        <v>1.29</v>
      </c>
      <c r="G338" s="4">
        <v>1</v>
      </c>
      <c r="H338" s="8">
        <v>1.0900000000000001</v>
      </c>
      <c r="I338" s="4">
        <v>0</v>
      </c>
    </row>
    <row r="339" spans="1:9" x14ac:dyDescent="0.15">
      <c r="A339" s="1"/>
      <c r="C339" s="4"/>
      <c r="D339" s="8"/>
      <c r="E339" s="4"/>
      <c r="F339" s="8"/>
      <c r="G339" s="4"/>
      <c r="H339" s="8"/>
      <c r="I339" s="4"/>
    </row>
    <row r="340" spans="1:9" x14ac:dyDescent="0.15">
      <c r="A340" s="1" t="s">
        <v>15</v>
      </c>
      <c r="C340" s="4"/>
      <c r="D340" s="8"/>
      <c r="E340" s="4"/>
      <c r="F340" s="8"/>
      <c r="G340" s="4"/>
      <c r="H340" s="8"/>
      <c r="I340" s="4"/>
    </row>
    <row r="341" spans="1:9" x14ac:dyDescent="0.15">
      <c r="A341" s="2">
        <v>1</v>
      </c>
      <c r="B341" s="1" t="s">
        <v>77</v>
      </c>
      <c r="C341" s="4">
        <v>27</v>
      </c>
      <c r="D341" s="8">
        <v>9.51</v>
      </c>
      <c r="E341" s="4">
        <v>26</v>
      </c>
      <c r="F341" s="8">
        <v>13.13</v>
      </c>
      <c r="G341" s="4">
        <v>1</v>
      </c>
      <c r="H341" s="8">
        <v>1.1599999999999999</v>
      </c>
      <c r="I341" s="4">
        <v>0</v>
      </c>
    </row>
    <row r="342" spans="1:9" x14ac:dyDescent="0.15">
      <c r="A342" s="2">
        <v>2</v>
      </c>
      <c r="B342" s="1" t="s">
        <v>63</v>
      </c>
      <c r="C342" s="4">
        <v>25</v>
      </c>
      <c r="D342" s="8">
        <v>8.8000000000000007</v>
      </c>
      <c r="E342" s="4">
        <v>10</v>
      </c>
      <c r="F342" s="8">
        <v>5.05</v>
      </c>
      <c r="G342" s="4">
        <v>15</v>
      </c>
      <c r="H342" s="8">
        <v>17.440000000000001</v>
      </c>
      <c r="I342" s="4">
        <v>0</v>
      </c>
    </row>
    <row r="343" spans="1:9" x14ac:dyDescent="0.15">
      <c r="A343" s="2">
        <v>3</v>
      </c>
      <c r="B343" s="1" t="s">
        <v>72</v>
      </c>
      <c r="C343" s="4">
        <v>24</v>
      </c>
      <c r="D343" s="8">
        <v>8.4499999999999993</v>
      </c>
      <c r="E343" s="4">
        <v>19</v>
      </c>
      <c r="F343" s="8">
        <v>9.6</v>
      </c>
      <c r="G343" s="4">
        <v>5</v>
      </c>
      <c r="H343" s="8">
        <v>5.81</v>
      </c>
      <c r="I343" s="4">
        <v>0</v>
      </c>
    </row>
    <row r="344" spans="1:9" x14ac:dyDescent="0.15">
      <c r="A344" s="2">
        <v>4</v>
      </c>
      <c r="B344" s="1" t="s">
        <v>74</v>
      </c>
      <c r="C344" s="4">
        <v>22</v>
      </c>
      <c r="D344" s="8">
        <v>7.75</v>
      </c>
      <c r="E344" s="4">
        <v>12</v>
      </c>
      <c r="F344" s="8">
        <v>6.06</v>
      </c>
      <c r="G344" s="4">
        <v>10</v>
      </c>
      <c r="H344" s="8">
        <v>11.63</v>
      </c>
      <c r="I344" s="4">
        <v>0</v>
      </c>
    </row>
    <row r="345" spans="1:9" x14ac:dyDescent="0.15">
      <c r="A345" s="2">
        <v>5</v>
      </c>
      <c r="B345" s="1" t="s">
        <v>70</v>
      </c>
      <c r="C345" s="4">
        <v>19</v>
      </c>
      <c r="D345" s="8">
        <v>6.69</v>
      </c>
      <c r="E345" s="4">
        <v>17</v>
      </c>
      <c r="F345" s="8">
        <v>8.59</v>
      </c>
      <c r="G345" s="4">
        <v>2</v>
      </c>
      <c r="H345" s="8">
        <v>2.33</v>
      </c>
      <c r="I345" s="4">
        <v>0</v>
      </c>
    </row>
    <row r="346" spans="1:9" x14ac:dyDescent="0.15">
      <c r="A346" s="2">
        <v>5</v>
      </c>
      <c r="B346" s="1" t="s">
        <v>78</v>
      </c>
      <c r="C346" s="4">
        <v>19</v>
      </c>
      <c r="D346" s="8">
        <v>6.69</v>
      </c>
      <c r="E346" s="4">
        <v>18</v>
      </c>
      <c r="F346" s="8">
        <v>9.09</v>
      </c>
      <c r="G346" s="4">
        <v>1</v>
      </c>
      <c r="H346" s="8">
        <v>1.1599999999999999</v>
      </c>
      <c r="I346" s="4">
        <v>0</v>
      </c>
    </row>
    <row r="347" spans="1:9" x14ac:dyDescent="0.15">
      <c r="A347" s="2">
        <v>5</v>
      </c>
      <c r="B347" s="1" t="s">
        <v>80</v>
      </c>
      <c r="C347" s="4">
        <v>19</v>
      </c>
      <c r="D347" s="8">
        <v>6.69</v>
      </c>
      <c r="E347" s="4">
        <v>19</v>
      </c>
      <c r="F347" s="8">
        <v>9.6</v>
      </c>
      <c r="G347" s="4">
        <v>0</v>
      </c>
      <c r="H347" s="8">
        <v>0</v>
      </c>
      <c r="I347" s="4">
        <v>0</v>
      </c>
    </row>
    <row r="348" spans="1:9" x14ac:dyDescent="0.15">
      <c r="A348" s="2">
        <v>8</v>
      </c>
      <c r="B348" s="1" t="s">
        <v>96</v>
      </c>
      <c r="C348" s="4">
        <v>13</v>
      </c>
      <c r="D348" s="8">
        <v>4.58</v>
      </c>
      <c r="E348" s="4">
        <v>13</v>
      </c>
      <c r="F348" s="8">
        <v>6.57</v>
      </c>
      <c r="G348" s="4">
        <v>0</v>
      </c>
      <c r="H348" s="8">
        <v>0</v>
      </c>
      <c r="I348" s="4">
        <v>0</v>
      </c>
    </row>
    <row r="349" spans="1:9" x14ac:dyDescent="0.15">
      <c r="A349" s="2">
        <v>8</v>
      </c>
      <c r="B349" s="1" t="s">
        <v>81</v>
      </c>
      <c r="C349" s="4">
        <v>13</v>
      </c>
      <c r="D349" s="8">
        <v>4.58</v>
      </c>
      <c r="E349" s="4">
        <v>12</v>
      </c>
      <c r="F349" s="8">
        <v>6.06</v>
      </c>
      <c r="G349" s="4">
        <v>1</v>
      </c>
      <c r="H349" s="8">
        <v>1.1599999999999999</v>
      </c>
      <c r="I349" s="4">
        <v>0</v>
      </c>
    </row>
    <row r="350" spans="1:9" x14ac:dyDescent="0.15">
      <c r="A350" s="2">
        <v>10</v>
      </c>
      <c r="B350" s="1" t="s">
        <v>76</v>
      </c>
      <c r="C350" s="4">
        <v>10</v>
      </c>
      <c r="D350" s="8">
        <v>3.52</v>
      </c>
      <c r="E350" s="4">
        <v>5</v>
      </c>
      <c r="F350" s="8">
        <v>2.5299999999999998</v>
      </c>
      <c r="G350" s="4">
        <v>5</v>
      </c>
      <c r="H350" s="8">
        <v>5.81</v>
      </c>
      <c r="I350" s="4">
        <v>0</v>
      </c>
    </row>
    <row r="351" spans="1:9" x14ac:dyDescent="0.15">
      <c r="A351" s="2">
        <v>11</v>
      </c>
      <c r="B351" s="1" t="s">
        <v>65</v>
      </c>
      <c r="C351" s="4">
        <v>9</v>
      </c>
      <c r="D351" s="8">
        <v>3.17</v>
      </c>
      <c r="E351" s="4">
        <v>4</v>
      </c>
      <c r="F351" s="8">
        <v>2.02</v>
      </c>
      <c r="G351" s="4">
        <v>5</v>
      </c>
      <c r="H351" s="8">
        <v>5.81</v>
      </c>
      <c r="I351" s="4">
        <v>0</v>
      </c>
    </row>
    <row r="352" spans="1:9" x14ac:dyDescent="0.15">
      <c r="A352" s="2">
        <v>12</v>
      </c>
      <c r="B352" s="1" t="s">
        <v>71</v>
      </c>
      <c r="C352" s="4">
        <v>8</v>
      </c>
      <c r="D352" s="8">
        <v>2.82</v>
      </c>
      <c r="E352" s="4">
        <v>8</v>
      </c>
      <c r="F352" s="8">
        <v>4.04</v>
      </c>
      <c r="G352" s="4">
        <v>0</v>
      </c>
      <c r="H352" s="8">
        <v>0</v>
      </c>
      <c r="I352" s="4">
        <v>0</v>
      </c>
    </row>
    <row r="353" spans="1:9" x14ac:dyDescent="0.15">
      <c r="A353" s="2">
        <v>12</v>
      </c>
      <c r="B353" s="1" t="s">
        <v>84</v>
      </c>
      <c r="C353" s="4">
        <v>8</v>
      </c>
      <c r="D353" s="8">
        <v>2.82</v>
      </c>
      <c r="E353" s="4">
        <v>0</v>
      </c>
      <c r="F353" s="8">
        <v>0</v>
      </c>
      <c r="G353" s="4">
        <v>8</v>
      </c>
      <c r="H353" s="8">
        <v>9.3000000000000007</v>
      </c>
      <c r="I353" s="4">
        <v>0</v>
      </c>
    </row>
    <row r="354" spans="1:9" x14ac:dyDescent="0.15">
      <c r="A354" s="2">
        <v>14</v>
      </c>
      <c r="B354" s="1" t="s">
        <v>68</v>
      </c>
      <c r="C354" s="4">
        <v>5</v>
      </c>
      <c r="D354" s="8">
        <v>1.76</v>
      </c>
      <c r="E354" s="4">
        <v>2</v>
      </c>
      <c r="F354" s="8">
        <v>1.01</v>
      </c>
      <c r="G354" s="4">
        <v>3</v>
      </c>
      <c r="H354" s="8">
        <v>3.49</v>
      </c>
      <c r="I354" s="4">
        <v>0</v>
      </c>
    </row>
    <row r="355" spans="1:9" x14ac:dyDescent="0.15">
      <c r="A355" s="2">
        <v>14</v>
      </c>
      <c r="B355" s="1" t="s">
        <v>69</v>
      </c>
      <c r="C355" s="4">
        <v>5</v>
      </c>
      <c r="D355" s="8">
        <v>1.76</v>
      </c>
      <c r="E355" s="4">
        <v>3</v>
      </c>
      <c r="F355" s="8">
        <v>1.52</v>
      </c>
      <c r="G355" s="4">
        <v>2</v>
      </c>
      <c r="H355" s="8">
        <v>2.33</v>
      </c>
      <c r="I355" s="4">
        <v>0</v>
      </c>
    </row>
    <row r="356" spans="1:9" x14ac:dyDescent="0.15">
      <c r="A356" s="2">
        <v>14</v>
      </c>
      <c r="B356" s="1" t="s">
        <v>75</v>
      </c>
      <c r="C356" s="4">
        <v>5</v>
      </c>
      <c r="D356" s="8">
        <v>1.76</v>
      </c>
      <c r="E356" s="4">
        <v>1</v>
      </c>
      <c r="F356" s="8">
        <v>0.51</v>
      </c>
      <c r="G356" s="4">
        <v>4</v>
      </c>
      <c r="H356" s="8">
        <v>4.6500000000000004</v>
      </c>
      <c r="I356" s="4">
        <v>0</v>
      </c>
    </row>
    <row r="357" spans="1:9" x14ac:dyDescent="0.15">
      <c r="A357" s="2">
        <v>17</v>
      </c>
      <c r="B357" s="1" t="s">
        <v>66</v>
      </c>
      <c r="C357" s="4">
        <v>4</v>
      </c>
      <c r="D357" s="8">
        <v>1.41</v>
      </c>
      <c r="E357" s="4">
        <v>3</v>
      </c>
      <c r="F357" s="8">
        <v>1.52</v>
      </c>
      <c r="G357" s="4">
        <v>1</v>
      </c>
      <c r="H357" s="8">
        <v>1.1599999999999999</v>
      </c>
      <c r="I357" s="4">
        <v>0</v>
      </c>
    </row>
    <row r="358" spans="1:9" x14ac:dyDescent="0.15">
      <c r="A358" s="2">
        <v>17</v>
      </c>
      <c r="B358" s="1" t="s">
        <v>104</v>
      </c>
      <c r="C358" s="4">
        <v>4</v>
      </c>
      <c r="D358" s="8">
        <v>1.41</v>
      </c>
      <c r="E358" s="4">
        <v>3</v>
      </c>
      <c r="F358" s="8">
        <v>1.52</v>
      </c>
      <c r="G358" s="4">
        <v>1</v>
      </c>
      <c r="H358" s="8">
        <v>1.1599999999999999</v>
      </c>
      <c r="I358" s="4">
        <v>0</v>
      </c>
    </row>
    <row r="359" spans="1:9" x14ac:dyDescent="0.15">
      <c r="A359" s="2">
        <v>17</v>
      </c>
      <c r="B359" s="1" t="s">
        <v>73</v>
      </c>
      <c r="C359" s="4">
        <v>4</v>
      </c>
      <c r="D359" s="8">
        <v>1.41</v>
      </c>
      <c r="E359" s="4">
        <v>2</v>
      </c>
      <c r="F359" s="8">
        <v>1.01</v>
      </c>
      <c r="G359" s="4">
        <v>2</v>
      </c>
      <c r="H359" s="8">
        <v>2.33</v>
      </c>
      <c r="I359" s="4">
        <v>0</v>
      </c>
    </row>
    <row r="360" spans="1:9" x14ac:dyDescent="0.15">
      <c r="A360" s="2">
        <v>20</v>
      </c>
      <c r="B360" s="1" t="s">
        <v>64</v>
      </c>
      <c r="C360" s="4">
        <v>3</v>
      </c>
      <c r="D360" s="8">
        <v>1.06</v>
      </c>
      <c r="E360" s="4">
        <v>1</v>
      </c>
      <c r="F360" s="8">
        <v>0.51</v>
      </c>
      <c r="G360" s="4">
        <v>2</v>
      </c>
      <c r="H360" s="8">
        <v>2.33</v>
      </c>
      <c r="I360" s="4">
        <v>0</v>
      </c>
    </row>
    <row r="361" spans="1:9" x14ac:dyDescent="0.15">
      <c r="A361" s="2">
        <v>20</v>
      </c>
      <c r="B361" s="1" t="s">
        <v>91</v>
      </c>
      <c r="C361" s="4">
        <v>3</v>
      </c>
      <c r="D361" s="8">
        <v>1.06</v>
      </c>
      <c r="E361" s="4">
        <v>1</v>
      </c>
      <c r="F361" s="8">
        <v>0.51</v>
      </c>
      <c r="G361" s="4">
        <v>2</v>
      </c>
      <c r="H361" s="8">
        <v>2.33</v>
      </c>
      <c r="I361" s="4">
        <v>0</v>
      </c>
    </row>
    <row r="362" spans="1:9" x14ac:dyDescent="0.15">
      <c r="A362" s="2">
        <v>20</v>
      </c>
      <c r="B362" s="1" t="s">
        <v>103</v>
      </c>
      <c r="C362" s="4">
        <v>3</v>
      </c>
      <c r="D362" s="8">
        <v>1.06</v>
      </c>
      <c r="E362" s="4">
        <v>1</v>
      </c>
      <c r="F362" s="8">
        <v>0.51</v>
      </c>
      <c r="G362" s="4">
        <v>2</v>
      </c>
      <c r="H362" s="8">
        <v>2.33</v>
      </c>
      <c r="I362" s="4">
        <v>0</v>
      </c>
    </row>
    <row r="363" spans="1:9" x14ac:dyDescent="0.15">
      <c r="A363" s="2">
        <v>20</v>
      </c>
      <c r="B363" s="1" t="s">
        <v>88</v>
      </c>
      <c r="C363" s="4">
        <v>3</v>
      </c>
      <c r="D363" s="8">
        <v>1.06</v>
      </c>
      <c r="E363" s="4">
        <v>0</v>
      </c>
      <c r="F363" s="8">
        <v>0</v>
      </c>
      <c r="G363" s="4">
        <v>3</v>
      </c>
      <c r="H363" s="8">
        <v>3.49</v>
      </c>
      <c r="I363" s="4">
        <v>0</v>
      </c>
    </row>
    <row r="364" spans="1:9" x14ac:dyDescent="0.15">
      <c r="A364" s="2">
        <v>20</v>
      </c>
      <c r="B364" s="1" t="s">
        <v>83</v>
      </c>
      <c r="C364" s="4">
        <v>3</v>
      </c>
      <c r="D364" s="8">
        <v>1.06</v>
      </c>
      <c r="E364" s="4">
        <v>1</v>
      </c>
      <c r="F364" s="8">
        <v>0.51</v>
      </c>
      <c r="G364" s="4">
        <v>2</v>
      </c>
      <c r="H364" s="8">
        <v>2.33</v>
      </c>
      <c r="I364" s="4">
        <v>0</v>
      </c>
    </row>
    <row r="365" spans="1:9" x14ac:dyDescent="0.15">
      <c r="A365" s="2">
        <v>20</v>
      </c>
      <c r="B365" s="1" t="s">
        <v>87</v>
      </c>
      <c r="C365" s="4">
        <v>3</v>
      </c>
      <c r="D365" s="8">
        <v>1.06</v>
      </c>
      <c r="E365" s="4">
        <v>0</v>
      </c>
      <c r="F365" s="8">
        <v>0</v>
      </c>
      <c r="G365" s="4">
        <v>3</v>
      </c>
      <c r="H365" s="8">
        <v>3.49</v>
      </c>
      <c r="I365" s="4">
        <v>0</v>
      </c>
    </row>
    <row r="366" spans="1:9" x14ac:dyDescent="0.15">
      <c r="A366" s="2">
        <v>20</v>
      </c>
      <c r="B366" s="1" t="s">
        <v>82</v>
      </c>
      <c r="C366" s="4">
        <v>3</v>
      </c>
      <c r="D366" s="8">
        <v>1.06</v>
      </c>
      <c r="E366" s="4">
        <v>3</v>
      </c>
      <c r="F366" s="8">
        <v>1.52</v>
      </c>
      <c r="G366" s="4">
        <v>0</v>
      </c>
      <c r="H366" s="8">
        <v>0</v>
      </c>
      <c r="I366" s="4">
        <v>0</v>
      </c>
    </row>
    <row r="367" spans="1:9" x14ac:dyDescent="0.15">
      <c r="A367" s="1"/>
      <c r="C367" s="4"/>
      <c r="D367" s="8"/>
      <c r="E367" s="4"/>
      <c r="F367" s="8"/>
      <c r="G367" s="4"/>
      <c r="H367" s="8"/>
      <c r="I367" s="4"/>
    </row>
    <row r="368" spans="1:9" x14ac:dyDescent="0.15">
      <c r="A368" s="1" t="s">
        <v>16</v>
      </c>
      <c r="C368" s="4"/>
      <c r="D368" s="8"/>
      <c r="E368" s="4"/>
      <c r="F368" s="8"/>
      <c r="G368" s="4"/>
      <c r="H368" s="8"/>
      <c r="I368" s="4"/>
    </row>
    <row r="369" spans="1:9" x14ac:dyDescent="0.15">
      <c r="A369" s="2">
        <v>1</v>
      </c>
      <c r="B369" s="1" t="s">
        <v>72</v>
      </c>
      <c r="C369" s="4">
        <v>53</v>
      </c>
      <c r="D369" s="8">
        <v>11.55</v>
      </c>
      <c r="E369" s="4">
        <v>41</v>
      </c>
      <c r="F369" s="8">
        <v>13.02</v>
      </c>
      <c r="G369" s="4">
        <v>12</v>
      </c>
      <c r="H369" s="8">
        <v>8.33</v>
      </c>
      <c r="I369" s="4">
        <v>0</v>
      </c>
    </row>
    <row r="370" spans="1:9" x14ac:dyDescent="0.15">
      <c r="A370" s="2">
        <v>1</v>
      </c>
      <c r="B370" s="1" t="s">
        <v>78</v>
      </c>
      <c r="C370" s="4">
        <v>53</v>
      </c>
      <c r="D370" s="8">
        <v>11.55</v>
      </c>
      <c r="E370" s="4">
        <v>50</v>
      </c>
      <c r="F370" s="8">
        <v>15.87</v>
      </c>
      <c r="G370" s="4">
        <v>3</v>
      </c>
      <c r="H370" s="8">
        <v>2.08</v>
      </c>
      <c r="I370" s="4">
        <v>0</v>
      </c>
    </row>
    <row r="371" spans="1:9" x14ac:dyDescent="0.15">
      <c r="A371" s="2">
        <v>3</v>
      </c>
      <c r="B371" s="1" t="s">
        <v>74</v>
      </c>
      <c r="C371" s="4">
        <v>44</v>
      </c>
      <c r="D371" s="8">
        <v>9.59</v>
      </c>
      <c r="E371" s="4">
        <v>29</v>
      </c>
      <c r="F371" s="8">
        <v>9.2100000000000009</v>
      </c>
      <c r="G371" s="4">
        <v>15</v>
      </c>
      <c r="H371" s="8">
        <v>10.42</v>
      </c>
      <c r="I371" s="4">
        <v>0</v>
      </c>
    </row>
    <row r="372" spans="1:9" x14ac:dyDescent="0.15">
      <c r="A372" s="2">
        <v>4</v>
      </c>
      <c r="B372" s="1" t="s">
        <v>77</v>
      </c>
      <c r="C372" s="4">
        <v>42</v>
      </c>
      <c r="D372" s="8">
        <v>9.15</v>
      </c>
      <c r="E372" s="4">
        <v>38</v>
      </c>
      <c r="F372" s="8">
        <v>12.06</v>
      </c>
      <c r="G372" s="4">
        <v>4</v>
      </c>
      <c r="H372" s="8">
        <v>2.78</v>
      </c>
      <c r="I372" s="4">
        <v>0</v>
      </c>
    </row>
    <row r="373" spans="1:9" x14ac:dyDescent="0.15">
      <c r="A373" s="2">
        <v>5</v>
      </c>
      <c r="B373" s="1" t="s">
        <v>70</v>
      </c>
      <c r="C373" s="4">
        <v>30</v>
      </c>
      <c r="D373" s="8">
        <v>6.54</v>
      </c>
      <c r="E373" s="4">
        <v>25</v>
      </c>
      <c r="F373" s="8">
        <v>7.94</v>
      </c>
      <c r="G373" s="4">
        <v>5</v>
      </c>
      <c r="H373" s="8">
        <v>3.47</v>
      </c>
      <c r="I373" s="4">
        <v>0</v>
      </c>
    </row>
    <row r="374" spans="1:9" x14ac:dyDescent="0.15">
      <c r="A374" s="2">
        <v>6</v>
      </c>
      <c r="B374" s="1" t="s">
        <v>63</v>
      </c>
      <c r="C374" s="4">
        <v>27</v>
      </c>
      <c r="D374" s="8">
        <v>5.88</v>
      </c>
      <c r="E374" s="4">
        <v>10</v>
      </c>
      <c r="F374" s="8">
        <v>3.17</v>
      </c>
      <c r="G374" s="4">
        <v>17</v>
      </c>
      <c r="H374" s="8">
        <v>11.81</v>
      </c>
      <c r="I374" s="4">
        <v>0</v>
      </c>
    </row>
    <row r="375" spans="1:9" x14ac:dyDescent="0.15">
      <c r="A375" s="2">
        <v>7</v>
      </c>
      <c r="B375" s="1" t="s">
        <v>71</v>
      </c>
      <c r="C375" s="4">
        <v>21</v>
      </c>
      <c r="D375" s="8">
        <v>4.58</v>
      </c>
      <c r="E375" s="4">
        <v>18</v>
      </c>
      <c r="F375" s="8">
        <v>5.71</v>
      </c>
      <c r="G375" s="4">
        <v>3</v>
      </c>
      <c r="H375" s="8">
        <v>2.08</v>
      </c>
      <c r="I375" s="4">
        <v>0</v>
      </c>
    </row>
    <row r="376" spans="1:9" x14ac:dyDescent="0.15">
      <c r="A376" s="2">
        <v>8</v>
      </c>
      <c r="B376" s="1" t="s">
        <v>80</v>
      </c>
      <c r="C376" s="4">
        <v>19</v>
      </c>
      <c r="D376" s="8">
        <v>4.1399999999999997</v>
      </c>
      <c r="E376" s="4">
        <v>15</v>
      </c>
      <c r="F376" s="8">
        <v>4.76</v>
      </c>
      <c r="G376" s="4">
        <v>4</v>
      </c>
      <c r="H376" s="8">
        <v>2.78</v>
      </c>
      <c r="I376" s="4">
        <v>0</v>
      </c>
    </row>
    <row r="377" spans="1:9" x14ac:dyDescent="0.15">
      <c r="A377" s="2">
        <v>9</v>
      </c>
      <c r="B377" s="1" t="s">
        <v>81</v>
      </c>
      <c r="C377" s="4">
        <v>17</v>
      </c>
      <c r="D377" s="8">
        <v>3.7</v>
      </c>
      <c r="E377" s="4">
        <v>17</v>
      </c>
      <c r="F377" s="8">
        <v>5.4</v>
      </c>
      <c r="G377" s="4">
        <v>0</v>
      </c>
      <c r="H377" s="8">
        <v>0</v>
      </c>
      <c r="I377" s="4">
        <v>0</v>
      </c>
    </row>
    <row r="378" spans="1:9" x14ac:dyDescent="0.15">
      <c r="A378" s="2">
        <v>10</v>
      </c>
      <c r="B378" s="1" t="s">
        <v>75</v>
      </c>
      <c r="C378" s="4">
        <v>15</v>
      </c>
      <c r="D378" s="8">
        <v>3.27</v>
      </c>
      <c r="E378" s="4">
        <v>14</v>
      </c>
      <c r="F378" s="8">
        <v>4.4400000000000004</v>
      </c>
      <c r="G378" s="4">
        <v>1</v>
      </c>
      <c r="H378" s="8">
        <v>0.69</v>
      </c>
      <c r="I378" s="4">
        <v>0</v>
      </c>
    </row>
    <row r="379" spans="1:9" x14ac:dyDescent="0.15">
      <c r="A379" s="2">
        <v>11</v>
      </c>
      <c r="B379" s="1" t="s">
        <v>73</v>
      </c>
      <c r="C379" s="4">
        <v>12</v>
      </c>
      <c r="D379" s="8">
        <v>2.61</v>
      </c>
      <c r="E379" s="4">
        <v>5</v>
      </c>
      <c r="F379" s="8">
        <v>1.59</v>
      </c>
      <c r="G379" s="4">
        <v>7</v>
      </c>
      <c r="H379" s="8">
        <v>4.8600000000000003</v>
      </c>
      <c r="I379" s="4">
        <v>0</v>
      </c>
    </row>
    <row r="380" spans="1:9" x14ac:dyDescent="0.15">
      <c r="A380" s="2">
        <v>12</v>
      </c>
      <c r="B380" s="1" t="s">
        <v>64</v>
      </c>
      <c r="C380" s="4">
        <v>10</v>
      </c>
      <c r="D380" s="8">
        <v>2.1800000000000002</v>
      </c>
      <c r="E380" s="4">
        <v>5</v>
      </c>
      <c r="F380" s="8">
        <v>1.59</v>
      </c>
      <c r="G380" s="4">
        <v>5</v>
      </c>
      <c r="H380" s="8">
        <v>3.47</v>
      </c>
      <c r="I380" s="4">
        <v>0</v>
      </c>
    </row>
    <row r="381" spans="1:9" x14ac:dyDescent="0.15">
      <c r="A381" s="2">
        <v>12</v>
      </c>
      <c r="B381" s="1" t="s">
        <v>69</v>
      </c>
      <c r="C381" s="4">
        <v>10</v>
      </c>
      <c r="D381" s="8">
        <v>2.1800000000000002</v>
      </c>
      <c r="E381" s="4">
        <v>9</v>
      </c>
      <c r="F381" s="8">
        <v>2.86</v>
      </c>
      <c r="G381" s="4">
        <v>1</v>
      </c>
      <c r="H381" s="8">
        <v>0.69</v>
      </c>
      <c r="I381" s="4">
        <v>0</v>
      </c>
    </row>
    <row r="382" spans="1:9" x14ac:dyDescent="0.15">
      <c r="A382" s="2">
        <v>14</v>
      </c>
      <c r="B382" s="1" t="s">
        <v>89</v>
      </c>
      <c r="C382" s="4">
        <v>9</v>
      </c>
      <c r="D382" s="8">
        <v>1.96</v>
      </c>
      <c r="E382" s="4">
        <v>4</v>
      </c>
      <c r="F382" s="8">
        <v>1.27</v>
      </c>
      <c r="G382" s="4">
        <v>5</v>
      </c>
      <c r="H382" s="8">
        <v>3.47</v>
      </c>
      <c r="I382" s="4">
        <v>0</v>
      </c>
    </row>
    <row r="383" spans="1:9" x14ac:dyDescent="0.15">
      <c r="A383" s="2">
        <v>15</v>
      </c>
      <c r="B383" s="1" t="s">
        <v>91</v>
      </c>
      <c r="C383" s="4">
        <v>8</v>
      </c>
      <c r="D383" s="8">
        <v>1.74</v>
      </c>
      <c r="E383" s="4">
        <v>2</v>
      </c>
      <c r="F383" s="8">
        <v>0.63</v>
      </c>
      <c r="G383" s="4">
        <v>6</v>
      </c>
      <c r="H383" s="8">
        <v>4.17</v>
      </c>
      <c r="I383" s="4">
        <v>0</v>
      </c>
    </row>
    <row r="384" spans="1:9" x14ac:dyDescent="0.15">
      <c r="A384" s="2">
        <v>15</v>
      </c>
      <c r="B384" s="1" t="s">
        <v>68</v>
      </c>
      <c r="C384" s="4">
        <v>8</v>
      </c>
      <c r="D384" s="8">
        <v>1.74</v>
      </c>
      <c r="E384" s="4">
        <v>4</v>
      </c>
      <c r="F384" s="8">
        <v>1.27</v>
      </c>
      <c r="G384" s="4">
        <v>4</v>
      </c>
      <c r="H384" s="8">
        <v>2.78</v>
      </c>
      <c r="I384" s="4">
        <v>0</v>
      </c>
    </row>
    <row r="385" spans="1:9" x14ac:dyDescent="0.15">
      <c r="A385" s="2">
        <v>17</v>
      </c>
      <c r="B385" s="1" t="s">
        <v>65</v>
      </c>
      <c r="C385" s="4">
        <v>5</v>
      </c>
      <c r="D385" s="8">
        <v>1.0900000000000001</v>
      </c>
      <c r="E385" s="4">
        <v>1</v>
      </c>
      <c r="F385" s="8">
        <v>0.32</v>
      </c>
      <c r="G385" s="4">
        <v>4</v>
      </c>
      <c r="H385" s="8">
        <v>2.78</v>
      </c>
      <c r="I385" s="4">
        <v>0</v>
      </c>
    </row>
    <row r="386" spans="1:9" x14ac:dyDescent="0.15">
      <c r="A386" s="2">
        <v>17</v>
      </c>
      <c r="B386" s="1" t="s">
        <v>79</v>
      </c>
      <c r="C386" s="4">
        <v>5</v>
      </c>
      <c r="D386" s="8">
        <v>1.0900000000000001</v>
      </c>
      <c r="E386" s="4">
        <v>4</v>
      </c>
      <c r="F386" s="8">
        <v>1.27</v>
      </c>
      <c r="G386" s="4">
        <v>1</v>
      </c>
      <c r="H386" s="8">
        <v>0.69</v>
      </c>
      <c r="I386" s="4">
        <v>0</v>
      </c>
    </row>
    <row r="387" spans="1:9" x14ac:dyDescent="0.15">
      <c r="A387" s="2">
        <v>19</v>
      </c>
      <c r="B387" s="1" t="s">
        <v>90</v>
      </c>
      <c r="C387" s="4">
        <v>4</v>
      </c>
      <c r="D387" s="8">
        <v>0.87</v>
      </c>
      <c r="E387" s="4">
        <v>2</v>
      </c>
      <c r="F387" s="8">
        <v>0.63</v>
      </c>
      <c r="G387" s="4">
        <v>2</v>
      </c>
      <c r="H387" s="8">
        <v>1.39</v>
      </c>
      <c r="I387" s="4">
        <v>0</v>
      </c>
    </row>
    <row r="388" spans="1:9" x14ac:dyDescent="0.15">
      <c r="A388" s="2">
        <v>19</v>
      </c>
      <c r="B388" s="1" t="s">
        <v>86</v>
      </c>
      <c r="C388" s="4">
        <v>4</v>
      </c>
      <c r="D388" s="8">
        <v>0.87</v>
      </c>
      <c r="E388" s="4">
        <v>2</v>
      </c>
      <c r="F388" s="8">
        <v>0.63</v>
      </c>
      <c r="G388" s="4">
        <v>2</v>
      </c>
      <c r="H388" s="8">
        <v>1.39</v>
      </c>
      <c r="I388" s="4">
        <v>0</v>
      </c>
    </row>
    <row r="389" spans="1:9" x14ac:dyDescent="0.15">
      <c r="A389" s="2">
        <v>19</v>
      </c>
      <c r="B389" s="1" t="s">
        <v>84</v>
      </c>
      <c r="C389" s="4">
        <v>4</v>
      </c>
      <c r="D389" s="8">
        <v>0.87</v>
      </c>
      <c r="E389" s="4">
        <v>0</v>
      </c>
      <c r="F389" s="8">
        <v>0</v>
      </c>
      <c r="G389" s="4">
        <v>4</v>
      </c>
      <c r="H389" s="8">
        <v>2.78</v>
      </c>
      <c r="I389" s="4">
        <v>0</v>
      </c>
    </row>
    <row r="390" spans="1:9" x14ac:dyDescent="0.15">
      <c r="A390" s="2">
        <v>19</v>
      </c>
      <c r="B390" s="1" t="s">
        <v>85</v>
      </c>
      <c r="C390" s="4">
        <v>4</v>
      </c>
      <c r="D390" s="8">
        <v>0.87</v>
      </c>
      <c r="E390" s="4">
        <v>1</v>
      </c>
      <c r="F390" s="8">
        <v>0.32</v>
      </c>
      <c r="G390" s="4">
        <v>3</v>
      </c>
      <c r="H390" s="8">
        <v>2.08</v>
      </c>
      <c r="I390" s="4">
        <v>0</v>
      </c>
    </row>
    <row r="391" spans="1:9" x14ac:dyDescent="0.15">
      <c r="A391" s="1"/>
      <c r="C391" s="4"/>
      <c r="D391" s="8"/>
      <c r="E391" s="4"/>
      <c r="F391" s="8"/>
      <c r="G391" s="4"/>
      <c r="H391" s="8"/>
      <c r="I391" s="4"/>
    </row>
    <row r="392" spans="1:9" x14ac:dyDescent="0.15">
      <c r="A392" s="1" t="s">
        <v>17</v>
      </c>
      <c r="C392" s="4"/>
      <c r="D392" s="8"/>
      <c r="E392" s="4"/>
      <c r="F392" s="8"/>
      <c r="G392" s="4"/>
      <c r="H392" s="8"/>
      <c r="I392" s="4"/>
    </row>
    <row r="393" spans="1:9" x14ac:dyDescent="0.15">
      <c r="A393" s="2">
        <v>1</v>
      </c>
      <c r="B393" s="1" t="s">
        <v>63</v>
      </c>
      <c r="C393" s="4">
        <v>10</v>
      </c>
      <c r="D393" s="8">
        <v>10.99</v>
      </c>
      <c r="E393" s="4">
        <v>6</v>
      </c>
      <c r="F393" s="8">
        <v>8.33</v>
      </c>
      <c r="G393" s="4">
        <v>4</v>
      </c>
      <c r="H393" s="8">
        <v>21.05</v>
      </c>
      <c r="I393" s="4">
        <v>0</v>
      </c>
    </row>
    <row r="394" spans="1:9" x14ac:dyDescent="0.15">
      <c r="A394" s="2">
        <v>2</v>
      </c>
      <c r="B394" s="1" t="s">
        <v>74</v>
      </c>
      <c r="C394" s="4">
        <v>9</v>
      </c>
      <c r="D394" s="8">
        <v>9.89</v>
      </c>
      <c r="E394" s="4">
        <v>9</v>
      </c>
      <c r="F394" s="8">
        <v>12.5</v>
      </c>
      <c r="G394" s="4">
        <v>0</v>
      </c>
      <c r="H394" s="8">
        <v>0</v>
      </c>
      <c r="I394" s="4">
        <v>0</v>
      </c>
    </row>
    <row r="395" spans="1:9" x14ac:dyDescent="0.15">
      <c r="A395" s="2">
        <v>3</v>
      </c>
      <c r="B395" s="1" t="s">
        <v>78</v>
      </c>
      <c r="C395" s="4">
        <v>8</v>
      </c>
      <c r="D395" s="8">
        <v>8.7899999999999991</v>
      </c>
      <c r="E395" s="4">
        <v>8</v>
      </c>
      <c r="F395" s="8">
        <v>11.11</v>
      </c>
      <c r="G395" s="4">
        <v>0</v>
      </c>
      <c r="H395" s="8">
        <v>0</v>
      </c>
      <c r="I395" s="4">
        <v>0</v>
      </c>
    </row>
    <row r="396" spans="1:9" x14ac:dyDescent="0.15">
      <c r="A396" s="2">
        <v>4</v>
      </c>
      <c r="B396" s="1" t="s">
        <v>70</v>
      </c>
      <c r="C396" s="4">
        <v>6</v>
      </c>
      <c r="D396" s="8">
        <v>6.59</v>
      </c>
      <c r="E396" s="4">
        <v>6</v>
      </c>
      <c r="F396" s="8">
        <v>8.33</v>
      </c>
      <c r="G396" s="4">
        <v>0</v>
      </c>
      <c r="H396" s="8">
        <v>0</v>
      </c>
      <c r="I396" s="4">
        <v>0</v>
      </c>
    </row>
    <row r="397" spans="1:9" x14ac:dyDescent="0.15">
      <c r="A397" s="2">
        <v>4</v>
      </c>
      <c r="B397" s="1" t="s">
        <v>72</v>
      </c>
      <c r="C397" s="4">
        <v>6</v>
      </c>
      <c r="D397" s="8">
        <v>6.59</v>
      </c>
      <c r="E397" s="4">
        <v>6</v>
      </c>
      <c r="F397" s="8">
        <v>8.33</v>
      </c>
      <c r="G397" s="4">
        <v>0</v>
      </c>
      <c r="H397" s="8">
        <v>0</v>
      </c>
      <c r="I397" s="4">
        <v>0</v>
      </c>
    </row>
    <row r="398" spans="1:9" x14ac:dyDescent="0.15">
      <c r="A398" s="2">
        <v>4</v>
      </c>
      <c r="B398" s="1" t="s">
        <v>81</v>
      </c>
      <c r="C398" s="4">
        <v>6</v>
      </c>
      <c r="D398" s="8">
        <v>6.59</v>
      </c>
      <c r="E398" s="4">
        <v>5</v>
      </c>
      <c r="F398" s="8">
        <v>6.94</v>
      </c>
      <c r="G398" s="4">
        <v>1</v>
      </c>
      <c r="H398" s="8">
        <v>5.26</v>
      </c>
      <c r="I398" s="4">
        <v>0</v>
      </c>
    </row>
    <row r="399" spans="1:9" x14ac:dyDescent="0.15">
      <c r="A399" s="2">
        <v>7</v>
      </c>
      <c r="B399" s="1" t="s">
        <v>65</v>
      </c>
      <c r="C399" s="4">
        <v>4</v>
      </c>
      <c r="D399" s="8">
        <v>4.4000000000000004</v>
      </c>
      <c r="E399" s="4">
        <v>3</v>
      </c>
      <c r="F399" s="8">
        <v>4.17</v>
      </c>
      <c r="G399" s="4">
        <v>1</v>
      </c>
      <c r="H399" s="8">
        <v>5.26</v>
      </c>
      <c r="I399" s="4">
        <v>0</v>
      </c>
    </row>
    <row r="400" spans="1:9" x14ac:dyDescent="0.15">
      <c r="A400" s="2">
        <v>7</v>
      </c>
      <c r="B400" s="1" t="s">
        <v>98</v>
      </c>
      <c r="C400" s="4">
        <v>4</v>
      </c>
      <c r="D400" s="8">
        <v>4.4000000000000004</v>
      </c>
      <c r="E400" s="4">
        <v>3</v>
      </c>
      <c r="F400" s="8">
        <v>4.17</v>
      </c>
      <c r="G400" s="4">
        <v>1</v>
      </c>
      <c r="H400" s="8">
        <v>5.26</v>
      </c>
      <c r="I400" s="4">
        <v>0</v>
      </c>
    </row>
    <row r="401" spans="1:9" x14ac:dyDescent="0.15">
      <c r="A401" s="2">
        <v>7</v>
      </c>
      <c r="B401" s="1" t="s">
        <v>82</v>
      </c>
      <c r="C401" s="4">
        <v>4</v>
      </c>
      <c r="D401" s="8">
        <v>4.4000000000000004</v>
      </c>
      <c r="E401" s="4">
        <v>4</v>
      </c>
      <c r="F401" s="8">
        <v>5.56</v>
      </c>
      <c r="G401" s="4">
        <v>0</v>
      </c>
      <c r="H401" s="8">
        <v>0</v>
      </c>
      <c r="I401" s="4">
        <v>0</v>
      </c>
    </row>
    <row r="402" spans="1:9" x14ac:dyDescent="0.15">
      <c r="A402" s="2">
        <v>10</v>
      </c>
      <c r="B402" s="1" t="s">
        <v>64</v>
      </c>
      <c r="C402" s="4">
        <v>3</v>
      </c>
      <c r="D402" s="8">
        <v>3.3</v>
      </c>
      <c r="E402" s="4">
        <v>2</v>
      </c>
      <c r="F402" s="8">
        <v>2.78</v>
      </c>
      <c r="G402" s="4">
        <v>1</v>
      </c>
      <c r="H402" s="8">
        <v>5.26</v>
      </c>
      <c r="I402" s="4">
        <v>0</v>
      </c>
    </row>
    <row r="403" spans="1:9" x14ac:dyDescent="0.15">
      <c r="A403" s="2">
        <v>10</v>
      </c>
      <c r="B403" s="1" t="s">
        <v>66</v>
      </c>
      <c r="C403" s="4">
        <v>3</v>
      </c>
      <c r="D403" s="8">
        <v>3.3</v>
      </c>
      <c r="E403" s="4">
        <v>3</v>
      </c>
      <c r="F403" s="8">
        <v>4.17</v>
      </c>
      <c r="G403" s="4">
        <v>0</v>
      </c>
      <c r="H403" s="8">
        <v>0</v>
      </c>
      <c r="I403" s="4">
        <v>0</v>
      </c>
    </row>
    <row r="404" spans="1:9" x14ac:dyDescent="0.15">
      <c r="A404" s="2">
        <v>10</v>
      </c>
      <c r="B404" s="1" t="s">
        <v>88</v>
      </c>
      <c r="C404" s="4">
        <v>3</v>
      </c>
      <c r="D404" s="8">
        <v>3.3</v>
      </c>
      <c r="E404" s="4">
        <v>2</v>
      </c>
      <c r="F404" s="8">
        <v>2.78</v>
      </c>
      <c r="G404" s="4">
        <v>1</v>
      </c>
      <c r="H404" s="8">
        <v>5.26</v>
      </c>
      <c r="I404" s="4">
        <v>0</v>
      </c>
    </row>
    <row r="405" spans="1:9" x14ac:dyDescent="0.15">
      <c r="A405" s="2">
        <v>13</v>
      </c>
      <c r="B405" s="1" t="s">
        <v>90</v>
      </c>
      <c r="C405" s="4">
        <v>2</v>
      </c>
      <c r="D405" s="8">
        <v>2.2000000000000002</v>
      </c>
      <c r="E405" s="4">
        <v>1</v>
      </c>
      <c r="F405" s="8">
        <v>1.39</v>
      </c>
      <c r="G405" s="4">
        <v>1</v>
      </c>
      <c r="H405" s="8">
        <v>5.26</v>
      </c>
      <c r="I405" s="4">
        <v>0</v>
      </c>
    </row>
    <row r="406" spans="1:9" x14ac:dyDescent="0.15">
      <c r="A406" s="2">
        <v>13</v>
      </c>
      <c r="B406" s="1" t="s">
        <v>76</v>
      </c>
      <c r="C406" s="4">
        <v>2</v>
      </c>
      <c r="D406" s="8">
        <v>2.2000000000000002</v>
      </c>
      <c r="E406" s="4">
        <v>1</v>
      </c>
      <c r="F406" s="8">
        <v>1.39</v>
      </c>
      <c r="G406" s="4">
        <v>1</v>
      </c>
      <c r="H406" s="8">
        <v>5.26</v>
      </c>
      <c r="I406" s="4">
        <v>0</v>
      </c>
    </row>
    <row r="407" spans="1:9" x14ac:dyDescent="0.15">
      <c r="A407" s="2">
        <v>13</v>
      </c>
      <c r="B407" s="1" t="s">
        <v>77</v>
      </c>
      <c r="C407" s="4">
        <v>2</v>
      </c>
      <c r="D407" s="8">
        <v>2.2000000000000002</v>
      </c>
      <c r="E407" s="4">
        <v>2</v>
      </c>
      <c r="F407" s="8">
        <v>2.78</v>
      </c>
      <c r="G407" s="4">
        <v>0</v>
      </c>
      <c r="H407" s="8">
        <v>0</v>
      </c>
      <c r="I407" s="4">
        <v>0</v>
      </c>
    </row>
    <row r="408" spans="1:9" x14ac:dyDescent="0.15">
      <c r="A408" s="2">
        <v>13</v>
      </c>
      <c r="B408" s="1" t="s">
        <v>84</v>
      </c>
      <c r="C408" s="4">
        <v>2</v>
      </c>
      <c r="D408" s="8">
        <v>2.2000000000000002</v>
      </c>
      <c r="E408" s="4">
        <v>0</v>
      </c>
      <c r="F408" s="8">
        <v>0</v>
      </c>
      <c r="G408" s="4">
        <v>2</v>
      </c>
      <c r="H408" s="8">
        <v>10.53</v>
      </c>
      <c r="I408" s="4">
        <v>0</v>
      </c>
    </row>
    <row r="409" spans="1:9" x14ac:dyDescent="0.15">
      <c r="A409" s="2">
        <v>17</v>
      </c>
      <c r="B409" s="1" t="s">
        <v>105</v>
      </c>
      <c r="C409" s="4">
        <v>1</v>
      </c>
      <c r="D409" s="8">
        <v>1.1000000000000001</v>
      </c>
      <c r="E409" s="4">
        <v>0</v>
      </c>
      <c r="F409" s="8">
        <v>0</v>
      </c>
      <c r="G409" s="4">
        <v>1</v>
      </c>
      <c r="H409" s="8">
        <v>5.26</v>
      </c>
      <c r="I409" s="4">
        <v>0</v>
      </c>
    </row>
    <row r="410" spans="1:9" x14ac:dyDescent="0.15">
      <c r="A410" s="2">
        <v>17</v>
      </c>
      <c r="B410" s="1" t="s">
        <v>95</v>
      </c>
      <c r="C410" s="4">
        <v>1</v>
      </c>
      <c r="D410" s="8">
        <v>1.1000000000000001</v>
      </c>
      <c r="E410" s="4">
        <v>0</v>
      </c>
      <c r="F410" s="8">
        <v>0</v>
      </c>
      <c r="G410" s="4">
        <v>1</v>
      </c>
      <c r="H410" s="8">
        <v>5.26</v>
      </c>
      <c r="I410" s="4">
        <v>0</v>
      </c>
    </row>
    <row r="411" spans="1:9" x14ac:dyDescent="0.15">
      <c r="A411" s="2">
        <v>17</v>
      </c>
      <c r="B411" s="1" t="s">
        <v>86</v>
      </c>
      <c r="C411" s="4">
        <v>1</v>
      </c>
      <c r="D411" s="8">
        <v>1.1000000000000001</v>
      </c>
      <c r="E411" s="4">
        <v>0</v>
      </c>
      <c r="F411" s="8">
        <v>0</v>
      </c>
      <c r="G411" s="4">
        <v>1</v>
      </c>
      <c r="H411" s="8">
        <v>5.26</v>
      </c>
      <c r="I411" s="4">
        <v>0</v>
      </c>
    </row>
    <row r="412" spans="1:9" x14ac:dyDescent="0.15">
      <c r="A412" s="2">
        <v>17</v>
      </c>
      <c r="B412" s="1" t="s">
        <v>96</v>
      </c>
      <c r="C412" s="4">
        <v>1</v>
      </c>
      <c r="D412" s="8">
        <v>1.1000000000000001</v>
      </c>
      <c r="E412" s="4">
        <v>1</v>
      </c>
      <c r="F412" s="8">
        <v>1.39</v>
      </c>
      <c r="G412" s="4">
        <v>0</v>
      </c>
      <c r="H412" s="8">
        <v>0</v>
      </c>
      <c r="I412" s="4">
        <v>0</v>
      </c>
    </row>
    <row r="413" spans="1:9" x14ac:dyDescent="0.15">
      <c r="A413" s="2">
        <v>17</v>
      </c>
      <c r="B413" s="1" t="s">
        <v>91</v>
      </c>
      <c r="C413" s="4">
        <v>1</v>
      </c>
      <c r="D413" s="8">
        <v>1.1000000000000001</v>
      </c>
      <c r="E413" s="4">
        <v>1</v>
      </c>
      <c r="F413" s="8">
        <v>1.39</v>
      </c>
      <c r="G413" s="4">
        <v>0</v>
      </c>
      <c r="H413" s="8">
        <v>0</v>
      </c>
      <c r="I413" s="4">
        <v>0</v>
      </c>
    </row>
    <row r="414" spans="1:9" x14ac:dyDescent="0.15">
      <c r="A414" s="2">
        <v>17</v>
      </c>
      <c r="B414" s="1" t="s">
        <v>103</v>
      </c>
      <c r="C414" s="4">
        <v>1</v>
      </c>
      <c r="D414" s="8">
        <v>1.1000000000000001</v>
      </c>
      <c r="E414" s="4">
        <v>1</v>
      </c>
      <c r="F414" s="8">
        <v>1.39</v>
      </c>
      <c r="G414" s="4">
        <v>0</v>
      </c>
      <c r="H414" s="8">
        <v>0</v>
      </c>
      <c r="I414" s="4">
        <v>0</v>
      </c>
    </row>
    <row r="415" spans="1:9" x14ac:dyDescent="0.15">
      <c r="A415" s="2">
        <v>17</v>
      </c>
      <c r="B415" s="1" t="s">
        <v>100</v>
      </c>
      <c r="C415" s="4">
        <v>1</v>
      </c>
      <c r="D415" s="8">
        <v>1.1000000000000001</v>
      </c>
      <c r="E415" s="4">
        <v>1</v>
      </c>
      <c r="F415" s="8">
        <v>1.39</v>
      </c>
      <c r="G415" s="4">
        <v>0</v>
      </c>
      <c r="H415" s="8">
        <v>0</v>
      </c>
      <c r="I415" s="4">
        <v>0</v>
      </c>
    </row>
    <row r="416" spans="1:9" x14ac:dyDescent="0.15">
      <c r="A416" s="2">
        <v>17</v>
      </c>
      <c r="B416" s="1" t="s">
        <v>92</v>
      </c>
      <c r="C416" s="4">
        <v>1</v>
      </c>
      <c r="D416" s="8">
        <v>1.1000000000000001</v>
      </c>
      <c r="E416" s="4">
        <v>1</v>
      </c>
      <c r="F416" s="8">
        <v>1.39</v>
      </c>
      <c r="G416" s="4">
        <v>0</v>
      </c>
      <c r="H416" s="8">
        <v>0</v>
      </c>
      <c r="I416" s="4">
        <v>0</v>
      </c>
    </row>
    <row r="417" spans="1:9" x14ac:dyDescent="0.15">
      <c r="A417" s="2">
        <v>17</v>
      </c>
      <c r="B417" s="1" t="s">
        <v>106</v>
      </c>
      <c r="C417" s="4">
        <v>1</v>
      </c>
      <c r="D417" s="8">
        <v>1.1000000000000001</v>
      </c>
      <c r="E417" s="4">
        <v>1</v>
      </c>
      <c r="F417" s="8">
        <v>1.39</v>
      </c>
      <c r="G417" s="4">
        <v>0</v>
      </c>
      <c r="H417" s="8">
        <v>0</v>
      </c>
      <c r="I417" s="4">
        <v>0</v>
      </c>
    </row>
    <row r="418" spans="1:9" x14ac:dyDescent="0.15">
      <c r="A418" s="2">
        <v>17</v>
      </c>
      <c r="B418" s="1" t="s">
        <v>89</v>
      </c>
      <c r="C418" s="4">
        <v>1</v>
      </c>
      <c r="D418" s="8">
        <v>1.1000000000000001</v>
      </c>
      <c r="E418" s="4">
        <v>0</v>
      </c>
      <c r="F418" s="8">
        <v>0</v>
      </c>
      <c r="G418" s="4">
        <v>1</v>
      </c>
      <c r="H418" s="8">
        <v>5.26</v>
      </c>
      <c r="I418" s="4">
        <v>0</v>
      </c>
    </row>
    <row r="419" spans="1:9" x14ac:dyDescent="0.15">
      <c r="A419" s="2">
        <v>17</v>
      </c>
      <c r="B419" s="1" t="s">
        <v>83</v>
      </c>
      <c r="C419" s="4">
        <v>1</v>
      </c>
      <c r="D419" s="8">
        <v>1.1000000000000001</v>
      </c>
      <c r="E419" s="4">
        <v>1</v>
      </c>
      <c r="F419" s="8">
        <v>1.39</v>
      </c>
      <c r="G419" s="4">
        <v>0</v>
      </c>
      <c r="H419" s="8">
        <v>0</v>
      </c>
      <c r="I419" s="4">
        <v>0</v>
      </c>
    </row>
    <row r="420" spans="1:9" x14ac:dyDescent="0.15">
      <c r="A420" s="2">
        <v>17</v>
      </c>
      <c r="B420" s="1" t="s">
        <v>87</v>
      </c>
      <c r="C420" s="4">
        <v>1</v>
      </c>
      <c r="D420" s="8">
        <v>1.1000000000000001</v>
      </c>
      <c r="E420" s="4">
        <v>1</v>
      </c>
      <c r="F420" s="8">
        <v>1.39</v>
      </c>
      <c r="G420" s="4">
        <v>0</v>
      </c>
      <c r="H420" s="8">
        <v>0</v>
      </c>
      <c r="I420" s="4">
        <v>0</v>
      </c>
    </row>
    <row r="421" spans="1:9" x14ac:dyDescent="0.15">
      <c r="A421" s="2">
        <v>17</v>
      </c>
      <c r="B421" s="1" t="s">
        <v>75</v>
      </c>
      <c r="C421" s="4">
        <v>1</v>
      </c>
      <c r="D421" s="8">
        <v>1.1000000000000001</v>
      </c>
      <c r="E421" s="4">
        <v>1</v>
      </c>
      <c r="F421" s="8">
        <v>1.39</v>
      </c>
      <c r="G421" s="4">
        <v>0</v>
      </c>
      <c r="H421" s="8">
        <v>0</v>
      </c>
      <c r="I421" s="4">
        <v>0</v>
      </c>
    </row>
    <row r="422" spans="1:9" x14ac:dyDescent="0.15">
      <c r="A422" s="2">
        <v>17</v>
      </c>
      <c r="B422" s="1" t="s">
        <v>107</v>
      </c>
      <c r="C422" s="4">
        <v>1</v>
      </c>
      <c r="D422" s="8">
        <v>1.1000000000000001</v>
      </c>
      <c r="E422" s="4">
        <v>1</v>
      </c>
      <c r="F422" s="8">
        <v>1.39</v>
      </c>
      <c r="G422" s="4">
        <v>0</v>
      </c>
      <c r="H422" s="8">
        <v>0</v>
      </c>
      <c r="I422" s="4">
        <v>0</v>
      </c>
    </row>
    <row r="423" spans="1:9" x14ac:dyDescent="0.15">
      <c r="A423" s="2">
        <v>17</v>
      </c>
      <c r="B423" s="1" t="s">
        <v>102</v>
      </c>
      <c r="C423" s="4">
        <v>1</v>
      </c>
      <c r="D423" s="8">
        <v>1.1000000000000001</v>
      </c>
      <c r="E423" s="4">
        <v>0</v>
      </c>
      <c r="F423" s="8">
        <v>0</v>
      </c>
      <c r="G423" s="4">
        <v>1</v>
      </c>
      <c r="H423" s="8">
        <v>5.26</v>
      </c>
      <c r="I423" s="4">
        <v>0</v>
      </c>
    </row>
    <row r="424" spans="1:9" x14ac:dyDescent="0.15">
      <c r="A424" s="2">
        <v>17</v>
      </c>
      <c r="B424" s="1" t="s">
        <v>108</v>
      </c>
      <c r="C424" s="4">
        <v>1</v>
      </c>
      <c r="D424" s="8">
        <v>1.1000000000000001</v>
      </c>
      <c r="E424" s="4">
        <v>0</v>
      </c>
      <c r="F424" s="8">
        <v>0</v>
      </c>
      <c r="G424" s="4">
        <v>1</v>
      </c>
      <c r="H424" s="8">
        <v>5.26</v>
      </c>
      <c r="I424" s="4">
        <v>0</v>
      </c>
    </row>
    <row r="425" spans="1:9" x14ac:dyDescent="0.15">
      <c r="A425" s="2">
        <v>17</v>
      </c>
      <c r="B425" s="1" t="s">
        <v>85</v>
      </c>
      <c r="C425" s="4">
        <v>1</v>
      </c>
      <c r="D425" s="8">
        <v>1.1000000000000001</v>
      </c>
      <c r="E425" s="4">
        <v>1</v>
      </c>
      <c r="F425" s="8">
        <v>1.39</v>
      </c>
      <c r="G425" s="4">
        <v>0</v>
      </c>
      <c r="H425" s="8">
        <v>0</v>
      </c>
      <c r="I425" s="4">
        <v>0</v>
      </c>
    </row>
    <row r="426" spans="1:9" x14ac:dyDescent="0.15">
      <c r="A426" s="1"/>
      <c r="C426" s="4"/>
      <c r="D426" s="8"/>
      <c r="E426" s="4"/>
      <c r="F426" s="8"/>
      <c r="G426" s="4"/>
      <c r="H426" s="8"/>
      <c r="I426" s="4"/>
    </row>
    <row r="427" spans="1:9" x14ac:dyDescent="0.15">
      <c r="A427" s="1" t="s">
        <v>18</v>
      </c>
      <c r="C427" s="4"/>
      <c r="D427" s="8"/>
      <c r="E427" s="4"/>
      <c r="F427" s="8"/>
      <c r="G427" s="4"/>
      <c r="H427" s="8"/>
      <c r="I427" s="4"/>
    </row>
    <row r="428" spans="1:9" x14ac:dyDescent="0.15">
      <c r="A428" s="2">
        <v>1</v>
      </c>
      <c r="B428" s="1" t="s">
        <v>77</v>
      </c>
      <c r="C428" s="4">
        <v>19</v>
      </c>
      <c r="D428" s="8">
        <v>10.98</v>
      </c>
      <c r="E428" s="4">
        <v>16</v>
      </c>
      <c r="F428" s="8">
        <v>12.31</v>
      </c>
      <c r="G428" s="4">
        <v>3</v>
      </c>
      <c r="H428" s="8">
        <v>6.98</v>
      </c>
      <c r="I428" s="4">
        <v>0</v>
      </c>
    </row>
    <row r="429" spans="1:9" x14ac:dyDescent="0.15">
      <c r="A429" s="2">
        <v>2</v>
      </c>
      <c r="B429" s="1" t="s">
        <v>78</v>
      </c>
      <c r="C429" s="4">
        <v>18</v>
      </c>
      <c r="D429" s="8">
        <v>10.4</v>
      </c>
      <c r="E429" s="4">
        <v>16</v>
      </c>
      <c r="F429" s="8">
        <v>12.31</v>
      </c>
      <c r="G429" s="4">
        <v>2</v>
      </c>
      <c r="H429" s="8">
        <v>4.6500000000000004</v>
      </c>
      <c r="I429" s="4">
        <v>0</v>
      </c>
    </row>
    <row r="430" spans="1:9" x14ac:dyDescent="0.15">
      <c r="A430" s="2">
        <v>3</v>
      </c>
      <c r="B430" s="1" t="s">
        <v>63</v>
      </c>
      <c r="C430" s="4">
        <v>16</v>
      </c>
      <c r="D430" s="8">
        <v>9.25</v>
      </c>
      <c r="E430" s="4">
        <v>12</v>
      </c>
      <c r="F430" s="8">
        <v>9.23</v>
      </c>
      <c r="G430" s="4">
        <v>4</v>
      </c>
      <c r="H430" s="8">
        <v>9.3000000000000007</v>
      </c>
      <c r="I430" s="4">
        <v>0</v>
      </c>
    </row>
    <row r="431" spans="1:9" x14ac:dyDescent="0.15">
      <c r="A431" s="2">
        <v>4</v>
      </c>
      <c r="B431" s="1" t="s">
        <v>92</v>
      </c>
      <c r="C431" s="4">
        <v>12</v>
      </c>
      <c r="D431" s="8">
        <v>6.94</v>
      </c>
      <c r="E431" s="4">
        <v>11</v>
      </c>
      <c r="F431" s="8">
        <v>8.4600000000000009</v>
      </c>
      <c r="G431" s="4">
        <v>1</v>
      </c>
      <c r="H431" s="8">
        <v>2.33</v>
      </c>
      <c r="I431" s="4">
        <v>0</v>
      </c>
    </row>
    <row r="432" spans="1:9" x14ac:dyDescent="0.15">
      <c r="A432" s="2">
        <v>4</v>
      </c>
      <c r="B432" s="1" t="s">
        <v>70</v>
      </c>
      <c r="C432" s="4">
        <v>12</v>
      </c>
      <c r="D432" s="8">
        <v>6.94</v>
      </c>
      <c r="E432" s="4">
        <v>11</v>
      </c>
      <c r="F432" s="8">
        <v>8.4600000000000009</v>
      </c>
      <c r="G432" s="4">
        <v>1</v>
      </c>
      <c r="H432" s="8">
        <v>2.33</v>
      </c>
      <c r="I432" s="4">
        <v>0</v>
      </c>
    </row>
    <row r="433" spans="1:9" x14ac:dyDescent="0.15">
      <c r="A433" s="2">
        <v>6</v>
      </c>
      <c r="B433" s="1" t="s">
        <v>72</v>
      </c>
      <c r="C433" s="4">
        <v>10</v>
      </c>
      <c r="D433" s="8">
        <v>5.78</v>
      </c>
      <c r="E433" s="4">
        <v>9</v>
      </c>
      <c r="F433" s="8">
        <v>6.92</v>
      </c>
      <c r="G433" s="4">
        <v>1</v>
      </c>
      <c r="H433" s="8">
        <v>2.33</v>
      </c>
      <c r="I433" s="4">
        <v>0</v>
      </c>
    </row>
    <row r="434" spans="1:9" x14ac:dyDescent="0.15">
      <c r="A434" s="2">
        <v>7</v>
      </c>
      <c r="B434" s="1" t="s">
        <v>64</v>
      </c>
      <c r="C434" s="4">
        <v>6</v>
      </c>
      <c r="D434" s="8">
        <v>3.47</v>
      </c>
      <c r="E434" s="4">
        <v>5</v>
      </c>
      <c r="F434" s="8">
        <v>3.85</v>
      </c>
      <c r="G434" s="4">
        <v>1</v>
      </c>
      <c r="H434" s="8">
        <v>2.33</v>
      </c>
      <c r="I434" s="4">
        <v>0</v>
      </c>
    </row>
    <row r="435" spans="1:9" x14ac:dyDescent="0.15">
      <c r="A435" s="2">
        <v>7</v>
      </c>
      <c r="B435" s="1" t="s">
        <v>65</v>
      </c>
      <c r="C435" s="4">
        <v>6</v>
      </c>
      <c r="D435" s="8">
        <v>3.47</v>
      </c>
      <c r="E435" s="4">
        <v>5</v>
      </c>
      <c r="F435" s="8">
        <v>3.85</v>
      </c>
      <c r="G435" s="4">
        <v>1</v>
      </c>
      <c r="H435" s="8">
        <v>2.33</v>
      </c>
      <c r="I435" s="4">
        <v>0</v>
      </c>
    </row>
    <row r="436" spans="1:9" x14ac:dyDescent="0.15">
      <c r="A436" s="2">
        <v>7</v>
      </c>
      <c r="B436" s="1" t="s">
        <v>66</v>
      </c>
      <c r="C436" s="4">
        <v>6</v>
      </c>
      <c r="D436" s="8">
        <v>3.47</v>
      </c>
      <c r="E436" s="4">
        <v>5</v>
      </c>
      <c r="F436" s="8">
        <v>3.85</v>
      </c>
      <c r="G436" s="4">
        <v>1</v>
      </c>
      <c r="H436" s="8">
        <v>2.33</v>
      </c>
      <c r="I436" s="4">
        <v>0</v>
      </c>
    </row>
    <row r="437" spans="1:9" x14ac:dyDescent="0.15">
      <c r="A437" s="2">
        <v>10</v>
      </c>
      <c r="B437" s="1" t="s">
        <v>91</v>
      </c>
      <c r="C437" s="4">
        <v>5</v>
      </c>
      <c r="D437" s="8">
        <v>2.89</v>
      </c>
      <c r="E437" s="4">
        <v>1</v>
      </c>
      <c r="F437" s="8">
        <v>0.77</v>
      </c>
      <c r="G437" s="4">
        <v>4</v>
      </c>
      <c r="H437" s="8">
        <v>9.3000000000000007</v>
      </c>
      <c r="I437" s="4">
        <v>0</v>
      </c>
    </row>
    <row r="438" spans="1:9" x14ac:dyDescent="0.15">
      <c r="A438" s="2">
        <v>10</v>
      </c>
      <c r="B438" s="1" t="s">
        <v>74</v>
      </c>
      <c r="C438" s="4">
        <v>5</v>
      </c>
      <c r="D438" s="8">
        <v>2.89</v>
      </c>
      <c r="E438" s="4">
        <v>4</v>
      </c>
      <c r="F438" s="8">
        <v>3.08</v>
      </c>
      <c r="G438" s="4">
        <v>1</v>
      </c>
      <c r="H438" s="8">
        <v>2.33</v>
      </c>
      <c r="I438" s="4">
        <v>0</v>
      </c>
    </row>
    <row r="439" spans="1:9" x14ac:dyDescent="0.15">
      <c r="A439" s="2">
        <v>12</v>
      </c>
      <c r="B439" s="1" t="s">
        <v>79</v>
      </c>
      <c r="C439" s="4">
        <v>4</v>
      </c>
      <c r="D439" s="8">
        <v>2.31</v>
      </c>
      <c r="E439" s="4">
        <v>3</v>
      </c>
      <c r="F439" s="8">
        <v>2.31</v>
      </c>
      <c r="G439" s="4">
        <v>1</v>
      </c>
      <c r="H439" s="8">
        <v>2.33</v>
      </c>
      <c r="I439" s="4">
        <v>0</v>
      </c>
    </row>
    <row r="440" spans="1:9" x14ac:dyDescent="0.15">
      <c r="A440" s="2">
        <v>12</v>
      </c>
      <c r="B440" s="1" t="s">
        <v>80</v>
      </c>
      <c r="C440" s="4">
        <v>4</v>
      </c>
      <c r="D440" s="8">
        <v>2.31</v>
      </c>
      <c r="E440" s="4">
        <v>2</v>
      </c>
      <c r="F440" s="8">
        <v>1.54</v>
      </c>
      <c r="G440" s="4">
        <v>2</v>
      </c>
      <c r="H440" s="8">
        <v>4.6500000000000004</v>
      </c>
      <c r="I440" s="4">
        <v>0</v>
      </c>
    </row>
    <row r="441" spans="1:9" x14ac:dyDescent="0.15">
      <c r="A441" s="2">
        <v>12</v>
      </c>
      <c r="B441" s="1" t="s">
        <v>81</v>
      </c>
      <c r="C441" s="4">
        <v>4</v>
      </c>
      <c r="D441" s="8">
        <v>2.31</v>
      </c>
      <c r="E441" s="4">
        <v>3</v>
      </c>
      <c r="F441" s="8">
        <v>2.31</v>
      </c>
      <c r="G441" s="4">
        <v>1</v>
      </c>
      <c r="H441" s="8">
        <v>2.33</v>
      </c>
      <c r="I441" s="4">
        <v>0</v>
      </c>
    </row>
    <row r="442" spans="1:9" x14ac:dyDescent="0.15">
      <c r="A442" s="2">
        <v>12</v>
      </c>
      <c r="B442" s="1" t="s">
        <v>82</v>
      </c>
      <c r="C442" s="4">
        <v>4</v>
      </c>
      <c r="D442" s="8">
        <v>2.31</v>
      </c>
      <c r="E442" s="4">
        <v>4</v>
      </c>
      <c r="F442" s="8">
        <v>3.08</v>
      </c>
      <c r="G442" s="4">
        <v>0</v>
      </c>
      <c r="H442" s="8">
        <v>0</v>
      </c>
      <c r="I442" s="4">
        <v>0</v>
      </c>
    </row>
    <row r="443" spans="1:9" x14ac:dyDescent="0.15">
      <c r="A443" s="2">
        <v>16</v>
      </c>
      <c r="B443" s="1" t="s">
        <v>89</v>
      </c>
      <c r="C443" s="4">
        <v>3</v>
      </c>
      <c r="D443" s="8">
        <v>1.73</v>
      </c>
      <c r="E443" s="4">
        <v>0</v>
      </c>
      <c r="F443" s="8">
        <v>0</v>
      </c>
      <c r="G443" s="4">
        <v>3</v>
      </c>
      <c r="H443" s="8">
        <v>6.98</v>
      </c>
      <c r="I443" s="4">
        <v>0</v>
      </c>
    </row>
    <row r="444" spans="1:9" x14ac:dyDescent="0.15">
      <c r="A444" s="2">
        <v>16</v>
      </c>
      <c r="B444" s="1" t="s">
        <v>69</v>
      </c>
      <c r="C444" s="4">
        <v>3</v>
      </c>
      <c r="D444" s="8">
        <v>1.73</v>
      </c>
      <c r="E444" s="4">
        <v>3</v>
      </c>
      <c r="F444" s="8">
        <v>2.31</v>
      </c>
      <c r="G444" s="4">
        <v>0</v>
      </c>
      <c r="H444" s="8">
        <v>0</v>
      </c>
      <c r="I444" s="4">
        <v>0</v>
      </c>
    </row>
    <row r="445" spans="1:9" x14ac:dyDescent="0.15">
      <c r="A445" s="2">
        <v>16</v>
      </c>
      <c r="B445" s="1" t="s">
        <v>73</v>
      </c>
      <c r="C445" s="4">
        <v>3</v>
      </c>
      <c r="D445" s="8">
        <v>1.73</v>
      </c>
      <c r="E445" s="4">
        <v>1</v>
      </c>
      <c r="F445" s="8">
        <v>0.77</v>
      </c>
      <c r="G445" s="4">
        <v>2</v>
      </c>
      <c r="H445" s="8">
        <v>4.6500000000000004</v>
      </c>
      <c r="I445" s="4">
        <v>0</v>
      </c>
    </row>
    <row r="446" spans="1:9" x14ac:dyDescent="0.15">
      <c r="A446" s="2">
        <v>16</v>
      </c>
      <c r="B446" s="1" t="s">
        <v>75</v>
      </c>
      <c r="C446" s="4">
        <v>3</v>
      </c>
      <c r="D446" s="8">
        <v>1.73</v>
      </c>
      <c r="E446" s="4">
        <v>2</v>
      </c>
      <c r="F446" s="8">
        <v>1.54</v>
      </c>
      <c r="G446" s="4">
        <v>1</v>
      </c>
      <c r="H446" s="8">
        <v>2.33</v>
      </c>
      <c r="I446" s="4">
        <v>0</v>
      </c>
    </row>
    <row r="447" spans="1:9" x14ac:dyDescent="0.15">
      <c r="A447" s="2">
        <v>16</v>
      </c>
      <c r="B447" s="1" t="s">
        <v>76</v>
      </c>
      <c r="C447" s="4">
        <v>3</v>
      </c>
      <c r="D447" s="8">
        <v>1.73</v>
      </c>
      <c r="E447" s="4">
        <v>2</v>
      </c>
      <c r="F447" s="8">
        <v>1.54</v>
      </c>
      <c r="G447" s="4">
        <v>1</v>
      </c>
      <c r="H447" s="8">
        <v>2.33</v>
      </c>
      <c r="I447" s="4">
        <v>0</v>
      </c>
    </row>
    <row r="448" spans="1:9" x14ac:dyDescent="0.15">
      <c r="A448" s="2">
        <v>16</v>
      </c>
      <c r="B448" s="1" t="s">
        <v>102</v>
      </c>
      <c r="C448" s="4">
        <v>3</v>
      </c>
      <c r="D448" s="8">
        <v>1.73</v>
      </c>
      <c r="E448" s="4">
        <v>3</v>
      </c>
      <c r="F448" s="8">
        <v>2.31</v>
      </c>
      <c r="G448" s="4">
        <v>0</v>
      </c>
      <c r="H448" s="8">
        <v>0</v>
      </c>
      <c r="I448" s="4">
        <v>0</v>
      </c>
    </row>
    <row r="449" spans="1:9" x14ac:dyDescent="0.15">
      <c r="A449" s="2">
        <v>16</v>
      </c>
      <c r="B449" s="1" t="s">
        <v>85</v>
      </c>
      <c r="C449" s="4">
        <v>3</v>
      </c>
      <c r="D449" s="8">
        <v>1.73</v>
      </c>
      <c r="E449" s="4">
        <v>1</v>
      </c>
      <c r="F449" s="8">
        <v>0.77</v>
      </c>
      <c r="G449" s="4">
        <v>2</v>
      </c>
      <c r="H449" s="8">
        <v>4.6500000000000004</v>
      </c>
      <c r="I449" s="4">
        <v>0</v>
      </c>
    </row>
    <row r="450" spans="1:9" x14ac:dyDescent="0.15">
      <c r="A450" s="1"/>
      <c r="C450" s="4"/>
      <c r="D450" s="8"/>
      <c r="E450" s="4"/>
      <c r="F450" s="8"/>
      <c r="G450" s="4"/>
      <c r="H450" s="8"/>
      <c r="I450" s="4"/>
    </row>
    <row r="451" spans="1:9" x14ac:dyDescent="0.15">
      <c r="A451" s="1" t="s">
        <v>19</v>
      </c>
      <c r="C451" s="4"/>
      <c r="D451" s="8"/>
      <c r="E451" s="4"/>
      <c r="F451" s="8"/>
      <c r="G451" s="4"/>
      <c r="H451" s="8"/>
      <c r="I451" s="4"/>
    </row>
    <row r="452" spans="1:9" x14ac:dyDescent="0.15">
      <c r="A452" s="2">
        <v>1</v>
      </c>
      <c r="B452" s="1" t="s">
        <v>92</v>
      </c>
      <c r="C452" s="4">
        <v>14</v>
      </c>
      <c r="D452" s="8">
        <v>9.93</v>
      </c>
      <c r="E452" s="4">
        <v>10</v>
      </c>
      <c r="F452" s="8">
        <v>8.77</v>
      </c>
      <c r="G452" s="4">
        <v>4</v>
      </c>
      <c r="H452" s="8">
        <v>14.81</v>
      </c>
      <c r="I452" s="4">
        <v>0</v>
      </c>
    </row>
    <row r="453" spans="1:9" x14ac:dyDescent="0.15">
      <c r="A453" s="2">
        <v>2</v>
      </c>
      <c r="B453" s="1" t="s">
        <v>74</v>
      </c>
      <c r="C453" s="4">
        <v>13</v>
      </c>
      <c r="D453" s="8">
        <v>9.2200000000000006</v>
      </c>
      <c r="E453" s="4">
        <v>12</v>
      </c>
      <c r="F453" s="8">
        <v>10.53</v>
      </c>
      <c r="G453" s="4">
        <v>1</v>
      </c>
      <c r="H453" s="8">
        <v>3.7</v>
      </c>
      <c r="I453" s="4">
        <v>0</v>
      </c>
    </row>
    <row r="454" spans="1:9" x14ac:dyDescent="0.15">
      <c r="A454" s="2">
        <v>3</v>
      </c>
      <c r="B454" s="1" t="s">
        <v>72</v>
      </c>
      <c r="C454" s="4">
        <v>11</v>
      </c>
      <c r="D454" s="8">
        <v>7.8</v>
      </c>
      <c r="E454" s="4">
        <v>11</v>
      </c>
      <c r="F454" s="8">
        <v>9.65</v>
      </c>
      <c r="G454" s="4">
        <v>0</v>
      </c>
      <c r="H454" s="8">
        <v>0</v>
      </c>
      <c r="I454" s="4">
        <v>0</v>
      </c>
    </row>
    <row r="455" spans="1:9" x14ac:dyDescent="0.15">
      <c r="A455" s="2">
        <v>4</v>
      </c>
      <c r="B455" s="1" t="s">
        <v>63</v>
      </c>
      <c r="C455" s="4">
        <v>9</v>
      </c>
      <c r="D455" s="8">
        <v>6.38</v>
      </c>
      <c r="E455" s="4">
        <v>3</v>
      </c>
      <c r="F455" s="8">
        <v>2.63</v>
      </c>
      <c r="G455" s="4">
        <v>6</v>
      </c>
      <c r="H455" s="8">
        <v>22.22</v>
      </c>
      <c r="I455" s="4">
        <v>0</v>
      </c>
    </row>
    <row r="456" spans="1:9" x14ac:dyDescent="0.15">
      <c r="A456" s="2">
        <v>4</v>
      </c>
      <c r="B456" s="1" t="s">
        <v>78</v>
      </c>
      <c r="C456" s="4">
        <v>9</v>
      </c>
      <c r="D456" s="8">
        <v>6.38</v>
      </c>
      <c r="E456" s="4">
        <v>9</v>
      </c>
      <c r="F456" s="8">
        <v>7.89</v>
      </c>
      <c r="G456" s="4">
        <v>0</v>
      </c>
      <c r="H456" s="8">
        <v>0</v>
      </c>
      <c r="I456" s="4">
        <v>0</v>
      </c>
    </row>
    <row r="457" spans="1:9" x14ac:dyDescent="0.15">
      <c r="A457" s="2">
        <v>6</v>
      </c>
      <c r="B457" s="1" t="s">
        <v>66</v>
      </c>
      <c r="C457" s="4">
        <v>8</v>
      </c>
      <c r="D457" s="8">
        <v>5.67</v>
      </c>
      <c r="E457" s="4">
        <v>7</v>
      </c>
      <c r="F457" s="8">
        <v>6.14</v>
      </c>
      <c r="G457" s="4">
        <v>1</v>
      </c>
      <c r="H457" s="8">
        <v>3.7</v>
      </c>
      <c r="I457" s="4">
        <v>0</v>
      </c>
    </row>
    <row r="458" spans="1:9" x14ac:dyDescent="0.15">
      <c r="A458" s="2">
        <v>6</v>
      </c>
      <c r="B458" s="1" t="s">
        <v>70</v>
      </c>
      <c r="C458" s="4">
        <v>8</v>
      </c>
      <c r="D458" s="8">
        <v>5.67</v>
      </c>
      <c r="E458" s="4">
        <v>8</v>
      </c>
      <c r="F458" s="8">
        <v>7.02</v>
      </c>
      <c r="G458" s="4">
        <v>0</v>
      </c>
      <c r="H458" s="8">
        <v>0</v>
      </c>
      <c r="I458" s="4">
        <v>0</v>
      </c>
    </row>
    <row r="459" spans="1:9" x14ac:dyDescent="0.15">
      <c r="A459" s="2">
        <v>8</v>
      </c>
      <c r="B459" s="1" t="s">
        <v>65</v>
      </c>
      <c r="C459" s="4">
        <v>7</v>
      </c>
      <c r="D459" s="8">
        <v>4.96</v>
      </c>
      <c r="E459" s="4">
        <v>7</v>
      </c>
      <c r="F459" s="8">
        <v>6.14</v>
      </c>
      <c r="G459" s="4">
        <v>0</v>
      </c>
      <c r="H459" s="8">
        <v>0</v>
      </c>
      <c r="I459" s="4">
        <v>0</v>
      </c>
    </row>
    <row r="460" spans="1:9" x14ac:dyDescent="0.15">
      <c r="A460" s="2">
        <v>8</v>
      </c>
      <c r="B460" s="1" t="s">
        <v>98</v>
      </c>
      <c r="C460" s="4">
        <v>7</v>
      </c>
      <c r="D460" s="8">
        <v>4.96</v>
      </c>
      <c r="E460" s="4">
        <v>6</v>
      </c>
      <c r="F460" s="8">
        <v>5.26</v>
      </c>
      <c r="G460" s="4">
        <v>1</v>
      </c>
      <c r="H460" s="8">
        <v>3.7</v>
      </c>
      <c r="I460" s="4">
        <v>0</v>
      </c>
    </row>
    <row r="461" spans="1:9" x14ac:dyDescent="0.15">
      <c r="A461" s="2">
        <v>10</v>
      </c>
      <c r="B461" s="1" t="s">
        <v>86</v>
      </c>
      <c r="C461" s="4">
        <v>6</v>
      </c>
      <c r="D461" s="8">
        <v>4.26</v>
      </c>
      <c r="E461" s="4">
        <v>6</v>
      </c>
      <c r="F461" s="8">
        <v>5.26</v>
      </c>
      <c r="G461" s="4">
        <v>0</v>
      </c>
      <c r="H461" s="8">
        <v>0</v>
      </c>
      <c r="I461" s="4">
        <v>0</v>
      </c>
    </row>
    <row r="462" spans="1:9" x14ac:dyDescent="0.15">
      <c r="A462" s="2">
        <v>11</v>
      </c>
      <c r="B462" s="1" t="s">
        <v>68</v>
      </c>
      <c r="C462" s="4">
        <v>5</v>
      </c>
      <c r="D462" s="8">
        <v>3.55</v>
      </c>
      <c r="E462" s="4">
        <v>2</v>
      </c>
      <c r="F462" s="8">
        <v>1.75</v>
      </c>
      <c r="G462" s="4">
        <v>3</v>
      </c>
      <c r="H462" s="8">
        <v>11.11</v>
      </c>
      <c r="I462" s="4">
        <v>0</v>
      </c>
    </row>
    <row r="463" spans="1:9" x14ac:dyDescent="0.15">
      <c r="A463" s="2">
        <v>12</v>
      </c>
      <c r="B463" s="1" t="s">
        <v>77</v>
      </c>
      <c r="C463" s="4">
        <v>4</v>
      </c>
      <c r="D463" s="8">
        <v>2.84</v>
      </c>
      <c r="E463" s="4">
        <v>4</v>
      </c>
      <c r="F463" s="8">
        <v>3.51</v>
      </c>
      <c r="G463" s="4">
        <v>0</v>
      </c>
      <c r="H463" s="8">
        <v>0</v>
      </c>
      <c r="I463" s="4">
        <v>0</v>
      </c>
    </row>
    <row r="464" spans="1:9" x14ac:dyDescent="0.15">
      <c r="A464" s="2">
        <v>12</v>
      </c>
      <c r="B464" s="1" t="s">
        <v>80</v>
      </c>
      <c r="C464" s="4">
        <v>4</v>
      </c>
      <c r="D464" s="8">
        <v>2.84</v>
      </c>
      <c r="E464" s="4">
        <v>4</v>
      </c>
      <c r="F464" s="8">
        <v>3.51</v>
      </c>
      <c r="G464" s="4">
        <v>0</v>
      </c>
      <c r="H464" s="8">
        <v>0</v>
      </c>
      <c r="I464" s="4">
        <v>0</v>
      </c>
    </row>
    <row r="465" spans="1:9" x14ac:dyDescent="0.15">
      <c r="A465" s="2">
        <v>12</v>
      </c>
      <c r="B465" s="1" t="s">
        <v>81</v>
      </c>
      <c r="C465" s="4">
        <v>4</v>
      </c>
      <c r="D465" s="8">
        <v>2.84</v>
      </c>
      <c r="E465" s="4">
        <v>4</v>
      </c>
      <c r="F465" s="8">
        <v>3.51</v>
      </c>
      <c r="G465" s="4">
        <v>0</v>
      </c>
      <c r="H465" s="8">
        <v>0</v>
      </c>
      <c r="I465" s="4">
        <v>0</v>
      </c>
    </row>
    <row r="466" spans="1:9" x14ac:dyDescent="0.15">
      <c r="A466" s="2">
        <v>15</v>
      </c>
      <c r="B466" s="1" t="s">
        <v>64</v>
      </c>
      <c r="C466" s="4">
        <v>3</v>
      </c>
      <c r="D466" s="8">
        <v>2.13</v>
      </c>
      <c r="E466" s="4">
        <v>2</v>
      </c>
      <c r="F466" s="8">
        <v>1.75</v>
      </c>
      <c r="G466" s="4">
        <v>1</v>
      </c>
      <c r="H466" s="8">
        <v>3.7</v>
      </c>
      <c r="I466" s="4">
        <v>0</v>
      </c>
    </row>
    <row r="467" spans="1:9" x14ac:dyDescent="0.15">
      <c r="A467" s="2">
        <v>15</v>
      </c>
      <c r="B467" s="1" t="s">
        <v>83</v>
      </c>
      <c r="C467" s="4">
        <v>3</v>
      </c>
      <c r="D467" s="8">
        <v>2.13</v>
      </c>
      <c r="E467" s="4">
        <v>3</v>
      </c>
      <c r="F467" s="8">
        <v>2.63</v>
      </c>
      <c r="G467" s="4">
        <v>0</v>
      </c>
      <c r="H467" s="8">
        <v>0</v>
      </c>
      <c r="I467" s="4">
        <v>0</v>
      </c>
    </row>
    <row r="468" spans="1:9" x14ac:dyDescent="0.15">
      <c r="A468" s="2">
        <v>17</v>
      </c>
      <c r="B468" s="1" t="s">
        <v>96</v>
      </c>
      <c r="C468" s="4">
        <v>2</v>
      </c>
      <c r="D468" s="8">
        <v>1.42</v>
      </c>
      <c r="E468" s="4">
        <v>1</v>
      </c>
      <c r="F468" s="8">
        <v>0.88</v>
      </c>
      <c r="G468" s="4">
        <v>1</v>
      </c>
      <c r="H468" s="8">
        <v>3.7</v>
      </c>
      <c r="I468" s="4">
        <v>0</v>
      </c>
    </row>
    <row r="469" spans="1:9" x14ac:dyDescent="0.15">
      <c r="A469" s="2">
        <v>17</v>
      </c>
      <c r="B469" s="1" t="s">
        <v>97</v>
      </c>
      <c r="C469" s="4">
        <v>2</v>
      </c>
      <c r="D469" s="8">
        <v>1.42</v>
      </c>
      <c r="E469" s="4">
        <v>0</v>
      </c>
      <c r="F469" s="8">
        <v>0</v>
      </c>
      <c r="G469" s="4">
        <v>2</v>
      </c>
      <c r="H469" s="8">
        <v>7.41</v>
      </c>
      <c r="I469" s="4">
        <v>0</v>
      </c>
    </row>
    <row r="470" spans="1:9" x14ac:dyDescent="0.15">
      <c r="A470" s="2">
        <v>17</v>
      </c>
      <c r="B470" s="1" t="s">
        <v>91</v>
      </c>
      <c r="C470" s="4">
        <v>2</v>
      </c>
      <c r="D470" s="8">
        <v>1.42</v>
      </c>
      <c r="E470" s="4">
        <v>2</v>
      </c>
      <c r="F470" s="8">
        <v>1.75</v>
      </c>
      <c r="G470" s="4">
        <v>0</v>
      </c>
      <c r="H470" s="8">
        <v>0</v>
      </c>
      <c r="I470" s="4">
        <v>0</v>
      </c>
    </row>
    <row r="471" spans="1:9" x14ac:dyDescent="0.15">
      <c r="A471" s="2">
        <v>17</v>
      </c>
      <c r="B471" s="1" t="s">
        <v>103</v>
      </c>
      <c r="C471" s="4">
        <v>2</v>
      </c>
      <c r="D471" s="8">
        <v>1.42</v>
      </c>
      <c r="E471" s="4">
        <v>1</v>
      </c>
      <c r="F471" s="8">
        <v>0.88</v>
      </c>
      <c r="G471" s="4">
        <v>1</v>
      </c>
      <c r="H471" s="8">
        <v>3.7</v>
      </c>
      <c r="I471" s="4">
        <v>0</v>
      </c>
    </row>
    <row r="472" spans="1:9" x14ac:dyDescent="0.15">
      <c r="A472" s="2">
        <v>17</v>
      </c>
      <c r="B472" s="1" t="s">
        <v>109</v>
      </c>
      <c r="C472" s="4">
        <v>2</v>
      </c>
      <c r="D472" s="8">
        <v>1.42</v>
      </c>
      <c r="E472" s="4">
        <v>0</v>
      </c>
      <c r="F472" s="8">
        <v>0</v>
      </c>
      <c r="G472" s="4">
        <v>2</v>
      </c>
      <c r="H472" s="8">
        <v>7.41</v>
      </c>
      <c r="I472" s="4">
        <v>0</v>
      </c>
    </row>
    <row r="473" spans="1:9" x14ac:dyDescent="0.15">
      <c r="A473" s="2">
        <v>17</v>
      </c>
      <c r="B473" s="1" t="s">
        <v>82</v>
      </c>
      <c r="C473" s="4">
        <v>2</v>
      </c>
      <c r="D473" s="8">
        <v>1.42</v>
      </c>
      <c r="E473" s="4">
        <v>2</v>
      </c>
      <c r="F473" s="8">
        <v>1.75</v>
      </c>
      <c r="G473" s="4">
        <v>0</v>
      </c>
      <c r="H473" s="8">
        <v>0</v>
      </c>
      <c r="I473" s="4">
        <v>0</v>
      </c>
    </row>
    <row r="474" spans="1:9" x14ac:dyDescent="0.15">
      <c r="A474" s="1"/>
      <c r="C474" s="4"/>
      <c r="D474" s="8"/>
      <c r="E474" s="4"/>
      <c r="F474" s="8"/>
      <c r="G474" s="4"/>
      <c r="H474" s="8"/>
      <c r="I474" s="4"/>
    </row>
    <row r="475" spans="1:9" x14ac:dyDescent="0.15">
      <c r="A475" s="1" t="s">
        <v>20</v>
      </c>
      <c r="C475" s="4"/>
      <c r="D475" s="8"/>
      <c r="E475" s="4"/>
      <c r="F475" s="8"/>
      <c r="G475" s="4"/>
      <c r="H475" s="8"/>
      <c r="I475" s="4"/>
    </row>
    <row r="476" spans="1:9" x14ac:dyDescent="0.15">
      <c r="A476" s="2">
        <v>1</v>
      </c>
      <c r="B476" s="1" t="s">
        <v>72</v>
      </c>
      <c r="C476" s="4">
        <v>66</v>
      </c>
      <c r="D476" s="8">
        <v>10</v>
      </c>
      <c r="E476" s="4">
        <v>50</v>
      </c>
      <c r="F476" s="8">
        <v>11.04</v>
      </c>
      <c r="G476" s="4">
        <v>16</v>
      </c>
      <c r="H476" s="8">
        <v>7.73</v>
      </c>
      <c r="I476" s="4">
        <v>0</v>
      </c>
    </row>
    <row r="477" spans="1:9" x14ac:dyDescent="0.15">
      <c r="A477" s="2">
        <v>2</v>
      </c>
      <c r="B477" s="1" t="s">
        <v>78</v>
      </c>
      <c r="C477" s="4">
        <v>56</v>
      </c>
      <c r="D477" s="8">
        <v>8.48</v>
      </c>
      <c r="E477" s="4">
        <v>51</v>
      </c>
      <c r="F477" s="8">
        <v>11.26</v>
      </c>
      <c r="G477" s="4">
        <v>5</v>
      </c>
      <c r="H477" s="8">
        <v>2.42</v>
      </c>
      <c r="I477" s="4">
        <v>0</v>
      </c>
    </row>
    <row r="478" spans="1:9" x14ac:dyDescent="0.15">
      <c r="A478" s="2">
        <v>3</v>
      </c>
      <c r="B478" s="1" t="s">
        <v>77</v>
      </c>
      <c r="C478" s="4">
        <v>51</v>
      </c>
      <c r="D478" s="8">
        <v>7.73</v>
      </c>
      <c r="E478" s="4">
        <v>45</v>
      </c>
      <c r="F478" s="8">
        <v>9.93</v>
      </c>
      <c r="G478" s="4">
        <v>6</v>
      </c>
      <c r="H478" s="8">
        <v>2.9</v>
      </c>
      <c r="I478" s="4">
        <v>0</v>
      </c>
    </row>
    <row r="479" spans="1:9" x14ac:dyDescent="0.15">
      <c r="A479" s="2">
        <v>4</v>
      </c>
      <c r="B479" s="1" t="s">
        <v>63</v>
      </c>
      <c r="C479" s="4">
        <v>46</v>
      </c>
      <c r="D479" s="8">
        <v>6.97</v>
      </c>
      <c r="E479" s="4">
        <v>20</v>
      </c>
      <c r="F479" s="8">
        <v>4.42</v>
      </c>
      <c r="G479" s="4">
        <v>26</v>
      </c>
      <c r="H479" s="8">
        <v>12.56</v>
      </c>
      <c r="I479" s="4">
        <v>0</v>
      </c>
    </row>
    <row r="480" spans="1:9" x14ac:dyDescent="0.15">
      <c r="A480" s="2">
        <v>5</v>
      </c>
      <c r="B480" s="1" t="s">
        <v>71</v>
      </c>
      <c r="C480" s="4">
        <v>38</v>
      </c>
      <c r="D480" s="8">
        <v>5.76</v>
      </c>
      <c r="E480" s="4">
        <v>27</v>
      </c>
      <c r="F480" s="8">
        <v>5.96</v>
      </c>
      <c r="G480" s="4">
        <v>11</v>
      </c>
      <c r="H480" s="8">
        <v>5.31</v>
      </c>
      <c r="I480" s="4">
        <v>0</v>
      </c>
    </row>
    <row r="481" spans="1:9" x14ac:dyDescent="0.15">
      <c r="A481" s="2">
        <v>6</v>
      </c>
      <c r="B481" s="1" t="s">
        <v>86</v>
      </c>
      <c r="C481" s="4">
        <v>28</v>
      </c>
      <c r="D481" s="8">
        <v>4.24</v>
      </c>
      <c r="E481" s="4">
        <v>24</v>
      </c>
      <c r="F481" s="8">
        <v>5.3</v>
      </c>
      <c r="G481" s="4">
        <v>4</v>
      </c>
      <c r="H481" s="8">
        <v>1.93</v>
      </c>
      <c r="I481" s="4">
        <v>0</v>
      </c>
    </row>
    <row r="482" spans="1:9" x14ac:dyDescent="0.15">
      <c r="A482" s="2">
        <v>7</v>
      </c>
      <c r="B482" s="1" t="s">
        <v>64</v>
      </c>
      <c r="C482" s="4">
        <v>27</v>
      </c>
      <c r="D482" s="8">
        <v>4.09</v>
      </c>
      <c r="E482" s="4">
        <v>21</v>
      </c>
      <c r="F482" s="8">
        <v>4.6399999999999997</v>
      </c>
      <c r="G482" s="4">
        <v>6</v>
      </c>
      <c r="H482" s="8">
        <v>2.9</v>
      </c>
      <c r="I482" s="4">
        <v>0</v>
      </c>
    </row>
    <row r="483" spans="1:9" x14ac:dyDescent="0.15">
      <c r="A483" s="2">
        <v>7</v>
      </c>
      <c r="B483" s="1" t="s">
        <v>70</v>
      </c>
      <c r="C483" s="4">
        <v>27</v>
      </c>
      <c r="D483" s="8">
        <v>4.09</v>
      </c>
      <c r="E483" s="4">
        <v>24</v>
      </c>
      <c r="F483" s="8">
        <v>5.3</v>
      </c>
      <c r="G483" s="4">
        <v>3</v>
      </c>
      <c r="H483" s="8">
        <v>1.45</v>
      </c>
      <c r="I483" s="4">
        <v>0</v>
      </c>
    </row>
    <row r="484" spans="1:9" x14ac:dyDescent="0.15">
      <c r="A484" s="2">
        <v>9</v>
      </c>
      <c r="B484" s="1" t="s">
        <v>74</v>
      </c>
      <c r="C484" s="4">
        <v>26</v>
      </c>
      <c r="D484" s="8">
        <v>3.94</v>
      </c>
      <c r="E484" s="4">
        <v>11</v>
      </c>
      <c r="F484" s="8">
        <v>2.4300000000000002</v>
      </c>
      <c r="G484" s="4">
        <v>15</v>
      </c>
      <c r="H484" s="8">
        <v>7.25</v>
      </c>
      <c r="I484" s="4">
        <v>0</v>
      </c>
    </row>
    <row r="485" spans="1:9" x14ac:dyDescent="0.15">
      <c r="A485" s="2">
        <v>10</v>
      </c>
      <c r="B485" s="1" t="s">
        <v>66</v>
      </c>
      <c r="C485" s="4">
        <v>22</v>
      </c>
      <c r="D485" s="8">
        <v>3.33</v>
      </c>
      <c r="E485" s="4">
        <v>17</v>
      </c>
      <c r="F485" s="8">
        <v>3.75</v>
      </c>
      <c r="G485" s="4">
        <v>5</v>
      </c>
      <c r="H485" s="8">
        <v>2.42</v>
      </c>
      <c r="I485" s="4">
        <v>0</v>
      </c>
    </row>
    <row r="486" spans="1:9" x14ac:dyDescent="0.15">
      <c r="A486" s="2">
        <v>11</v>
      </c>
      <c r="B486" s="1" t="s">
        <v>69</v>
      </c>
      <c r="C486" s="4">
        <v>21</v>
      </c>
      <c r="D486" s="8">
        <v>3.18</v>
      </c>
      <c r="E486" s="4">
        <v>17</v>
      </c>
      <c r="F486" s="8">
        <v>3.75</v>
      </c>
      <c r="G486" s="4">
        <v>4</v>
      </c>
      <c r="H486" s="8">
        <v>1.93</v>
      </c>
      <c r="I486" s="4">
        <v>0</v>
      </c>
    </row>
    <row r="487" spans="1:9" x14ac:dyDescent="0.15">
      <c r="A487" s="2">
        <v>12</v>
      </c>
      <c r="B487" s="1" t="s">
        <v>79</v>
      </c>
      <c r="C487" s="4">
        <v>20</v>
      </c>
      <c r="D487" s="8">
        <v>3.03</v>
      </c>
      <c r="E487" s="4">
        <v>14</v>
      </c>
      <c r="F487" s="8">
        <v>3.09</v>
      </c>
      <c r="G487" s="4">
        <v>6</v>
      </c>
      <c r="H487" s="8">
        <v>2.9</v>
      </c>
      <c r="I487" s="4">
        <v>0</v>
      </c>
    </row>
    <row r="488" spans="1:9" x14ac:dyDescent="0.15">
      <c r="A488" s="2">
        <v>13</v>
      </c>
      <c r="B488" s="1" t="s">
        <v>81</v>
      </c>
      <c r="C488" s="4">
        <v>19</v>
      </c>
      <c r="D488" s="8">
        <v>2.88</v>
      </c>
      <c r="E488" s="4">
        <v>17</v>
      </c>
      <c r="F488" s="8">
        <v>3.75</v>
      </c>
      <c r="G488" s="4">
        <v>2</v>
      </c>
      <c r="H488" s="8">
        <v>0.97</v>
      </c>
      <c r="I488" s="4">
        <v>0</v>
      </c>
    </row>
    <row r="489" spans="1:9" x14ac:dyDescent="0.15">
      <c r="A489" s="2">
        <v>14</v>
      </c>
      <c r="B489" s="1" t="s">
        <v>82</v>
      </c>
      <c r="C489" s="4">
        <v>16</v>
      </c>
      <c r="D489" s="8">
        <v>2.42</v>
      </c>
      <c r="E489" s="4">
        <v>15</v>
      </c>
      <c r="F489" s="8">
        <v>3.31</v>
      </c>
      <c r="G489" s="4">
        <v>1</v>
      </c>
      <c r="H489" s="8">
        <v>0.48</v>
      </c>
      <c r="I489" s="4">
        <v>0</v>
      </c>
    </row>
    <row r="490" spans="1:9" x14ac:dyDescent="0.15">
      <c r="A490" s="2">
        <v>15</v>
      </c>
      <c r="B490" s="1" t="s">
        <v>65</v>
      </c>
      <c r="C490" s="4">
        <v>15</v>
      </c>
      <c r="D490" s="8">
        <v>2.27</v>
      </c>
      <c r="E490" s="4">
        <v>7</v>
      </c>
      <c r="F490" s="8">
        <v>1.55</v>
      </c>
      <c r="G490" s="4">
        <v>8</v>
      </c>
      <c r="H490" s="8">
        <v>3.86</v>
      </c>
      <c r="I490" s="4">
        <v>0</v>
      </c>
    </row>
    <row r="491" spans="1:9" x14ac:dyDescent="0.15">
      <c r="A491" s="2">
        <v>16</v>
      </c>
      <c r="B491" s="1" t="s">
        <v>89</v>
      </c>
      <c r="C491" s="4">
        <v>14</v>
      </c>
      <c r="D491" s="8">
        <v>2.12</v>
      </c>
      <c r="E491" s="4">
        <v>6</v>
      </c>
      <c r="F491" s="8">
        <v>1.32</v>
      </c>
      <c r="G491" s="4">
        <v>8</v>
      </c>
      <c r="H491" s="8">
        <v>3.86</v>
      </c>
      <c r="I491" s="4">
        <v>0</v>
      </c>
    </row>
    <row r="492" spans="1:9" x14ac:dyDescent="0.15">
      <c r="A492" s="2">
        <v>17</v>
      </c>
      <c r="B492" s="1" t="s">
        <v>75</v>
      </c>
      <c r="C492" s="4">
        <v>13</v>
      </c>
      <c r="D492" s="8">
        <v>1.97</v>
      </c>
      <c r="E492" s="4">
        <v>12</v>
      </c>
      <c r="F492" s="8">
        <v>2.65</v>
      </c>
      <c r="G492" s="4">
        <v>1</v>
      </c>
      <c r="H492" s="8">
        <v>0.48</v>
      </c>
      <c r="I492" s="4">
        <v>0</v>
      </c>
    </row>
    <row r="493" spans="1:9" x14ac:dyDescent="0.15">
      <c r="A493" s="2">
        <v>18</v>
      </c>
      <c r="B493" s="1" t="s">
        <v>91</v>
      </c>
      <c r="C493" s="4">
        <v>10</v>
      </c>
      <c r="D493" s="8">
        <v>1.52</v>
      </c>
      <c r="E493" s="4">
        <v>6</v>
      </c>
      <c r="F493" s="8">
        <v>1.32</v>
      </c>
      <c r="G493" s="4">
        <v>4</v>
      </c>
      <c r="H493" s="8">
        <v>1.93</v>
      </c>
      <c r="I493" s="4">
        <v>0</v>
      </c>
    </row>
    <row r="494" spans="1:9" x14ac:dyDescent="0.15">
      <c r="A494" s="2">
        <v>18</v>
      </c>
      <c r="B494" s="1" t="s">
        <v>68</v>
      </c>
      <c r="C494" s="4">
        <v>10</v>
      </c>
      <c r="D494" s="8">
        <v>1.52</v>
      </c>
      <c r="E494" s="4">
        <v>3</v>
      </c>
      <c r="F494" s="8">
        <v>0.66</v>
      </c>
      <c r="G494" s="4">
        <v>7</v>
      </c>
      <c r="H494" s="8">
        <v>3.38</v>
      </c>
      <c r="I494" s="4">
        <v>0</v>
      </c>
    </row>
    <row r="495" spans="1:9" x14ac:dyDescent="0.15">
      <c r="A495" s="2">
        <v>18</v>
      </c>
      <c r="B495" s="1" t="s">
        <v>84</v>
      </c>
      <c r="C495" s="4">
        <v>10</v>
      </c>
      <c r="D495" s="8">
        <v>1.52</v>
      </c>
      <c r="E495" s="4">
        <v>0</v>
      </c>
      <c r="F495" s="8">
        <v>0</v>
      </c>
      <c r="G495" s="4">
        <v>10</v>
      </c>
      <c r="H495" s="8">
        <v>4.83</v>
      </c>
      <c r="I495" s="4">
        <v>0</v>
      </c>
    </row>
    <row r="496" spans="1:9" x14ac:dyDescent="0.15">
      <c r="A496" s="1"/>
      <c r="C496" s="4"/>
      <c r="D496" s="8"/>
      <c r="E496" s="4"/>
      <c r="F496" s="8"/>
      <c r="G496" s="4"/>
      <c r="H496" s="8"/>
      <c r="I496" s="4"/>
    </row>
    <row r="497" spans="1:9" x14ac:dyDescent="0.15">
      <c r="A497" s="1" t="s">
        <v>21</v>
      </c>
      <c r="C497" s="4"/>
      <c r="D497" s="8"/>
      <c r="E497" s="4"/>
      <c r="F497" s="8"/>
      <c r="G497" s="4"/>
      <c r="H497" s="8"/>
      <c r="I497" s="4"/>
    </row>
    <row r="498" spans="1:9" x14ac:dyDescent="0.15">
      <c r="A498" s="2">
        <v>1</v>
      </c>
      <c r="B498" s="1" t="s">
        <v>63</v>
      </c>
      <c r="C498" s="4">
        <v>17</v>
      </c>
      <c r="D498" s="8">
        <v>17.53</v>
      </c>
      <c r="E498" s="4">
        <v>13</v>
      </c>
      <c r="F498" s="8">
        <v>17.11</v>
      </c>
      <c r="G498" s="4">
        <v>4</v>
      </c>
      <c r="H498" s="8">
        <v>22.22</v>
      </c>
      <c r="I498" s="4">
        <v>0</v>
      </c>
    </row>
    <row r="499" spans="1:9" x14ac:dyDescent="0.15">
      <c r="A499" s="2">
        <v>2</v>
      </c>
      <c r="B499" s="1" t="s">
        <v>72</v>
      </c>
      <c r="C499" s="4">
        <v>9</v>
      </c>
      <c r="D499" s="8">
        <v>9.2799999999999994</v>
      </c>
      <c r="E499" s="4">
        <v>6</v>
      </c>
      <c r="F499" s="8">
        <v>7.89</v>
      </c>
      <c r="G499" s="4">
        <v>3</v>
      </c>
      <c r="H499" s="8">
        <v>16.670000000000002</v>
      </c>
      <c r="I499" s="4">
        <v>0</v>
      </c>
    </row>
    <row r="500" spans="1:9" x14ac:dyDescent="0.15">
      <c r="A500" s="2">
        <v>3</v>
      </c>
      <c r="B500" s="1" t="s">
        <v>70</v>
      </c>
      <c r="C500" s="4">
        <v>8</v>
      </c>
      <c r="D500" s="8">
        <v>8.25</v>
      </c>
      <c r="E500" s="4">
        <v>8</v>
      </c>
      <c r="F500" s="8">
        <v>10.53</v>
      </c>
      <c r="G500" s="4">
        <v>0</v>
      </c>
      <c r="H500" s="8">
        <v>0</v>
      </c>
      <c r="I500" s="4">
        <v>0</v>
      </c>
    </row>
    <row r="501" spans="1:9" x14ac:dyDescent="0.15">
      <c r="A501" s="2">
        <v>4</v>
      </c>
      <c r="B501" s="1" t="s">
        <v>64</v>
      </c>
      <c r="C501" s="4">
        <v>7</v>
      </c>
      <c r="D501" s="8">
        <v>7.22</v>
      </c>
      <c r="E501" s="4">
        <v>7</v>
      </c>
      <c r="F501" s="8">
        <v>9.2100000000000009</v>
      </c>
      <c r="G501" s="4">
        <v>0</v>
      </c>
      <c r="H501" s="8">
        <v>0</v>
      </c>
      <c r="I501" s="4">
        <v>0</v>
      </c>
    </row>
    <row r="502" spans="1:9" x14ac:dyDescent="0.15">
      <c r="A502" s="2">
        <v>4</v>
      </c>
      <c r="B502" s="1" t="s">
        <v>90</v>
      </c>
      <c r="C502" s="4">
        <v>7</v>
      </c>
      <c r="D502" s="8">
        <v>7.22</v>
      </c>
      <c r="E502" s="4">
        <v>2</v>
      </c>
      <c r="F502" s="8">
        <v>2.63</v>
      </c>
      <c r="G502" s="4">
        <v>2</v>
      </c>
      <c r="H502" s="8">
        <v>11.11</v>
      </c>
      <c r="I502" s="4">
        <v>3</v>
      </c>
    </row>
    <row r="503" spans="1:9" x14ac:dyDescent="0.15">
      <c r="A503" s="2">
        <v>6</v>
      </c>
      <c r="B503" s="1" t="s">
        <v>78</v>
      </c>
      <c r="C503" s="4">
        <v>6</v>
      </c>
      <c r="D503" s="8">
        <v>6.19</v>
      </c>
      <c r="E503" s="4">
        <v>6</v>
      </c>
      <c r="F503" s="8">
        <v>7.89</v>
      </c>
      <c r="G503" s="4">
        <v>0</v>
      </c>
      <c r="H503" s="8">
        <v>0</v>
      </c>
      <c r="I503" s="4">
        <v>0</v>
      </c>
    </row>
    <row r="504" spans="1:9" x14ac:dyDescent="0.15">
      <c r="A504" s="2">
        <v>7</v>
      </c>
      <c r="B504" s="1" t="s">
        <v>67</v>
      </c>
      <c r="C504" s="4">
        <v>5</v>
      </c>
      <c r="D504" s="8">
        <v>5.15</v>
      </c>
      <c r="E504" s="4">
        <v>4</v>
      </c>
      <c r="F504" s="8">
        <v>5.26</v>
      </c>
      <c r="G504" s="4">
        <v>1</v>
      </c>
      <c r="H504" s="8">
        <v>5.56</v>
      </c>
      <c r="I504" s="4">
        <v>0</v>
      </c>
    </row>
    <row r="505" spans="1:9" x14ac:dyDescent="0.15">
      <c r="A505" s="2">
        <v>7</v>
      </c>
      <c r="B505" s="1" t="s">
        <v>71</v>
      </c>
      <c r="C505" s="4">
        <v>5</v>
      </c>
      <c r="D505" s="8">
        <v>5.15</v>
      </c>
      <c r="E505" s="4">
        <v>4</v>
      </c>
      <c r="F505" s="8">
        <v>5.26</v>
      </c>
      <c r="G505" s="4">
        <v>1</v>
      </c>
      <c r="H505" s="8">
        <v>5.56</v>
      </c>
      <c r="I505" s="4">
        <v>0</v>
      </c>
    </row>
    <row r="506" spans="1:9" x14ac:dyDescent="0.15">
      <c r="A506" s="2">
        <v>9</v>
      </c>
      <c r="B506" s="1" t="s">
        <v>65</v>
      </c>
      <c r="C506" s="4">
        <v>4</v>
      </c>
      <c r="D506" s="8">
        <v>4.12</v>
      </c>
      <c r="E506" s="4">
        <v>3</v>
      </c>
      <c r="F506" s="8">
        <v>3.95</v>
      </c>
      <c r="G506" s="4">
        <v>1</v>
      </c>
      <c r="H506" s="8">
        <v>5.56</v>
      </c>
      <c r="I506" s="4">
        <v>0</v>
      </c>
    </row>
    <row r="507" spans="1:9" x14ac:dyDescent="0.15">
      <c r="A507" s="2">
        <v>9</v>
      </c>
      <c r="B507" s="1" t="s">
        <v>94</v>
      </c>
      <c r="C507" s="4">
        <v>4</v>
      </c>
      <c r="D507" s="8">
        <v>4.12</v>
      </c>
      <c r="E507" s="4">
        <v>4</v>
      </c>
      <c r="F507" s="8">
        <v>5.26</v>
      </c>
      <c r="G507" s="4">
        <v>0</v>
      </c>
      <c r="H507" s="8">
        <v>0</v>
      </c>
      <c r="I507" s="4">
        <v>0</v>
      </c>
    </row>
    <row r="508" spans="1:9" x14ac:dyDescent="0.15">
      <c r="A508" s="2">
        <v>9</v>
      </c>
      <c r="B508" s="1" t="s">
        <v>77</v>
      </c>
      <c r="C508" s="4">
        <v>4</v>
      </c>
      <c r="D508" s="8">
        <v>4.12</v>
      </c>
      <c r="E508" s="4">
        <v>4</v>
      </c>
      <c r="F508" s="8">
        <v>5.26</v>
      </c>
      <c r="G508" s="4">
        <v>0</v>
      </c>
      <c r="H508" s="8">
        <v>0</v>
      </c>
      <c r="I508" s="4">
        <v>0</v>
      </c>
    </row>
    <row r="509" spans="1:9" x14ac:dyDescent="0.15">
      <c r="A509" s="2">
        <v>12</v>
      </c>
      <c r="B509" s="1" t="s">
        <v>66</v>
      </c>
      <c r="C509" s="4">
        <v>3</v>
      </c>
      <c r="D509" s="8">
        <v>3.09</v>
      </c>
      <c r="E509" s="4">
        <v>3</v>
      </c>
      <c r="F509" s="8">
        <v>3.95</v>
      </c>
      <c r="G509" s="4">
        <v>0</v>
      </c>
      <c r="H509" s="8">
        <v>0</v>
      </c>
      <c r="I509" s="4">
        <v>0</v>
      </c>
    </row>
    <row r="510" spans="1:9" x14ac:dyDescent="0.15">
      <c r="A510" s="2">
        <v>13</v>
      </c>
      <c r="B510" s="1" t="s">
        <v>86</v>
      </c>
      <c r="C510" s="4">
        <v>2</v>
      </c>
      <c r="D510" s="8">
        <v>2.06</v>
      </c>
      <c r="E510" s="4">
        <v>0</v>
      </c>
      <c r="F510" s="8">
        <v>0</v>
      </c>
      <c r="G510" s="4">
        <v>2</v>
      </c>
      <c r="H510" s="8">
        <v>11.11</v>
      </c>
      <c r="I510" s="4">
        <v>0</v>
      </c>
    </row>
    <row r="511" spans="1:9" x14ac:dyDescent="0.15">
      <c r="A511" s="2">
        <v>13</v>
      </c>
      <c r="B511" s="1" t="s">
        <v>89</v>
      </c>
      <c r="C511" s="4">
        <v>2</v>
      </c>
      <c r="D511" s="8">
        <v>2.06</v>
      </c>
      <c r="E511" s="4">
        <v>2</v>
      </c>
      <c r="F511" s="8">
        <v>2.63</v>
      </c>
      <c r="G511" s="4">
        <v>0</v>
      </c>
      <c r="H511" s="8">
        <v>0</v>
      </c>
      <c r="I511" s="4">
        <v>0</v>
      </c>
    </row>
    <row r="512" spans="1:9" x14ac:dyDescent="0.15">
      <c r="A512" s="2">
        <v>13</v>
      </c>
      <c r="B512" s="1" t="s">
        <v>82</v>
      </c>
      <c r="C512" s="4">
        <v>2</v>
      </c>
      <c r="D512" s="8">
        <v>2.06</v>
      </c>
      <c r="E512" s="4">
        <v>2</v>
      </c>
      <c r="F512" s="8">
        <v>2.63</v>
      </c>
      <c r="G512" s="4">
        <v>0</v>
      </c>
      <c r="H512" s="8">
        <v>0</v>
      </c>
      <c r="I512" s="4">
        <v>0</v>
      </c>
    </row>
    <row r="513" spans="1:9" x14ac:dyDescent="0.15">
      <c r="A513" s="2">
        <v>16</v>
      </c>
      <c r="B513" s="1" t="s">
        <v>99</v>
      </c>
      <c r="C513" s="4">
        <v>1</v>
      </c>
      <c r="D513" s="8">
        <v>1.03</v>
      </c>
      <c r="E513" s="4">
        <v>0</v>
      </c>
      <c r="F513" s="8">
        <v>0</v>
      </c>
      <c r="G513" s="4">
        <v>1</v>
      </c>
      <c r="H513" s="8">
        <v>5.56</v>
      </c>
      <c r="I513" s="4">
        <v>0</v>
      </c>
    </row>
    <row r="514" spans="1:9" x14ac:dyDescent="0.15">
      <c r="A514" s="2">
        <v>16</v>
      </c>
      <c r="B514" s="1" t="s">
        <v>93</v>
      </c>
      <c r="C514" s="4">
        <v>1</v>
      </c>
      <c r="D514" s="8">
        <v>1.03</v>
      </c>
      <c r="E514" s="4">
        <v>1</v>
      </c>
      <c r="F514" s="8">
        <v>1.32</v>
      </c>
      <c r="G514" s="4">
        <v>0</v>
      </c>
      <c r="H514" s="8">
        <v>0</v>
      </c>
      <c r="I514" s="4">
        <v>0</v>
      </c>
    </row>
    <row r="515" spans="1:9" x14ac:dyDescent="0.15">
      <c r="A515" s="2">
        <v>16</v>
      </c>
      <c r="B515" s="1" t="s">
        <v>110</v>
      </c>
      <c r="C515" s="4">
        <v>1</v>
      </c>
      <c r="D515" s="8">
        <v>1.03</v>
      </c>
      <c r="E515" s="4">
        <v>0</v>
      </c>
      <c r="F515" s="8">
        <v>0</v>
      </c>
      <c r="G515" s="4">
        <v>1</v>
      </c>
      <c r="H515" s="8">
        <v>5.56</v>
      </c>
      <c r="I515" s="4">
        <v>0</v>
      </c>
    </row>
    <row r="516" spans="1:9" x14ac:dyDescent="0.15">
      <c r="A516" s="2">
        <v>16</v>
      </c>
      <c r="B516" s="1" t="s">
        <v>111</v>
      </c>
      <c r="C516" s="4">
        <v>1</v>
      </c>
      <c r="D516" s="8">
        <v>1.03</v>
      </c>
      <c r="E516" s="4">
        <v>1</v>
      </c>
      <c r="F516" s="8">
        <v>1.32</v>
      </c>
      <c r="G516" s="4">
        <v>0</v>
      </c>
      <c r="H516" s="8">
        <v>0</v>
      </c>
      <c r="I516" s="4">
        <v>0</v>
      </c>
    </row>
    <row r="517" spans="1:9" x14ac:dyDescent="0.15">
      <c r="A517" s="2">
        <v>16</v>
      </c>
      <c r="B517" s="1" t="s">
        <v>92</v>
      </c>
      <c r="C517" s="4">
        <v>1</v>
      </c>
      <c r="D517" s="8">
        <v>1.03</v>
      </c>
      <c r="E517" s="4">
        <v>1</v>
      </c>
      <c r="F517" s="8">
        <v>1.32</v>
      </c>
      <c r="G517" s="4">
        <v>0</v>
      </c>
      <c r="H517" s="8">
        <v>0</v>
      </c>
      <c r="I517" s="4">
        <v>0</v>
      </c>
    </row>
    <row r="518" spans="1:9" x14ac:dyDescent="0.15">
      <c r="A518" s="2">
        <v>16</v>
      </c>
      <c r="B518" s="1" t="s">
        <v>112</v>
      </c>
      <c r="C518" s="4">
        <v>1</v>
      </c>
      <c r="D518" s="8">
        <v>1.03</v>
      </c>
      <c r="E518" s="4">
        <v>1</v>
      </c>
      <c r="F518" s="8">
        <v>1.32</v>
      </c>
      <c r="G518" s="4">
        <v>0</v>
      </c>
      <c r="H518" s="8">
        <v>0</v>
      </c>
      <c r="I518" s="4">
        <v>0</v>
      </c>
    </row>
    <row r="519" spans="1:9" x14ac:dyDescent="0.15">
      <c r="A519" s="2">
        <v>16</v>
      </c>
      <c r="B519" s="1" t="s">
        <v>109</v>
      </c>
      <c r="C519" s="4">
        <v>1</v>
      </c>
      <c r="D519" s="8">
        <v>1.03</v>
      </c>
      <c r="E519" s="4">
        <v>0</v>
      </c>
      <c r="F519" s="8">
        <v>0</v>
      </c>
      <c r="G519" s="4">
        <v>1</v>
      </c>
      <c r="H519" s="8">
        <v>5.56</v>
      </c>
      <c r="I519" s="4">
        <v>0</v>
      </c>
    </row>
    <row r="520" spans="1:9" x14ac:dyDescent="0.15">
      <c r="A520" s="2">
        <v>16</v>
      </c>
      <c r="B520" s="1" t="s">
        <v>87</v>
      </c>
      <c r="C520" s="4">
        <v>1</v>
      </c>
      <c r="D520" s="8">
        <v>1.03</v>
      </c>
      <c r="E520" s="4">
        <v>1</v>
      </c>
      <c r="F520" s="8">
        <v>1.32</v>
      </c>
      <c r="G520" s="4">
        <v>0</v>
      </c>
      <c r="H520" s="8">
        <v>0</v>
      </c>
      <c r="I520" s="4">
        <v>0</v>
      </c>
    </row>
    <row r="521" spans="1:9" x14ac:dyDescent="0.15">
      <c r="A521" s="2">
        <v>16</v>
      </c>
      <c r="B521" s="1" t="s">
        <v>75</v>
      </c>
      <c r="C521" s="4">
        <v>1</v>
      </c>
      <c r="D521" s="8">
        <v>1.03</v>
      </c>
      <c r="E521" s="4">
        <v>1</v>
      </c>
      <c r="F521" s="8">
        <v>1.32</v>
      </c>
      <c r="G521" s="4">
        <v>0</v>
      </c>
      <c r="H521" s="8">
        <v>0</v>
      </c>
      <c r="I521" s="4">
        <v>0</v>
      </c>
    </row>
    <row r="522" spans="1:9" x14ac:dyDescent="0.15">
      <c r="A522" s="2">
        <v>16</v>
      </c>
      <c r="B522" s="1" t="s">
        <v>79</v>
      </c>
      <c r="C522" s="4">
        <v>1</v>
      </c>
      <c r="D522" s="8">
        <v>1.03</v>
      </c>
      <c r="E522" s="4">
        <v>1</v>
      </c>
      <c r="F522" s="8">
        <v>1.32</v>
      </c>
      <c r="G522" s="4">
        <v>0</v>
      </c>
      <c r="H522" s="8">
        <v>0</v>
      </c>
      <c r="I522" s="4">
        <v>0</v>
      </c>
    </row>
    <row r="523" spans="1:9" x14ac:dyDescent="0.15">
      <c r="A523" s="2">
        <v>16</v>
      </c>
      <c r="B523" s="1" t="s">
        <v>80</v>
      </c>
      <c r="C523" s="4">
        <v>1</v>
      </c>
      <c r="D523" s="8">
        <v>1.03</v>
      </c>
      <c r="E523" s="4">
        <v>1</v>
      </c>
      <c r="F523" s="8">
        <v>1.32</v>
      </c>
      <c r="G523" s="4">
        <v>0</v>
      </c>
      <c r="H523" s="8">
        <v>0</v>
      </c>
      <c r="I523" s="4">
        <v>0</v>
      </c>
    </row>
    <row r="524" spans="1:9" x14ac:dyDescent="0.15">
      <c r="A524" s="2">
        <v>16</v>
      </c>
      <c r="B524" s="1" t="s">
        <v>81</v>
      </c>
      <c r="C524" s="4">
        <v>1</v>
      </c>
      <c r="D524" s="8">
        <v>1.03</v>
      </c>
      <c r="E524" s="4">
        <v>0</v>
      </c>
      <c r="F524" s="8">
        <v>0</v>
      </c>
      <c r="G524" s="4">
        <v>1</v>
      </c>
      <c r="H524" s="8">
        <v>5.56</v>
      </c>
      <c r="I524" s="4">
        <v>0</v>
      </c>
    </row>
    <row r="525" spans="1:9" x14ac:dyDescent="0.15">
      <c r="A525" s="1"/>
      <c r="C525" s="4"/>
      <c r="D525" s="8"/>
      <c r="E525" s="4"/>
      <c r="F525" s="8"/>
      <c r="G525" s="4"/>
      <c r="H525" s="8"/>
      <c r="I525" s="4"/>
    </row>
    <row r="526" spans="1:9" x14ac:dyDescent="0.15">
      <c r="A526" s="1" t="s">
        <v>22</v>
      </c>
      <c r="C526" s="4"/>
      <c r="D526" s="8"/>
      <c r="E526" s="4"/>
      <c r="F526" s="8"/>
      <c r="G526" s="4"/>
      <c r="H526" s="8"/>
      <c r="I526" s="4"/>
    </row>
    <row r="527" spans="1:9" x14ac:dyDescent="0.15">
      <c r="A527" s="2">
        <v>1</v>
      </c>
      <c r="B527" s="1" t="s">
        <v>70</v>
      </c>
      <c r="C527" s="4">
        <v>13</v>
      </c>
      <c r="D527" s="8">
        <v>13.98</v>
      </c>
      <c r="E527" s="4">
        <v>13</v>
      </c>
      <c r="F527" s="8">
        <v>15.85</v>
      </c>
      <c r="G527" s="4">
        <v>0</v>
      </c>
      <c r="H527" s="8">
        <v>0</v>
      </c>
      <c r="I527" s="4">
        <v>0</v>
      </c>
    </row>
    <row r="528" spans="1:9" x14ac:dyDescent="0.15">
      <c r="A528" s="2">
        <v>2</v>
      </c>
      <c r="B528" s="1" t="s">
        <v>63</v>
      </c>
      <c r="C528" s="4">
        <v>11</v>
      </c>
      <c r="D528" s="8">
        <v>11.83</v>
      </c>
      <c r="E528" s="4">
        <v>7</v>
      </c>
      <c r="F528" s="8">
        <v>8.5399999999999991</v>
      </c>
      <c r="G528" s="4">
        <v>4</v>
      </c>
      <c r="H528" s="8">
        <v>36.36</v>
      </c>
      <c r="I528" s="4">
        <v>0</v>
      </c>
    </row>
    <row r="529" spans="1:9" x14ac:dyDescent="0.15">
      <c r="A529" s="2">
        <v>3</v>
      </c>
      <c r="B529" s="1" t="s">
        <v>64</v>
      </c>
      <c r="C529" s="4">
        <v>9</v>
      </c>
      <c r="D529" s="8">
        <v>9.68</v>
      </c>
      <c r="E529" s="4">
        <v>9</v>
      </c>
      <c r="F529" s="8">
        <v>10.98</v>
      </c>
      <c r="G529" s="4">
        <v>0</v>
      </c>
      <c r="H529" s="8">
        <v>0</v>
      </c>
      <c r="I529" s="4">
        <v>0</v>
      </c>
    </row>
    <row r="530" spans="1:9" x14ac:dyDescent="0.15">
      <c r="A530" s="2">
        <v>4</v>
      </c>
      <c r="B530" s="1" t="s">
        <v>72</v>
      </c>
      <c r="C530" s="4">
        <v>8</v>
      </c>
      <c r="D530" s="8">
        <v>8.6</v>
      </c>
      <c r="E530" s="4">
        <v>7</v>
      </c>
      <c r="F530" s="8">
        <v>8.5399999999999991</v>
      </c>
      <c r="G530" s="4">
        <v>1</v>
      </c>
      <c r="H530" s="8">
        <v>9.09</v>
      </c>
      <c r="I530" s="4">
        <v>0</v>
      </c>
    </row>
    <row r="531" spans="1:9" x14ac:dyDescent="0.15">
      <c r="A531" s="2">
        <v>5</v>
      </c>
      <c r="B531" s="1" t="s">
        <v>67</v>
      </c>
      <c r="C531" s="4">
        <v>6</v>
      </c>
      <c r="D531" s="8">
        <v>6.45</v>
      </c>
      <c r="E531" s="4">
        <v>6</v>
      </c>
      <c r="F531" s="8">
        <v>7.32</v>
      </c>
      <c r="G531" s="4">
        <v>0</v>
      </c>
      <c r="H531" s="8">
        <v>0</v>
      </c>
      <c r="I531" s="4">
        <v>0</v>
      </c>
    </row>
    <row r="532" spans="1:9" x14ac:dyDescent="0.15">
      <c r="A532" s="2">
        <v>5</v>
      </c>
      <c r="B532" s="1" t="s">
        <v>77</v>
      </c>
      <c r="C532" s="4">
        <v>6</v>
      </c>
      <c r="D532" s="8">
        <v>6.45</v>
      </c>
      <c r="E532" s="4">
        <v>5</v>
      </c>
      <c r="F532" s="8">
        <v>6.1</v>
      </c>
      <c r="G532" s="4">
        <v>1</v>
      </c>
      <c r="H532" s="8">
        <v>9.09</v>
      </c>
      <c r="I532" s="4">
        <v>0</v>
      </c>
    </row>
    <row r="533" spans="1:9" x14ac:dyDescent="0.15">
      <c r="A533" s="2">
        <v>5</v>
      </c>
      <c r="B533" s="1" t="s">
        <v>78</v>
      </c>
      <c r="C533" s="4">
        <v>6</v>
      </c>
      <c r="D533" s="8">
        <v>6.45</v>
      </c>
      <c r="E533" s="4">
        <v>6</v>
      </c>
      <c r="F533" s="8">
        <v>7.32</v>
      </c>
      <c r="G533" s="4">
        <v>0</v>
      </c>
      <c r="H533" s="8">
        <v>0</v>
      </c>
      <c r="I533" s="4">
        <v>0</v>
      </c>
    </row>
    <row r="534" spans="1:9" x14ac:dyDescent="0.15">
      <c r="A534" s="2">
        <v>8</v>
      </c>
      <c r="B534" s="1" t="s">
        <v>65</v>
      </c>
      <c r="C534" s="4">
        <v>5</v>
      </c>
      <c r="D534" s="8">
        <v>5.38</v>
      </c>
      <c r="E534" s="4">
        <v>5</v>
      </c>
      <c r="F534" s="8">
        <v>6.1</v>
      </c>
      <c r="G534" s="4">
        <v>0</v>
      </c>
      <c r="H534" s="8">
        <v>0</v>
      </c>
      <c r="I534" s="4">
        <v>0</v>
      </c>
    </row>
    <row r="535" spans="1:9" x14ac:dyDescent="0.15">
      <c r="A535" s="2">
        <v>9</v>
      </c>
      <c r="B535" s="1" t="s">
        <v>66</v>
      </c>
      <c r="C535" s="4">
        <v>4</v>
      </c>
      <c r="D535" s="8">
        <v>4.3</v>
      </c>
      <c r="E535" s="4">
        <v>4</v>
      </c>
      <c r="F535" s="8">
        <v>4.88</v>
      </c>
      <c r="G535" s="4">
        <v>0</v>
      </c>
      <c r="H535" s="8">
        <v>0</v>
      </c>
      <c r="I535" s="4">
        <v>0</v>
      </c>
    </row>
    <row r="536" spans="1:9" x14ac:dyDescent="0.15">
      <c r="A536" s="2">
        <v>10</v>
      </c>
      <c r="B536" s="1" t="s">
        <v>101</v>
      </c>
      <c r="C536" s="4">
        <v>3</v>
      </c>
      <c r="D536" s="8">
        <v>3.23</v>
      </c>
      <c r="E536" s="4">
        <v>2</v>
      </c>
      <c r="F536" s="8">
        <v>2.44</v>
      </c>
      <c r="G536" s="4">
        <v>1</v>
      </c>
      <c r="H536" s="8">
        <v>9.09</v>
      </c>
      <c r="I536" s="4">
        <v>0</v>
      </c>
    </row>
    <row r="537" spans="1:9" x14ac:dyDescent="0.15">
      <c r="A537" s="2">
        <v>11</v>
      </c>
      <c r="B537" s="1" t="s">
        <v>90</v>
      </c>
      <c r="C537" s="4">
        <v>2</v>
      </c>
      <c r="D537" s="8">
        <v>2.15</v>
      </c>
      <c r="E537" s="4">
        <v>2</v>
      </c>
      <c r="F537" s="8">
        <v>2.44</v>
      </c>
      <c r="G537" s="4">
        <v>0</v>
      </c>
      <c r="H537" s="8">
        <v>0</v>
      </c>
      <c r="I537" s="4">
        <v>0</v>
      </c>
    </row>
    <row r="538" spans="1:9" x14ac:dyDescent="0.15">
      <c r="A538" s="2">
        <v>11</v>
      </c>
      <c r="B538" s="1" t="s">
        <v>92</v>
      </c>
      <c r="C538" s="4">
        <v>2</v>
      </c>
      <c r="D538" s="8">
        <v>2.15</v>
      </c>
      <c r="E538" s="4">
        <v>0</v>
      </c>
      <c r="F538" s="8">
        <v>0</v>
      </c>
      <c r="G538" s="4">
        <v>2</v>
      </c>
      <c r="H538" s="8">
        <v>18.18</v>
      </c>
      <c r="I538" s="4">
        <v>0</v>
      </c>
    </row>
    <row r="539" spans="1:9" x14ac:dyDescent="0.15">
      <c r="A539" s="2">
        <v>11</v>
      </c>
      <c r="B539" s="1" t="s">
        <v>69</v>
      </c>
      <c r="C539" s="4">
        <v>2</v>
      </c>
      <c r="D539" s="8">
        <v>2.15</v>
      </c>
      <c r="E539" s="4">
        <v>2</v>
      </c>
      <c r="F539" s="8">
        <v>2.44</v>
      </c>
      <c r="G539" s="4">
        <v>0</v>
      </c>
      <c r="H539" s="8">
        <v>0</v>
      </c>
      <c r="I539" s="4">
        <v>0</v>
      </c>
    </row>
    <row r="540" spans="1:9" x14ac:dyDescent="0.15">
      <c r="A540" s="2">
        <v>11</v>
      </c>
      <c r="B540" s="1" t="s">
        <v>71</v>
      </c>
      <c r="C540" s="4">
        <v>2</v>
      </c>
      <c r="D540" s="8">
        <v>2.15</v>
      </c>
      <c r="E540" s="4">
        <v>2</v>
      </c>
      <c r="F540" s="8">
        <v>2.44</v>
      </c>
      <c r="G540" s="4">
        <v>0</v>
      </c>
      <c r="H540" s="8">
        <v>0</v>
      </c>
      <c r="I540" s="4">
        <v>0</v>
      </c>
    </row>
    <row r="541" spans="1:9" x14ac:dyDescent="0.15">
      <c r="A541" s="2">
        <v>11</v>
      </c>
      <c r="B541" s="1" t="s">
        <v>94</v>
      </c>
      <c r="C541" s="4">
        <v>2</v>
      </c>
      <c r="D541" s="8">
        <v>2.15</v>
      </c>
      <c r="E541" s="4">
        <v>2</v>
      </c>
      <c r="F541" s="8">
        <v>2.44</v>
      </c>
      <c r="G541" s="4">
        <v>0</v>
      </c>
      <c r="H541" s="8">
        <v>0</v>
      </c>
      <c r="I541" s="4">
        <v>0</v>
      </c>
    </row>
    <row r="542" spans="1:9" x14ac:dyDescent="0.15">
      <c r="A542" s="2">
        <v>11</v>
      </c>
      <c r="B542" s="1" t="s">
        <v>85</v>
      </c>
      <c r="C542" s="4">
        <v>2</v>
      </c>
      <c r="D542" s="8">
        <v>2.15</v>
      </c>
      <c r="E542" s="4">
        <v>2</v>
      </c>
      <c r="F542" s="8">
        <v>2.44</v>
      </c>
      <c r="G542" s="4">
        <v>0</v>
      </c>
      <c r="H542" s="8">
        <v>0</v>
      </c>
      <c r="I542" s="4">
        <v>0</v>
      </c>
    </row>
    <row r="543" spans="1:9" x14ac:dyDescent="0.15">
      <c r="A543" s="2">
        <v>17</v>
      </c>
      <c r="B543" s="1" t="s">
        <v>97</v>
      </c>
      <c r="C543" s="4">
        <v>1</v>
      </c>
      <c r="D543" s="8">
        <v>1.08</v>
      </c>
      <c r="E543" s="4">
        <v>1</v>
      </c>
      <c r="F543" s="8">
        <v>1.22</v>
      </c>
      <c r="G543" s="4">
        <v>0</v>
      </c>
      <c r="H543" s="8">
        <v>0</v>
      </c>
      <c r="I543" s="4">
        <v>0</v>
      </c>
    </row>
    <row r="544" spans="1:9" x14ac:dyDescent="0.15">
      <c r="A544" s="2">
        <v>17</v>
      </c>
      <c r="B544" s="1" t="s">
        <v>110</v>
      </c>
      <c r="C544" s="4">
        <v>1</v>
      </c>
      <c r="D544" s="8">
        <v>1.08</v>
      </c>
      <c r="E544" s="4">
        <v>1</v>
      </c>
      <c r="F544" s="8">
        <v>1.22</v>
      </c>
      <c r="G544" s="4">
        <v>0</v>
      </c>
      <c r="H544" s="8">
        <v>0</v>
      </c>
      <c r="I544" s="4">
        <v>0</v>
      </c>
    </row>
    <row r="545" spans="1:9" x14ac:dyDescent="0.15">
      <c r="A545" s="2">
        <v>17</v>
      </c>
      <c r="B545" s="1" t="s">
        <v>91</v>
      </c>
      <c r="C545" s="4">
        <v>1</v>
      </c>
      <c r="D545" s="8">
        <v>1.08</v>
      </c>
      <c r="E545" s="4">
        <v>1</v>
      </c>
      <c r="F545" s="8">
        <v>1.22</v>
      </c>
      <c r="G545" s="4">
        <v>0</v>
      </c>
      <c r="H545" s="8">
        <v>0</v>
      </c>
      <c r="I545" s="4">
        <v>0</v>
      </c>
    </row>
    <row r="546" spans="1:9" x14ac:dyDescent="0.15">
      <c r="A546" s="2">
        <v>17</v>
      </c>
      <c r="B546" s="1" t="s">
        <v>109</v>
      </c>
      <c r="C546" s="4">
        <v>1</v>
      </c>
      <c r="D546" s="8">
        <v>1.08</v>
      </c>
      <c r="E546" s="4">
        <v>1</v>
      </c>
      <c r="F546" s="8">
        <v>1.22</v>
      </c>
      <c r="G546" s="4">
        <v>0</v>
      </c>
      <c r="H546" s="8">
        <v>0</v>
      </c>
      <c r="I546" s="4">
        <v>0</v>
      </c>
    </row>
    <row r="547" spans="1:9" x14ac:dyDescent="0.15">
      <c r="A547" s="2">
        <v>17</v>
      </c>
      <c r="B547" s="1" t="s">
        <v>88</v>
      </c>
      <c r="C547" s="4">
        <v>1</v>
      </c>
      <c r="D547" s="8">
        <v>1.08</v>
      </c>
      <c r="E547" s="4">
        <v>1</v>
      </c>
      <c r="F547" s="8">
        <v>1.22</v>
      </c>
      <c r="G547" s="4">
        <v>0</v>
      </c>
      <c r="H547" s="8">
        <v>0</v>
      </c>
      <c r="I547" s="4">
        <v>0</v>
      </c>
    </row>
    <row r="548" spans="1:9" x14ac:dyDescent="0.15">
      <c r="A548" s="2">
        <v>17</v>
      </c>
      <c r="B548" s="1" t="s">
        <v>83</v>
      </c>
      <c r="C548" s="4">
        <v>1</v>
      </c>
      <c r="D548" s="8">
        <v>1.08</v>
      </c>
      <c r="E548" s="4">
        <v>0</v>
      </c>
      <c r="F548" s="8">
        <v>0</v>
      </c>
      <c r="G548" s="4">
        <v>1</v>
      </c>
      <c r="H548" s="8">
        <v>9.09</v>
      </c>
      <c r="I548" s="4">
        <v>0</v>
      </c>
    </row>
    <row r="549" spans="1:9" x14ac:dyDescent="0.15">
      <c r="A549" s="2">
        <v>17</v>
      </c>
      <c r="B549" s="1" t="s">
        <v>81</v>
      </c>
      <c r="C549" s="4">
        <v>1</v>
      </c>
      <c r="D549" s="8">
        <v>1.08</v>
      </c>
      <c r="E549" s="4">
        <v>1</v>
      </c>
      <c r="F549" s="8">
        <v>1.22</v>
      </c>
      <c r="G549" s="4">
        <v>0</v>
      </c>
      <c r="H549" s="8">
        <v>0</v>
      </c>
      <c r="I549" s="4">
        <v>0</v>
      </c>
    </row>
    <row r="550" spans="1:9" x14ac:dyDescent="0.15">
      <c r="A550" s="2">
        <v>17</v>
      </c>
      <c r="B550" s="1" t="s">
        <v>84</v>
      </c>
      <c r="C550" s="4">
        <v>1</v>
      </c>
      <c r="D550" s="8">
        <v>1.08</v>
      </c>
      <c r="E550" s="4">
        <v>0</v>
      </c>
      <c r="F550" s="8">
        <v>0</v>
      </c>
      <c r="G550" s="4">
        <v>1</v>
      </c>
      <c r="H550" s="8">
        <v>9.09</v>
      </c>
      <c r="I550" s="4">
        <v>0</v>
      </c>
    </row>
    <row r="551" spans="1:9" x14ac:dyDescent="0.15">
      <c r="A551" s="2">
        <v>17</v>
      </c>
      <c r="B551" s="1" t="s">
        <v>113</v>
      </c>
      <c r="C551" s="4">
        <v>1</v>
      </c>
      <c r="D551" s="8">
        <v>1.08</v>
      </c>
      <c r="E551" s="4">
        <v>1</v>
      </c>
      <c r="F551" s="8">
        <v>1.22</v>
      </c>
      <c r="G551" s="4">
        <v>0</v>
      </c>
      <c r="H551" s="8">
        <v>0</v>
      </c>
      <c r="I551" s="4">
        <v>0</v>
      </c>
    </row>
    <row r="552" spans="1:9" x14ac:dyDescent="0.15">
      <c r="A552" s="2">
        <v>17</v>
      </c>
      <c r="B552" s="1" t="s">
        <v>82</v>
      </c>
      <c r="C552" s="4">
        <v>1</v>
      </c>
      <c r="D552" s="8">
        <v>1.08</v>
      </c>
      <c r="E552" s="4">
        <v>1</v>
      </c>
      <c r="F552" s="8">
        <v>1.22</v>
      </c>
      <c r="G552" s="4">
        <v>0</v>
      </c>
      <c r="H552" s="8">
        <v>0</v>
      </c>
      <c r="I552" s="4">
        <v>0</v>
      </c>
    </row>
    <row r="553" spans="1:9" x14ac:dyDescent="0.15">
      <c r="A553" s="1"/>
      <c r="C553" s="4"/>
      <c r="D553" s="8"/>
      <c r="E553" s="4"/>
      <c r="F553" s="8"/>
      <c r="G553" s="4"/>
      <c r="H553" s="8"/>
      <c r="I553" s="4"/>
    </row>
    <row r="554" spans="1:9" x14ac:dyDescent="0.15">
      <c r="A554" s="1" t="s">
        <v>23</v>
      </c>
      <c r="C554" s="4"/>
      <c r="D554" s="8"/>
      <c r="E554" s="4"/>
      <c r="F554" s="8"/>
      <c r="G554" s="4"/>
      <c r="H554" s="8"/>
      <c r="I554" s="4"/>
    </row>
    <row r="555" spans="1:9" x14ac:dyDescent="0.15">
      <c r="A555" s="2">
        <v>1</v>
      </c>
      <c r="B555" s="1" t="s">
        <v>63</v>
      </c>
      <c r="C555" s="4">
        <v>25</v>
      </c>
      <c r="D555" s="8">
        <v>12.76</v>
      </c>
      <c r="E555" s="4">
        <v>18</v>
      </c>
      <c r="F555" s="8">
        <v>12.08</v>
      </c>
      <c r="G555" s="4">
        <v>7</v>
      </c>
      <c r="H555" s="8">
        <v>15.22</v>
      </c>
      <c r="I555" s="4">
        <v>0</v>
      </c>
    </row>
    <row r="556" spans="1:9" x14ac:dyDescent="0.15">
      <c r="A556" s="2">
        <v>2</v>
      </c>
      <c r="B556" s="1" t="s">
        <v>72</v>
      </c>
      <c r="C556" s="4">
        <v>18</v>
      </c>
      <c r="D556" s="8">
        <v>9.18</v>
      </c>
      <c r="E556" s="4">
        <v>15</v>
      </c>
      <c r="F556" s="8">
        <v>10.07</v>
      </c>
      <c r="G556" s="4">
        <v>3</v>
      </c>
      <c r="H556" s="8">
        <v>6.52</v>
      </c>
      <c r="I556" s="4">
        <v>0</v>
      </c>
    </row>
    <row r="557" spans="1:9" x14ac:dyDescent="0.15">
      <c r="A557" s="2">
        <v>3</v>
      </c>
      <c r="B557" s="1" t="s">
        <v>64</v>
      </c>
      <c r="C557" s="4">
        <v>16</v>
      </c>
      <c r="D557" s="8">
        <v>8.16</v>
      </c>
      <c r="E557" s="4">
        <v>13</v>
      </c>
      <c r="F557" s="8">
        <v>8.7200000000000006</v>
      </c>
      <c r="G557" s="4">
        <v>3</v>
      </c>
      <c r="H557" s="8">
        <v>6.52</v>
      </c>
      <c r="I557" s="4">
        <v>0</v>
      </c>
    </row>
    <row r="558" spans="1:9" x14ac:dyDescent="0.15">
      <c r="A558" s="2">
        <v>3</v>
      </c>
      <c r="B558" s="1" t="s">
        <v>78</v>
      </c>
      <c r="C558" s="4">
        <v>16</v>
      </c>
      <c r="D558" s="8">
        <v>8.16</v>
      </c>
      <c r="E558" s="4">
        <v>15</v>
      </c>
      <c r="F558" s="8">
        <v>10.07</v>
      </c>
      <c r="G558" s="4">
        <v>1</v>
      </c>
      <c r="H558" s="8">
        <v>2.17</v>
      </c>
      <c r="I558" s="4">
        <v>0</v>
      </c>
    </row>
    <row r="559" spans="1:9" x14ac:dyDescent="0.15">
      <c r="A559" s="2">
        <v>5</v>
      </c>
      <c r="B559" s="1" t="s">
        <v>68</v>
      </c>
      <c r="C559" s="4">
        <v>14</v>
      </c>
      <c r="D559" s="8">
        <v>7.14</v>
      </c>
      <c r="E559" s="4">
        <v>8</v>
      </c>
      <c r="F559" s="8">
        <v>5.37</v>
      </c>
      <c r="G559" s="4">
        <v>6</v>
      </c>
      <c r="H559" s="8">
        <v>13.04</v>
      </c>
      <c r="I559" s="4">
        <v>0</v>
      </c>
    </row>
    <row r="560" spans="1:9" x14ac:dyDescent="0.15">
      <c r="A560" s="2">
        <v>6</v>
      </c>
      <c r="B560" s="1" t="s">
        <v>70</v>
      </c>
      <c r="C560" s="4">
        <v>11</v>
      </c>
      <c r="D560" s="8">
        <v>5.61</v>
      </c>
      <c r="E560" s="4">
        <v>11</v>
      </c>
      <c r="F560" s="8">
        <v>7.38</v>
      </c>
      <c r="G560" s="4">
        <v>0</v>
      </c>
      <c r="H560" s="8">
        <v>0</v>
      </c>
      <c r="I560" s="4">
        <v>0</v>
      </c>
    </row>
    <row r="561" spans="1:9" x14ac:dyDescent="0.15">
      <c r="A561" s="2">
        <v>7</v>
      </c>
      <c r="B561" s="1" t="s">
        <v>71</v>
      </c>
      <c r="C561" s="4">
        <v>8</v>
      </c>
      <c r="D561" s="8">
        <v>4.08</v>
      </c>
      <c r="E561" s="4">
        <v>8</v>
      </c>
      <c r="F561" s="8">
        <v>5.37</v>
      </c>
      <c r="G561" s="4">
        <v>0</v>
      </c>
      <c r="H561" s="8">
        <v>0</v>
      </c>
      <c r="I561" s="4">
        <v>0</v>
      </c>
    </row>
    <row r="562" spans="1:9" x14ac:dyDescent="0.15">
      <c r="A562" s="2">
        <v>8</v>
      </c>
      <c r="B562" s="1" t="s">
        <v>87</v>
      </c>
      <c r="C562" s="4">
        <v>7</v>
      </c>
      <c r="D562" s="8">
        <v>3.57</v>
      </c>
      <c r="E562" s="4">
        <v>6</v>
      </c>
      <c r="F562" s="8">
        <v>4.03</v>
      </c>
      <c r="G562" s="4">
        <v>1</v>
      </c>
      <c r="H562" s="8">
        <v>2.17</v>
      </c>
      <c r="I562" s="4">
        <v>0</v>
      </c>
    </row>
    <row r="563" spans="1:9" x14ac:dyDescent="0.15">
      <c r="A563" s="2">
        <v>9</v>
      </c>
      <c r="B563" s="1" t="s">
        <v>65</v>
      </c>
      <c r="C563" s="4">
        <v>6</v>
      </c>
      <c r="D563" s="8">
        <v>3.06</v>
      </c>
      <c r="E563" s="4">
        <v>6</v>
      </c>
      <c r="F563" s="8">
        <v>4.03</v>
      </c>
      <c r="G563" s="4">
        <v>0</v>
      </c>
      <c r="H563" s="8">
        <v>0</v>
      </c>
      <c r="I563" s="4">
        <v>0</v>
      </c>
    </row>
    <row r="564" spans="1:9" x14ac:dyDescent="0.15">
      <c r="A564" s="2">
        <v>9</v>
      </c>
      <c r="B564" s="1" t="s">
        <v>66</v>
      </c>
      <c r="C564" s="4">
        <v>6</v>
      </c>
      <c r="D564" s="8">
        <v>3.06</v>
      </c>
      <c r="E564" s="4">
        <v>5</v>
      </c>
      <c r="F564" s="8">
        <v>3.36</v>
      </c>
      <c r="G564" s="4">
        <v>1</v>
      </c>
      <c r="H564" s="8">
        <v>2.17</v>
      </c>
      <c r="I564" s="4">
        <v>0</v>
      </c>
    </row>
    <row r="565" spans="1:9" x14ac:dyDescent="0.15">
      <c r="A565" s="2">
        <v>9</v>
      </c>
      <c r="B565" s="1" t="s">
        <v>74</v>
      </c>
      <c r="C565" s="4">
        <v>6</v>
      </c>
      <c r="D565" s="8">
        <v>3.06</v>
      </c>
      <c r="E565" s="4">
        <v>4</v>
      </c>
      <c r="F565" s="8">
        <v>2.68</v>
      </c>
      <c r="G565" s="4">
        <v>2</v>
      </c>
      <c r="H565" s="8">
        <v>4.3499999999999996</v>
      </c>
      <c r="I565" s="4">
        <v>0</v>
      </c>
    </row>
    <row r="566" spans="1:9" x14ac:dyDescent="0.15">
      <c r="A566" s="2">
        <v>9</v>
      </c>
      <c r="B566" s="1" t="s">
        <v>77</v>
      </c>
      <c r="C566" s="4">
        <v>6</v>
      </c>
      <c r="D566" s="8">
        <v>3.06</v>
      </c>
      <c r="E566" s="4">
        <v>6</v>
      </c>
      <c r="F566" s="8">
        <v>4.03</v>
      </c>
      <c r="G566" s="4">
        <v>0</v>
      </c>
      <c r="H566" s="8">
        <v>0</v>
      </c>
      <c r="I566" s="4">
        <v>0</v>
      </c>
    </row>
    <row r="567" spans="1:9" x14ac:dyDescent="0.15">
      <c r="A567" s="2">
        <v>9</v>
      </c>
      <c r="B567" s="1" t="s">
        <v>81</v>
      </c>
      <c r="C567" s="4">
        <v>6</v>
      </c>
      <c r="D567" s="8">
        <v>3.06</v>
      </c>
      <c r="E567" s="4">
        <v>5</v>
      </c>
      <c r="F567" s="8">
        <v>3.36</v>
      </c>
      <c r="G567" s="4">
        <v>1</v>
      </c>
      <c r="H567" s="8">
        <v>2.17</v>
      </c>
      <c r="I567" s="4">
        <v>0</v>
      </c>
    </row>
    <row r="568" spans="1:9" x14ac:dyDescent="0.15">
      <c r="A568" s="2">
        <v>14</v>
      </c>
      <c r="B568" s="1" t="s">
        <v>69</v>
      </c>
      <c r="C568" s="4">
        <v>5</v>
      </c>
      <c r="D568" s="8">
        <v>2.5499999999999998</v>
      </c>
      <c r="E568" s="4">
        <v>5</v>
      </c>
      <c r="F568" s="8">
        <v>3.36</v>
      </c>
      <c r="G568" s="4">
        <v>0</v>
      </c>
      <c r="H568" s="8">
        <v>0</v>
      </c>
      <c r="I568" s="4">
        <v>0</v>
      </c>
    </row>
    <row r="569" spans="1:9" x14ac:dyDescent="0.15">
      <c r="A569" s="2">
        <v>15</v>
      </c>
      <c r="B569" s="1" t="s">
        <v>91</v>
      </c>
      <c r="C569" s="4">
        <v>4</v>
      </c>
      <c r="D569" s="8">
        <v>2.04</v>
      </c>
      <c r="E569" s="4">
        <v>1</v>
      </c>
      <c r="F569" s="8">
        <v>0.67</v>
      </c>
      <c r="G569" s="4">
        <v>3</v>
      </c>
      <c r="H569" s="8">
        <v>6.52</v>
      </c>
      <c r="I569" s="4">
        <v>0</v>
      </c>
    </row>
    <row r="570" spans="1:9" x14ac:dyDescent="0.15">
      <c r="A570" s="2">
        <v>15</v>
      </c>
      <c r="B570" s="1" t="s">
        <v>75</v>
      </c>
      <c r="C570" s="4">
        <v>4</v>
      </c>
      <c r="D570" s="8">
        <v>2.04</v>
      </c>
      <c r="E570" s="4">
        <v>3</v>
      </c>
      <c r="F570" s="8">
        <v>2.0099999999999998</v>
      </c>
      <c r="G570" s="4">
        <v>0</v>
      </c>
      <c r="H570" s="8">
        <v>0</v>
      </c>
      <c r="I570" s="4">
        <v>1</v>
      </c>
    </row>
    <row r="571" spans="1:9" x14ac:dyDescent="0.15">
      <c r="A571" s="2">
        <v>15</v>
      </c>
      <c r="B571" s="1" t="s">
        <v>84</v>
      </c>
      <c r="C571" s="4">
        <v>4</v>
      </c>
      <c r="D571" s="8">
        <v>2.04</v>
      </c>
      <c r="E571" s="4">
        <v>0</v>
      </c>
      <c r="F571" s="8">
        <v>0</v>
      </c>
      <c r="G571" s="4">
        <v>4</v>
      </c>
      <c r="H571" s="8">
        <v>8.6999999999999993</v>
      </c>
      <c r="I571" s="4">
        <v>0</v>
      </c>
    </row>
    <row r="572" spans="1:9" x14ac:dyDescent="0.15">
      <c r="A572" s="2">
        <v>15</v>
      </c>
      <c r="B572" s="1" t="s">
        <v>113</v>
      </c>
      <c r="C572" s="4">
        <v>4</v>
      </c>
      <c r="D572" s="8">
        <v>2.04</v>
      </c>
      <c r="E572" s="4">
        <v>3</v>
      </c>
      <c r="F572" s="8">
        <v>2.0099999999999998</v>
      </c>
      <c r="G572" s="4">
        <v>1</v>
      </c>
      <c r="H572" s="8">
        <v>2.17</v>
      </c>
      <c r="I572" s="4">
        <v>0</v>
      </c>
    </row>
    <row r="573" spans="1:9" x14ac:dyDescent="0.15">
      <c r="A573" s="2">
        <v>19</v>
      </c>
      <c r="B573" s="1" t="s">
        <v>105</v>
      </c>
      <c r="C573" s="4">
        <v>3</v>
      </c>
      <c r="D573" s="8">
        <v>1.53</v>
      </c>
      <c r="E573" s="4">
        <v>2</v>
      </c>
      <c r="F573" s="8">
        <v>1.34</v>
      </c>
      <c r="G573" s="4">
        <v>1</v>
      </c>
      <c r="H573" s="8">
        <v>2.17</v>
      </c>
      <c r="I573" s="4">
        <v>0</v>
      </c>
    </row>
    <row r="574" spans="1:9" x14ac:dyDescent="0.15">
      <c r="A574" s="2">
        <v>19</v>
      </c>
      <c r="B574" s="1" t="s">
        <v>114</v>
      </c>
      <c r="C574" s="4">
        <v>3</v>
      </c>
      <c r="D574" s="8">
        <v>1.53</v>
      </c>
      <c r="E574" s="4">
        <v>0</v>
      </c>
      <c r="F574" s="8">
        <v>0</v>
      </c>
      <c r="G574" s="4">
        <v>3</v>
      </c>
      <c r="H574" s="8">
        <v>6.52</v>
      </c>
      <c r="I574" s="4">
        <v>0</v>
      </c>
    </row>
    <row r="575" spans="1:9" x14ac:dyDescent="0.15">
      <c r="A575" s="2">
        <v>19</v>
      </c>
      <c r="B575" s="1" t="s">
        <v>76</v>
      </c>
      <c r="C575" s="4">
        <v>3</v>
      </c>
      <c r="D575" s="8">
        <v>1.53</v>
      </c>
      <c r="E575" s="4">
        <v>2</v>
      </c>
      <c r="F575" s="8">
        <v>1.34</v>
      </c>
      <c r="G575" s="4">
        <v>1</v>
      </c>
      <c r="H575" s="8">
        <v>2.17</v>
      </c>
      <c r="I575" s="4">
        <v>0</v>
      </c>
    </row>
    <row r="576" spans="1:9" x14ac:dyDescent="0.15">
      <c r="A576" s="1"/>
      <c r="C576" s="4"/>
      <c r="D576" s="8"/>
      <c r="E576" s="4"/>
      <c r="F576" s="8"/>
      <c r="G576" s="4"/>
      <c r="H576" s="8"/>
      <c r="I576" s="4"/>
    </row>
    <row r="577" spans="1:9" x14ac:dyDescent="0.15">
      <c r="A577" s="1" t="s">
        <v>24</v>
      </c>
      <c r="C577" s="4"/>
      <c r="D577" s="8"/>
      <c r="E577" s="4"/>
      <c r="F577" s="8"/>
      <c r="G577" s="4"/>
      <c r="H577" s="8"/>
      <c r="I577" s="4"/>
    </row>
    <row r="578" spans="1:9" x14ac:dyDescent="0.15">
      <c r="A578" s="2">
        <v>1</v>
      </c>
      <c r="B578" s="1" t="s">
        <v>63</v>
      </c>
      <c r="C578" s="4">
        <v>23</v>
      </c>
      <c r="D578" s="8">
        <v>11.98</v>
      </c>
      <c r="E578" s="4">
        <v>12</v>
      </c>
      <c r="F578" s="8">
        <v>8.57</v>
      </c>
      <c r="G578" s="4">
        <v>11</v>
      </c>
      <c r="H578" s="8">
        <v>22</v>
      </c>
      <c r="I578" s="4">
        <v>0</v>
      </c>
    </row>
    <row r="579" spans="1:9" x14ac:dyDescent="0.15">
      <c r="A579" s="2">
        <v>2</v>
      </c>
      <c r="B579" s="1" t="s">
        <v>87</v>
      </c>
      <c r="C579" s="4">
        <v>17</v>
      </c>
      <c r="D579" s="8">
        <v>8.85</v>
      </c>
      <c r="E579" s="4">
        <v>16</v>
      </c>
      <c r="F579" s="8">
        <v>11.43</v>
      </c>
      <c r="G579" s="4">
        <v>1</v>
      </c>
      <c r="H579" s="8">
        <v>2</v>
      </c>
      <c r="I579" s="4">
        <v>0</v>
      </c>
    </row>
    <row r="580" spans="1:9" x14ac:dyDescent="0.15">
      <c r="A580" s="2">
        <v>3</v>
      </c>
      <c r="B580" s="1" t="s">
        <v>77</v>
      </c>
      <c r="C580" s="4">
        <v>16</v>
      </c>
      <c r="D580" s="8">
        <v>8.33</v>
      </c>
      <c r="E580" s="4">
        <v>13</v>
      </c>
      <c r="F580" s="8">
        <v>9.2899999999999991</v>
      </c>
      <c r="G580" s="4">
        <v>3</v>
      </c>
      <c r="H580" s="8">
        <v>6</v>
      </c>
      <c r="I580" s="4">
        <v>0</v>
      </c>
    </row>
    <row r="581" spans="1:9" x14ac:dyDescent="0.15">
      <c r="A581" s="2">
        <v>4</v>
      </c>
      <c r="B581" s="1" t="s">
        <v>72</v>
      </c>
      <c r="C581" s="4">
        <v>12</v>
      </c>
      <c r="D581" s="8">
        <v>6.25</v>
      </c>
      <c r="E581" s="4">
        <v>9</v>
      </c>
      <c r="F581" s="8">
        <v>6.43</v>
      </c>
      <c r="G581" s="4">
        <v>3</v>
      </c>
      <c r="H581" s="8">
        <v>6</v>
      </c>
      <c r="I581" s="4">
        <v>0</v>
      </c>
    </row>
    <row r="582" spans="1:9" x14ac:dyDescent="0.15">
      <c r="A582" s="2">
        <v>5</v>
      </c>
      <c r="B582" s="1" t="s">
        <v>64</v>
      </c>
      <c r="C582" s="4">
        <v>11</v>
      </c>
      <c r="D582" s="8">
        <v>5.73</v>
      </c>
      <c r="E582" s="4">
        <v>9</v>
      </c>
      <c r="F582" s="8">
        <v>6.43</v>
      </c>
      <c r="G582" s="4">
        <v>2</v>
      </c>
      <c r="H582" s="8">
        <v>4</v>
      </c>
      <c r="I582" s="4">
        <v>0</v>
      </c>
    </row>
    <row r="583" spans="1:9" x14ac:dyDescent="0.15">
      <c r="A583" s="2">
        <v>5</v>
      </c>
      <c r="B583" s="1" t="s">
        <v>70</v>
      </c>
      <c r="C583" s="4">
        <v>11</v>
      </c>
      <c r="D583" s="8">
        <v>5.73</v>
      </c>
      <c r="E583" s="4">
        <v>8</v>
      </c>
      <c r="F583" s="8">
        <v>5.71</v>
      </c>
      <c r="G583" s="4">
        <v>3</v>
      </c>
      <c r="H583" s="8">
        <v>6</v>
      </c>
      <c r="I583" s="4">
        <v>0</v>
      </c>
    </row>
    <row r="584" spans="1:9" x14ac:dyDescent="0.15">
      <c r="A584" s="2">
        <v>7</v>
      </c>
      <c r="B584" s="1" t="s">
        <v>94</v>
      </c>
      <c r="C584" s="4">
        <v>10</v>
      </c>
      <c r="D584" s="8">
        <v>5.21</v>
      </c>
      <c r="E584" s="4">
        <v>9</v>
      </c>
      <c r="F584" s="8">
        <v>6.43</v>
      </c>
      <c r="G584" s="4">
        <v>1</v>
      </c>
      <c r="H584" s="8">
        <v>2</v>
      </c>
      <c r="I584" s="4">
        <v>0</v>
      </c>
    </row>
    <row r="585" spans="1:9" x14ac:dyDescent="0.15">
      <c r="A585" s="2">
        <v>8</v>
      </c>
      <c r="B585" s="1" t="s">
        <v>74</v>
      </c>
      <c r="C585" s="4">
        <v>9</v>
      </c>
      <c r="D585" s="8">
        <v>4.6900000000000004</v>
      </c>
      <c r="E585" s="4">
        <v>8</v>
      </c>
      <c r="F585" s="8">
        <v>5.71</v>
      </c>
      <c r="G585" s="4">
        <v>1</v>
      </c>
      <c r="H585" s="8">
        <v>2</v>
      </c>
      <c r="I585" s="4">
        <v>0</v>
      </c>
    </row>
    <row r="586" spans="1:9" x14ac:dyDescent="0.15">
      <c r="A586" s="2">
        <v>9</v>
      </c>
      <c r="B586" s="1" t="s">
        <v>78</v>
      </c>
      <c r="C586" s="4">
        <v>7</v>
      </c>
      <c r="D586" s="8">
        <v>3.65</v>
      </c>
      <c r="E586" s="4">
        <v>7</v>
      </c>
      <c r="F586" s="8">
        <v>5</v>
      </c>
      <c r="G586" s="4">
        <v>0</v>
      </c>
      <c r="H586" s="8">
        <v>0</v>
      </c>
      <c r="I586" s="4">
        <v>0</v>
      </c>
    </row>
    <row r="587" spans="1:9" x14ac:dyDescent="0.15">
      <c r="A587" s="2">
        <v>10</v>
      </c>
      <c r="B587" s="1" t="s">
        <v>65</v>
      </c>
      <c r="C587" s="4">
        <v>6</v>
      </c>
      <c r="D587" s="8">
        <v>3.13</v>
      </c>
      <c r="E587" s="4">
        <v>5</v>
      </c>
      <c r="F587" s="8">
        <v>3.57</v>
      </c>
      <c r="G587" s="4">
        <v>1</v>
      </c>
      <c r="H587" s="8">
        <v>2</v>
      </c>
      <c r="I587" s="4">
        <v>0</v>
      </c>
    </row>
    <row r="588" spans="1:9" x14ac:dyDescent="0.15">
      <c r="A588" s="2">
        <v>10</v>
      </c>
      <c r="B588" s="1" t="s">
        <v>90</v>
      </c>
      <c r="C588" s="4">
        <v>6</v>
      </c>
      <c r="D588" s="8">
        <v>3.13</v>
      </c>
      <c r="E588" s="4">
        <v>2</v>
      </c>
      <c r="F588" s="8">
        <v>1.43</v>
      </c>
      <c r="G588" s="4">
        <v>4</v>
      </c>
      <c r="H588" s="8">
        <v>8</v>
      </c>
      <c r="I588" s="4">
        <v>0</v>
      </c>
    </row>
    <row r="589" spans="1:9" x14ac:dyDescent="0.15">
      <c r="A589" s="2">
        <v>10</v>
      </c>
      <c r="B589" s="1" t="s">
        <v>66</v>
      </c>
      <c r="C589" s="4">
        <v>6</v>
      </c>
      <c r="D589" s="8">
        <v>3.13</v>
      </c>
      <c r="E589" s="4">
        <v>3</v>
      </c>
      <c r="F589" s="8">
        <v>2.14</v>
      </c>
      <c r="G589" s="4">
        <v>3</v>
      </c>
      <c r="H589" s="8">
        <v>6</v>
      </c>
      <c r="I589" s="4">
        <v>0</v>
      </c>
    </row>
    <row r="590" spans="1:9" x14ac:dyDescent="0.15">
      <c r="A590" s="2">
        <v>10</v>
      </c>
      <c r="B590" s="1" t="s">
        <v>82</v>
      </c>
      <c r="C590" s="4">
        <v>6</v>
      </c>
      <c r="D590" s="8">
        <v>3.13</v>
      </c>
      <c r="E590" s="4">
        <v>5</v>
      </c>
      <c r="F590" s="8">
        <v>3.57</v>
      </c>
      <c r="G590" s="4">
        <v>1</v>
      </c>
      <c r="H590" s="8">
        <v>2</v>
      </c>
      <c r="I590" s="4">
        <v>0</v>
      </c>
    </row>
    <row r="591" spans="1:9" x14ac:dyDescent="0.15">
      <c r="A591" s="2">
        <v>14</v>
      </c>
      <c r="B591" s="1" t="s">
        <v>69</v>
      </c>
      <c r="C591" s="4">
        <v>4</v>
      </c>
      <c r="D591" s="8">
        <v>2.08</v>
      </c>
      <c r="E591" s="4">
        <v>4</v>
      </c>
      <c r="F591" s="8">
        <v>2.86</v>
      </c>
      <c r="G591" s="4">
        <v>0</v>
      </c>
      <c r="H591" s="8">
        <v>0</v>
      </c>
      <c r="I591" s="4">
        <v>0</v>
      </c>
    </row>
    <row r="592" spans="1:9" x14ac:dyDescent="0.15">
      <c r="A592" s="2">
        <v>14</v>
      </c>
      <c r="B592" s="1" t="s">
        <v>71</v>
      </c>
      <c r="C592" s="4">
        <v>4</v>
      </c>
      <c r="D592" s="8">
        <v>2.08</v>
      </c>
      <c r="E592" s="4">
        <v>3</v>
      </c>
      <c r="F592" s="8">
        <v>2.14</v>
      </c>
      <c r="G592" s="4">
        <v>1</v>
      </c>
      <c r="H592" s="8">
        <v>2</v>
      </c>
      <c r="I592" s="4">
        <v>0</v>
      </c>
    </row>
    <row r="593" spans="1:9" x14ac:dyDescent="0.15">
      <c r="A593" s="2">
        <v>16</v>
      </c>
      <c r="B593" s="1" t="s">
        <v>91</v>
      </c>
      <c r="C593" s="4">
        <v>3</v>
      </c>
      <c r="D593" s="8">
        <v>1.56</v>
      </c>
      <c r="E593" s="4">
        <v>3</v>
      </c>
      <c r="F593" s="8">
        <v>2.14</v>
      </c>
      <c r="G593" s="4">
        <v>0</v>
      </c>
      <c r="H593" s="8">
        <v>0</v>
      </c>
      <c r="I593" s="4">
        <v>0</v>
      </c>
    </row>
    <row r="594" spans="1:9" x14ac:dyDescent="0.15">
      <c r="A594" s="2">
        <v>16</v>
      </c>
      <c r="B594" s="1" t="s">
        <v>68</v>
      </c>
      <c r="C594" s="4">
        <v>3</v>
      </c>
      <c r="D594" s="8">
        <v>1.56</v>
      </c>
      <c r="E594" s="4">
        <v>3</v>
      </c>
      <c r="F594" s="8">
        <v>2.14</v>
      </c>
      <c r="G594" s="4">
        <v>0</v>
      </c>
      <c r="H594" s="8">
        <v>0</v>
      </c>
      <c r="I594" s="4">
        <v>0</v>
      </c>
    </row>
    <row r="595" spans="1:9" x14ac:dyDescent="0.15">
      <c r="A595" s="2">
        <v>16</v>
      </c>
      <c r="B595" s="1" t="s">
        <v>80</v>
      </c>
      <c r="C595" s="4">
        <v>3</v>
      </c>
      <c r="D595" s="8">
        <v>1.56</v>
      </c>
      <c r="E595" s="4">
        <v>1</v>
      </c>
      <c r="F595" s="8">
        <v>0.71</v>
      </c>
      <c r="G595" s="4">
        <v>1</v>
      </c>
      <c r="H595" s="8">
        <v>2</v>
      </c>
      <c r="I595" s="4">
        <v>1</v>
      </c>
    </row>
    <row r="596" spans="1:9" x14ac:dyDescent="0.15">
      <c r="A596" s="2">
        <v>16</v>
      </c>
      <c r="B596" s="1" t="s">
        <v>81</v>
      </c>
      <c r="C596" s="4">
        <v>3</v>
      </c>
      <c r="D596" s="8">
        <v>1.56</v>
      </c>
      <c r="E596" s="4">
        <v>3</v>
      </c>
      <c r="F596" s="8">
        <v>2.14</v>
      </c>
      <c r="G596" s="4">
        <v>0</v>
      </c>
      <c r="H596" s="8">
        <v>0</v>
      </c>
      <c r="I596" s="4">
        <v>0</v>
      </c>
    </row>
    <row r="597" spans="1:9" x14ac:dyDescent="0.15">
      <c r="A597" s="2">
        <v>20</v>
      </c>
      <c r="B597" s="1" t="s">
        <v>67</v>
      </c>
      <c r="C597" s="4">
        <v>2</v>
      </c>
      <c r="D597" s="8">
        <v>1.04</v>
      </c>
      <c r="E597" s="4">
        <v>2</v>
      </c>
      <c r="F597" s="8">
        <v>1.43</v>
      </c>
      <c r="G597" s="4">
        <v>0</v>
      </c>
      <c r="H597" s="8">
        <v>0</v>
      </c>
      <c r="I597" s="4">
        <v>0</v>
      </c>
    </row>
    <row r="598" spans="1:9" x14ac:dyDescent="0.15">
      <c r="A598" s="2">
        <v>20</v>
      </c>
      <c r="B598" s="1" t="s">
        <v>86</v>
      </c>
      <c r="C598" s="4">
        <v>2</v>
      </c>
      <c r="D598" s="8">
        <v>1.04</v>
      </c>
      <c r="E598" s="4">
        <v>2</v>
      </c>
      <c r="F598" s="8">
        <v>1.43</v>
      </c>
      <c r="G598" s="4">
        <v>0</v>
      </c>
      <c r="H598" s="8">
        <v>0</v>
      </c>
      <c r="I598" s="4">
        <v>0</v>
      </c>
    </row>
    <row r="599" spans="1:9" x14ac:dyDescent="0.15">
      <c r="A599" s="2">
        <v>20</v>
      </c>
      <c r="B599" s="1" t="s">
        <v>92</v>
      </c>
      <c r="C599" s="4">
        <v>2</v>
      </c>
      <c r="D599" s="8">
        <v>1.04</v>
      </c>
      <c r="E599" s="4">
        <v>2</v>
      </c>
      <c r="F599" s="8">
        <v>1.43</v>
      </c>
      <c r="G599" s="4">
        <v>0</v>
      </c>
      <c r="H599" s="8">
        <v>0</v>
      </c>
      <c r="I599" s="4">
        <v>0</v>
      </c>
    </row>
    <row r="600" spans="1:9" x14ac:dyDescent="0.15">
      <c r="A600" s="2">
        <v>20</v>
      </c>
      <c r="B600" s="1" t="s">
        <v>115</v>
      </c>
      <c r="C600" s="4">
        <v>2</v>
      </c>
      <c r="D600" s="8">
        <v>1.04</v>
      </c>
      <c r="E600" s="4">
        <v>0</v>
      </c>
      <c r="F600" s="8">
        <v>0</v>
      </c>
      <c r="G600" s="4">
        <v>1</v>
      </c>
      <c r="H600" s="8">
        <v>2</v>
      </c>
      <c r="I600" s="4">
        <v>1</v>
      </c>
    </row>
    <row r="601" spans="1:9" x14ac:dyDescent="0.15">
      <c r="A601" s="2">
        <v>20</v>
      </c>
      <c r="B601" s="1" t="s">
        <v>116</v>
      </c>
      <c r="C601" s="4">
        <v>2</v>
      </c>
      <c r="D601" s="8">
        <v>1.04</v>
      </c>
      <c r="E601" s="4">
        <v>2</v>
      </c>
      <c r="F601" s="8">
        <v>1.43</v>
      </c>
      <c r="G601" s="4">
        <v>0</v>
      </c>
      <c r="H601" s="8">
        <v>0</v>
      </c>
      <c r="I601" s="4">
        <v>0</v>
      </c>
    </row>
    <row r="602" spans="1:9" x14ac:dyDescent="0.15">
      <c r="A602" s="2">
        <v>20</v>
      </c>
      <c r="B602" s="1" t="s">
        <v>75</v>
      </c>
      <c r="C602" s="4">
        <v>2</v>
      </c>
      <c r="D602" s="8">
        <v>1.04</v>
      </c>
      <c r="E602" s="4">
        <v>2</v>
      </c>
      <c r="F602" s="8">
        <v>1.43</v>
      </c>
      <c r="G602" s="4">
        <v>0</v>
      </c>
      <c r="H602" s="8">
        <v>0</v>
      </c>
      <c r="I602" s="4">
        <v>0</v>
      </c>
    </row>
    <row r="603" spans="1:9" x14ac:dyDescent="0.15">
      <c r="A603" s="2">
        <v>20</v>
      </c>
      <c r="B603" s="1" t="s">
        <v>79</v>
      </c>
      <c r="C603" s="4">
        <v>2</v>
      </c>
      <c r="D603" s="8">
        <v>1.04</v>
      </c>
      <c r="E603" s="4">
        <v>0</v>
      </c>
      <c r="F603" s="8">
        <v>0</v>
      </c>
      <c r="G603" s="4">
        <v>2</v>
      </c>
      <c r="H603" s="8">
        <v>4</v>
      </c>
      <c r="I603" s="4">
        <v>0</v>
      </c>
    </row>
    <row r="604" spans="1:9" x14ac:dyDescent="0.15">
      <c r="A604" s="2">
        <v>20</v>
      </c>
      <c r="B604" s="1" t="s">
        <v>101</v>
      </c>
      <c r="C604" s="4">
        <v>2</v>
      </c>
      <c r="D604" s="8">
        <v>1.04</v>
      </c>
      <c r="E604" s="4">
        <v>0</v>
      </c>
      <c r="F604" s="8">
        <v>0</v>
      </c>
      <c r="G604" s="4">
        <v>2</v>
      </c>
      <c r="H604" s="8">
        <v>4</v>
      </c>
      <c r="I604" s="4">
        <v>0</v>
      </c>
    </row>
    <row r="605" spans="1:9" x14ac:dyDescent="0.15">
      <c r="A605" s="1"/>
      <c r="C605" s="4"/>
      <c r="D605" s="8"/>
      <c r="E605" s="4"/>
      <c r="F605" s="8"/>
      <c r="G605" s="4"/>
      <c r="H605" s="8"/>
      <c r="I605" s="4"/>
    </row>
    <row r="606" spans="1:9" x14ac:dyDescent="0.15">
      <c r="A606" s="1" t="s">
        <v>25</v>
      </c>
      <c r="C606" s="4"/>
      <c r="D606" s="8"/>
      <c r="E606" s="4"/>
      <c r="F606" s="8"/>
      <c r="G606" s="4"/>
      <c r="H606" s="8"/>
      <c r="I606" s="4"/>
    </row>
    <row r="607" spans="1:9" x14ac:dyDescent="0.15">
      <c r="A607" s="2">
        <v>1</v>
      </c>
      <c r="B607" s="1" t="s">
        <v>78</v>
      </c>
      <c r="C607" s="4">
        <v>41</v>
      </c>
      <c r="D607" s="8">
        <v>15.07</v>
      </c>
      <c r="E607" s="4">
        <v>34</v>
      </c>
      <c r="F607" s="8">
        <v>18.68</v>
      </c>
      <c r="G607" s="4">
        <v>7</v>
      </c>
      <c r="H607" s="8">
        <v>7.78</v>
      </c>
      <c r="I607" s="4">
        <v>0</v>
      </c>
    </row>
    <row r="608" spans="1:9" x14ac:dyDescent="0.15">
      <c r="A608" s="2">
        <v>2</v>
      </c>
      <c r="B608" s="1" t="s">
        <v>77</v>
      </c>
      <c r="C608" s="4">
        <v>26</v>
      </c>
      <c r="D608" s="8">
        <v>9.56</v>
      </c>
      <c r="E608" s="4">
        <v>24</v>
      </c>
      <c r="F608" s="8">
        <v>13.19</v>
      </c>
      <c r="G608" s="4">
        <v>2</v>
      </c>
      <c r="H608" s="8">
        <v>2.2200000000000002</v>
      </c>
      <c r="I608" s="4">
        <v>0</v>
      </c>
    </row>
    <row r="609" spans="1:9" x14ac:dyDescent="0.15">
      <c r="A609" s="2">
        <v>3</v>
      </c>
      <c r="B609" s="1" t="s">
        <v>69</v>
      </c>
      <c r="C609" s="4">
        <v>21</v>
      </c>
      <c r="D609" s="8">
        <v>7.72</v>
      </c>
      <c r="E609" s="4">
        <v>13</v>
      </c>
      <c r="F609" s="8">
        <v>7.14</v>
      </c>
      <c r="G609" s="4">
        <v>8</v>
      </c>
      <c r="H609" s="8">
        <v>8.89</v>
      </c>
      <c r="I609" s="4">
        <v>0</v>
      </c>
    </row>
    <row r="610" spans="1:9" x14ac:dyDescent="0.15">
      <c r="A610" s="2">
        <v>4</v>
      </c>
      <c r="B610" s="1" t="s">
        <v>80</v>
      </c>
      <c r="C610" s="4">
        <v>20</v>
      </c>
      <c r="D610" s="8">
        <v>7.35</v>
      </c>
      <c r="E610" s="4">
        <v>16</v>
      </c>
      <c r="F610" s="8">
        <v>8.7899999999999991</v>
      </c>
      <c r="G610" s="4">
        <v>4</v>
      </c>
      <c r="H610" s="8">
        <v>4.4400000000000004</v>
      </c>
      <c r="I610" s="4">
        <v>0</v>
      </c>
    </row>
    <row r="611" spans="1:9" x14ac:dyDescent="0.15">
      <c r="A611" s="2">
        <v>5</v>
      </c>
      <c r="B611" s="1" t="s">
        <v>72</v>
      </c>
      <c r="C611" s="4">
        <v>17</v>
      </c>
      <c r="D611" s="8">
        <v>6.25</v>
      </c>
      <c r="E611" s="4">
        <v>9</v>
      </c>
      <c r="F611" s="8">
        <v>4.95</v>
      </c>
      <c r="G611" s="4">
        <v>8</v>
      </c>
      <c r="H611" s="8">
        <v>8.89</v>
      </c>
      <c r="I611" s="4">
        <v>0</v>
      </c>
    </row>
    <row r="612" spans="1:9" x14ac:dyDescent="0.15">
      <c r="A612" s="2">
        <v>6</v>
      </c>
      <c r="B612" s="1" t="s">
        <v>63</v>
      </c>
      <c r="C612" s="4">
        <v>15</v>
      </c>
      <c r="D612" s="8">
        <v>5.51</v>
      </c>
      <c r="E612" s="4">
        <v>6</v>
      </c>
      <c r="F612" s="8">
        <v>3.3</v>
      </c>
      <c r="G612" s="4">
        <v>9</v>
      </c>
      <c r="H612" s="8">
        <v>10</v>
      </c>
      <c r="I612" s="4">
        <v>0</v>
      </c>
    </row>
    <row r="613" spans="1:9" x14ac:dyDescent="0.15">
      <c r="A613" s="2">
        <v>7</v>
      </c>
      <c r="B613" s="1" t="s">
        <v>65</v>
      </c>
      <c r="C613" s="4">
        <v>12</v>
      </c>
      <c r="D613" s="8">
        <v>4.41</v>
      </c>
      <c r="E613" s="4">
        <v>8</v>
      </c>
      <c r="F613" s="8">
        <v>4.4000000000000004</v>
      </c>
      <c r="G613" s="4">
        <v>4</v>
      </c>
      <c r="H613" s="8">
        <v>4.4400000000000004</v>
      </c>
      <c r="I613" s="4">
        <v>0</v>
      </c>
    </row>
    <row r="614" spans="1:9" x14ac:dyDescent="0.15">
      <c r="A614" s="2">
        <v>8</v>
      </c>
      <c r="B614" s="1" t="s">
        <v>64</v>
      </c>
      <c r="C614" s="4">
        <v>11</v>
      </c>
      <c r="D614" s="8">
        <v>4.04</v>
      </c>
      <c r="E614" s="4">
        <v>8</v>
      </c>
      <c r="F614" s="8">
        <v>4.4000000000000004</v>
      </c>
      <c r="G614" s="4">
        <v>3</v>
      </c>
      <c r="H614" s="8">
        <v>3.33</v>
      </c>
      <c r="I614" s="4">
        <v>0</v>
      </c>
    </row>
    <row r="615" spans="1:9" x14ac:dyDescent="0.15">
      <c r="A615" s="2">
        <v>9</v>
      </c>
      <c r="B615" s="1" t="s">
        <v>79</v>
      </c>
      <c r="C615" s="4">
        <v>9</v>
      </c>
      <c r="D615" s="8">
        <v>3.31</v>
      </c>
      <c r="E615" s="4">
        <v>4</v>
      </c>
      <c r="F615" s="8">
        <v>2.2000000000000002</v>
      </c>
      <c r="G615" s="4">
        <v>5</v>
      </c>
      <c r="H615" s="8">
        <v>5.56</v>
      </c>
      <c r="I615" s="4">
        <v>0</v>
      </c>
    </row>
    <row r="616" spans="1:9" x14ac:dyDescent="0.15">
      <c r="A616" s="2">
        <v>10</v>
      </c>
      <c r="B616" s="1" t="s">
        <v>96</v>
      </c>
      <c r="C616" s="4">
        <v>8</v>
      </c>
      <c r="D616" s="8">
        <v>2.94</v>
      </c>
      <c r="E616" s="4">
        <v>7</v>
      </c>
      <c r="F616" s="8">
        <v>3.85</v>
      </c>
      <c r="G616" s="4">
        <v>1</v>
      </c>
      <c r="H616" s="8">
        <v>1.1100000000000001</v>
      </c>
      <c r="I616" s="4">
        <v>0</v>
      </c>
    </row>
    <row r="617" spans="1:9" x14ac:dyDescent="0.15">
      <c r="A617" s="2">
        <v>10</v>
      </c>
      <c r="B617" s="1" t="s">
        <v>70</v>
      </c>
      <c r="C617" s="4">
        <v>8</v>
      </c>
      <c r="D617" s="8">
        <v>2.94</v>
      </c>
      <c r="E617" s="4">
        <v>4</v>
      </c>
      <c r="F617" s="8">
        <v>2.2000000000000002</v>
      </c>
      <c r="G617" s="4">
        <v>4</v>
      </c>
      <c r="H617" s="8">
        <v>4.4400000000000004</v>
      </c>
      <c r="I617" s="4">
        <v>0</v>
      </c>
    </row>
    <row r="618" spans="1:9" x14ac:dyDescent="0.15">
      <c r="A618" s="2">
        <v>10</v>
      </c>
      <c r="B618" s="1" t="s">
        <v>81</v>
      </c>
      <c r="C618" s="4">
        <v>8</v>
      </c>
      <c r="D618" s="8">
        <v>2.94</v>
      </c>
      <c r="E618" s="4">
        <v>7</v>
      </c>
      <c r="F618" s="8">
        <v>3.85</v>
      </c>
      <c r="G618" s="4">
        <v>1</v>
      </c>
      <c r="H618" s="8">
        <v>1.1100000000000001</v>
      </c>
      <c r="I618" s="4">
        <v>0</v>
      </c>
    </row>
    <row r="619" spans="1:9" x14ac:dyDescent="0.15">
      <c r="A619" s="2">
        <v>13</v>
      </c>
      <c r="B619" s="1" t="s">
        <v>117</v>
      </c>
      <c r="C619" s="4">
        <v>7</v>
      </c>
      <c r="D619" s="8">
        <v>2.57</v>
      </c>
      <c r="E619" s="4">
        <v>5</v>
      </c>
      <c r="F619" s="8">
        <v>2.75</v>
      </c>
      <c r="G619" s="4">
        <v>2</v>
      </c>
      <c r="H619" s="8">
        <v>2.2200000000000002</v>
      </c>
      <c r="I619" s="4">
        <v>0</v>
      </c>
    </row>
    <row r="620" spans="1:9" x14ac:dyDescent="0.15">
      <c r="A620" s="2">
        <v>14</v>
      </c>
      <c r="B620" s="1" t="s">
        <v>74</v>
      </c>
      <c r="C620" s="4">
        <v>6</v>
      </c>
      <c r="D620" s="8">
        <v>2.21</v>
      </c>
      <c r="E620" s="4">
        <v>3</v>
      </c>
      <c r="F620" s="8">
        <v>1.65</v>
      </c>
      <c r="G620" s="4">
        <v>3</v>
      </c>
      <c r="H620" s="8">
        <v>3.33</v>
      </c>
      <c r="I620" s="4">
        <v>0</v>
      </c>
    </row>
    <row r="621" spans="1:9" x14ac:dyDescent="0.15">
      <c r="A621" s="2">
        <v>15</v>
      </c>
      <c r="B621" s="1" t="s">
        <v>71</v>
      </c>
      <c r="C621" s="4">
        <v>5</v>
      </c>
      <c r="D621" s="8">
        <v>1.84</v>
      </c>
      <c r="E621" s="4">
        <v>4</v>
      </c>
      <c r="F621" s="8">
        <v>2.2000000000000002</v>
      </c>
      <c r="G621" s="4">
        <v>1</v>
      </c>
      <c r="H621" s="8">
        <v>1.1100000000000001</v>
      </c>
      <c r="I621" s="4">
        <v>0</v>
      </c>
    </row>
    <row r="622" spans="1:9" x14ac:dyDescent="0.15">
      <c r="A622" s="2">
        <v>15</v>
      </c>
      <c r="B622" s="1" t="s">
        <v>75</v>
      </c>
      <c r="C622" s="4">
        <v>5</v>
      </c>
      <c r="D622" s="8">
        <v>1.84</v>
      </c>
      <c r="E622" s="4">
        <v>2</v>
      </c>
      <c r="F622" s="8">
        <v>1.1000000000000001</v>
      </c>
      <c r="G622" s="4">
        <v>3</v>
      </c>
      <c r="H622" s="8">
        <v>3.33</v>
      </c>
      <c r="I622" s="4">
        <v>0</v>
      </c>
    </row>
    <row r="623" spans="1:9" x14ac:dyDescent="0.15">
      <c r="A623" s="2">
        <v>15</v>
      </c>
      <c r="B623" s="1" t="s">
        <v>76</v>
      </c>
      <c r="C623" s="4">
        <v>5</v>
      </c>
      <c r="D623" s="8">
        <v>1.84</v>
      </c>
      <c r="E623" s="4">
        <v>3</v>
      </c>
      <c r="F623" s="8">
        <v>1.65</v>
      </c>
      <c r="G623" s="4">
        <v>2</v>
      </c>
      <c r="H623" s="8">
        <v>2.2200000000000002</v>
      </c>
      <c r="I623" s="4">
        <v>0</v>
      </c>
    </row>
    <row r="624" spans="1:9" x14ac:dyDescent="0.15">
      <c r="A624" s="2">
        <v>18</v>
      </c>
      <c r="B624" s="1" t="s">
        <v>68</v>
      </c>
      <c r="C624" s="4">
        <v>4</v>
      </c>
      <c r="D624" s="8">
        <v>1.47</v>
      </c>
      <c r="E624" s="4">
        <v>0</v>
      </c>
      <c r="F624" s="8">
        <v>0</v>
      </c>
      <c r="G624" s="4">
        <v>4</v>
      </c>
      <c r="H624" s="8">
        <v>4.4400000000000004</v>
      </c>
      <c r="I624" s="4">
        <v>0</v>
      </c>
    </row>
    <row r="625" spans="1:9" x14ac:dyDescent="0.15">
      <c r="A625" s="2">
        <v>19</v>
      </c>
      <c r="B625" s="1" t="s">
        <v>66</v>
      </c>
      <c r="C625" s="4">
        <v>3</v>
      </c>
      <c r="D625" s="8">
        <v>1.1000000000000001</v>
      </c>
      <c r="E625" s="4">
        <v>2</v>
      </c>
      <c r="F625" s="8">
        <v>1.1000000000000001</v>
      </c>
      <c r="G625" s="4">
        <v>1</v>
      </c>
      <c r="H625" s="8">
        <v>1.1100000000000001</v>
      </c>
      <c r="I625" s="4">
        <v>0</v>
      </c>
    </row>
    <row r="626" spans="1:9" x14ac:dyDescent="0.15">
      <c r="A626" s="2">
        <v>19</v>
      </c>
      <c r="B626" s="1" t="s">
        <v>92</v>
      </c>
      <c r="C626" s="4">
        <v>3</v>
      </c>
      <c r="D626" s="8">
        <v>1.1000000000000001</v>
      </c>
      <c r="E626" s="4">
        <v>3</v>
      </c>
      <c r="F626" s="8">
        <v>1.65</v>
      </c>
      <c r="G626" s="4">
        <v>0</v>
      </c>
      <c r="H626" s="8">
        <v>0</v>
      </c>
      <c r="I626" s="4">
        <v>0</v>
      </c>
    </row>
    <row r="627" spans="1:9" x14ac:dyDescent="0.15">
      <c r="A627" s="2">
        <v>19</v>
      </c>
      <c r="B627" s="1" t="s">
        <v>87</v>
      </c>
      <c r="C627" s="4">
        <v>3</v>
      </c>
      <c r="D627" s="8">
        <v>1.1000000000000001</v>
      </c>
      <c r="E627" s="4">
        <v>2</v>
      </c>
      <c r="F627" s="8">
        <v>1.1000000000000001</v>
      </c>
      <c r="G627" s="4">
        <v>1</v>
      </c>
      <c r="H627" s="8">
        <v>1.1100000000000001</v>
      </c>
      <c r="I627" s="4">
        <v>0</v>
      </c>
    </row>
    <row r="628" spans="1:9" x14ac:dyDescent="0.15">
      <c r="A628" s="2">
        <v>19</v>
      </c>
      <c r="B628" s="1" t="s">
        <v>104</v>
      </c>
      <c r="C628" s="4">
        <v>3</v>
      </c>
      <c r="D628" s="8">
        <v>1.1000000000000001</v>
      </c>
      <c r="E628" s="4">
        <v>0</v>
      </c>
      <c r="F628" s="8">
        <v>0</v>
      </c>
      <c r="G628" s="4">
        <v>3</v>
      </c>
      <c r="H628" s="8">
        <v>3.33</v>
      </c>
      <c r="I628" s="4">
        <v>0</v>
      </c>
    </row>
    <row r="629" spans="1:9" x14ac:dyDescent="0.15">
      <c r="A629" s="2">
        <v>19</v>
      </c>
      <c r="B629" s="1" t="s">
        <v>73</v>
      </c>
      <c r="C629" s="4">
        <v>3</v>
      </c>
      <c r="D629" s="8">
        <v>1.1000000000000001</v>
      </c>
      <c r="E629" s="4">
        <v>1</v>
      </c>
      <c r="F629" s="8">
        <v>0.55000000000000004</v>
      </c>
      <c r="G629" s="4">
        <v>2</v>
      </c>
      <c r="H629" s="8">
        <v>2.2200000000000002</v>
      </c>
      <c r="I629" s="4">
        <v>0</v>
      </c>
    </row>
    <row r="630" spans="1:9" x14ac:dyDescent="0.15">
      <c r="A630" s="2">
        <v>19</v>
      </c>
      <c r="B630" s="1" t="s">
        <v>82</v>
      </c>
      <c r="C630" s="4">
        <v>3</v>
      </c>
      <c r="D630" s="8">
        <v>1.1000000000000001</v>
      </c>
      <c r="E630" s="4">
        <v>3</v>
      </c>
      <c r="F630" s="8">
        <v>1.65</v>
      </c>
      <c r="G630" s="4">
        <v>0</v>
      </c>
      <c r="H630" s="8">
        <v>0</v>
      </c>
      <c r="I630" s="4">
        <v>0</v>
      </c>
    </row>
    <row r="631" spans="1:9" x14ac:dyDescent="0.15">
      <c r="A631" s="1"/>
      <c r="C631" s="4"/>
      <c r="D631" s="8"/>
      <c r="E631" s="4"/>
      <c r="F631" s="8"/>
      <c r="G631" s="4"/>
      <c r="H631" s="8"/>
      <c r="I631" s="4"/>
    </row>
    <row r="632" spans="1:9" x14ac:dyDescent="0.15">
      <c r="A632" s="1" t="s">
        <v>26</v>
      </c>
      <c r="C632" s="4"/>
      <c r="D632" s="8"/>
      <c r="E632" s="4"/>
      <c r="F632" s="8"/>
      <c r="G632" s="4"/>
      <c r="H632" s="8"/>
      <c r="I632" s="4"/>
    </row>
    <row r="633" spans="1:9" x14ac:dyDescent="0.15">
      <c r="A633" s="2">
        <v>1</v>
      </c>
      <c r="B633" s="1" t="s">
        <v>74</v>
      </c>
      <c r="C633" s="4">
        <v>88</v>
      </c>
      <c r="D633" s="8">
        <v>17.71</v>
      </c>
      <c r="E633" s="4">
        <v>49</v>
      </c>
      <c r="F633" s="8">
        <v>16.010000000000002</v>
      </c>
      <c r="G633" s="4">
        <v>39</v>
      </c>
      <c r="H633" s="8">
        <v>20.53</v>
      </c>
      <c r="I633" s="4">
        <v>0</v>
      </c>
    </row>
    <row r="634" spans="1:9" x14ac:dyDescent="0.15">
      <c r="A634" s="2">
        <v>2</v>
      </c>
      <c r="B634" s="1" t="s">
        <v>77</v>
      </c>
      <c r="C634" s="4">
        <v>57</v>
      </c>
      <c r="D634" s="8">
        <v>11.47</v>
      </c>
      <c r="E634" s="4">
        <v>54</v>
      </c>
      <c r="F634" s="8">
        <v>17.649999999999999</v>
      </c>
      <c r="G634" s="4">
        <v>3</v>
      </c>
      <c r="H634" s="8">
        <v>1.58</v>
      </c>
      <c r="I634" s="4">
        <v>0</v>
      </c>
    </row>
    <row r="635" spans="1:9" x14ac:dyDescent="0.15">
      <c r="A635" s="2">
        <v>3</v>
      </c>
      <c r="B635" s="1" t="s">
        <v>78</v>
      </c>
      <c r="C635" s="4">
        <v>50</v>
      </c>
      <c r="D635" s="8">
        <v>10.06</v>
      </c>
      <c r="E635" s="4">
        <v>40</v>
      </c>
      <c r="F635" s="8">
        <v>13.07</v>
      </c>
      <c r="G635" s="4">
        <v>10</v>
      </c>
      <c r="H635" s="8">
        <v>5.26</v>
      </c>
      <c r="I635" s="4">
        <v>0</v>
      </c>
    </row>
    <row r="636" spans="1:9" x14ac:dyDescent="0.15">
      <c r="A636" s="2">
        <v>4</v>
      </c>
      <c r="B636" s="1" t="s">
        <v>72</v>
      </c>
      <c r="C636" s="4">
        <v>49</v>
      </c>
      <c r="D636" s="8">
        <v>9.86</v>
      </c>
      <c r="E636" s="4">
        <v>28</v>
      </c>
      <c r="F636" s="8">
        <v>9.15</v>
      </c>
      <c r="G636" s="4">
        <v>21</v>
      </c>
      <c r="H636" s="8">
        <v>11.05</v>
      </c>
      <c r="I636" s="4">
        <v>0</v>
      </c>
    </row>
    <row r="637" spans="1:9" x14ac:dyDescent="0.15">
      <c r="A637" s="2">
        <v>5</v>
      </c>
      <c r="B637" s="1" t="s">
        <v>80</v>
      </c>
      <c r="C637" s="4">
        <v>28</v>
      </c>
      <c r="D637" s="8">
        <v>5.63</v>
      </c>
      <c r="E637" s="4">
        <v>14</v>
      </c>
      <c r="F637" s="8">
        <v>4.58</v>
      </c>
      <c r="G637" s="4">
        <v>13</v>
      </c>
      <c r="H637" s="8">
        <v>6.84</v>
      </c>
      <c r="I637" s="4">
        <v>1</v>
      </c>
    </row>
    <row r="638" spans="1:9" x14ac:dyDescent="0.15">
      <c r="A638" s="2">
        <v>6</v>
      </c>
      <c r="B638" s="1" t="s">
        <v>70</v>
      </c>
      <c r="C638" s="4">
        <v>24</v>
      </c>
      <c r="D638" s="8">
        <v>4.83</v>
      </c>
      <c r="E638" s="4">
        <v>17</v>
      </c>
      <c r="F638" s="8">
        <v>5.56</v>
      </c>
      <c r="G638" s="4">
        <v>7</v>
      </c>
      <c r="H638" s="8">
        <v>3.68</v>
      </c>
      <c r="I638" s="4">
        <v>0</v>
      </c>
    </row>
    <row r="639" spans="1:9" x14ac:dyDescent="0.15">
      <c r="A639" s="2">
        <v>7</v>
      </c>
      <c r="B639" s="1" t="s">
        <v>75</v>
      </c>
      <c r="C639" s="4">
        <v>23</v>
      </c>
      <c r="D639" s="8">
        <v>4.63</v>
      </c>
      <c r="E639" s="4">
        <v>18</v>
      </c>
      <c r="F639" s="8">
        <v>5.88</v>
      </c>
      <c r="G639" s="4">
        <v>5</v>
      </c>
      <c r="H639" s="8">
        <v>2.63</v>
      </c>
      <c r="I639" s="4">
        <v>0</v>
      </c>
    </row>
    <row r="640" spans="1:9" x14ac:dyDescent="0.15">
      <c r="A640" s="2">
        <v>8</v>
      </c>
      <c r="B640" s="1" t="s">
        <v>63</v>
      </c>
      <c r="C640" s="4">
        <v>20</v>
      </c>
      <c r="D640" s="8">
        <v>4.0199999999999996</v>
      </c>
      <c r="E640" s="4">
        <v>5</v>
      </c>
      <c r="F640" s="8">
        <v>1.63</v>
      </c>
      <c r="G640" s="4">
        <v>15</v>
      </c>
      <c r="H640" s="8">
        <v>7.89</v>
      </c>
      <c r="I640" s="4">
        <v>0</v>
      </c>
    </row>
    <row r="641" spans="1:9" x14ac:dyDescent="0.15">
      <c r="A641" s="2">
        <v>9</v>
      </c>
      <c r="B641" s="1" t="s">
        <v>81</v>
      </c>
      <c r="C641" s="4">
        <v>15</v>
      </c>
      <c r="D641" s="8">
        <v>3.02</v>
      </c>
      <c r="E641" s="4">
        <v>11</v>
      </c>
      <c r="F641" s="8">
        <v>3.59</v>
      </c>
      <c r="G641" s="4">
        <v>4</v>
      </c>
      <c r="H641" s="8">
        <v>2.11</v>
      </c>
      <c r="I641" s="4">
        <v>0</v>
      </c>
    </row>
    <row r="642" spans="1:9" x14ac:dyDescent="0.15">
      <c r="A642" s="2">
        <v>10</v>
      </c>
      <c r="B642" s="1" t="s">
        <v>76</v>
      </c>
      <c r="C642" s="4">
        <v>14</v>
      </c>
      <c r="D642" s="8">
        <v>2.82</v>
      </c>
      <c r="E642" s="4">
        <v>7</v>
      </c>
      <c r="F642" s="8">
        <v>2.29</v>
      </c>
      <c r="G642" s="4">
        <v>7</v>
      </c>
      <c r="H642" s="8">
        <v>3.68</v>
      </c>
      <c r="I642" s="4">
        <v>0</v>
      </c>
    </row>
    <row r="643" spans="1:9" x14ac:dyDescent="0.15">
      <c r="A643" s="2">
        <v>11</v>
      </c>
      <c r="B643" s="1" t="s">
        <v>69</v>
      </c>
      <c r="C643" s="4">
        <v>13</v>
      </c>
      <c r="D643" s="8">
        <v>2.62</v>
      </c>
      <c r="E643" s="4">
        <v>10</v>
      </c>
      <c r="F643" s="8">
        <v>3.27</v>
      </c>
      <c r="G643" s="4">
        <v>3</v>
      </c>
      <c r="H643" s="8">
        <v>1.58</v>
      </c>
      <c r="I643" s="4">
        <v>0</v>
      </c>
    </row>
    <row r="644" spans="1:9" x14ac:dyDescent="0.15">
      <c r="A644" s="2">
        <v>11</v>
      </c>
      <c r="B644" s="1" t="s">
        <v>71</v>
      </c>
      <c r="C644" s="4">
        <v>13</v>
      </c>
      <c r="D644" s="8">
        <v>2.62</v>
      </c>
      <c r="E644" s="4">
        <v>7</v>
      </c>
      <c r="F644" s="8">
        <v>2.29</v>
      </c>
      <c r="G644" s="4">
        <v>6</v>
      </c>
      <c r="H644" s="8">
        <v>3.16</v>
      </c>
      <c r="I644" s="4">
        <v>0</v>
      </c>
    </row>
    <row r="645" spans="1:9" x14ac:dyDescent="0.15">
      <c r="A645" s="2">
        <v>13</v>
      </c>
      <c r="B645" s="1" t="s">
        <v>65</v>
      </c>
      <c r="C645" s="4">
        <v>12</v>
      </c>
      <c r="D645" s="8">
        <v>2.41</v>
      </c>
      <c r="E645" s="4">
        <v>4</v>
      </c>
      <c r="F645" s="8">
        <v>1.31</v>
      </c>
      <c r="G645" s="4">
        <v>8</v>
      </c>
      <c r="H645" s="8">
        <v>4.21</v>
      </c>
      <c r="I645" s="4">
        <v>0</v>
      </c>
    </row>
    <row r="646" spans="1:9" x14ac:dyDescent="0.15">
      <c r="A646" s="2">
        <v>14</v>
      </c>
      <c r="B646" s="1" t="s">
        <v>68</v>
      </c>
      <c r="C646" s="4">
        <v>8</v>
      </c>
      <c r="D646" s="8">
        <v>1.61</v>
      </c>
      <c r="E646" s="4">
        <v>2</v>
      </c>
      <c r="F646" s="8">
        <v>0.65</v>
      </c>
      <c r="G646" s="4">
        <v>6</v>
      </c>
      <c r="H646" s="8">
        <v>3.16</v>
      </c>
      <c r="I646" s="4">
        <v>0</v>
      </c>
    </row>
    <row r="647" spans="1:9" x14ac:dyDescent="0.15">
      <c r="A647" s="2">
        <v>15</v>
      </c>
      <c r="B647" s="1" t="s">
        <v>73</v>
      </c>
      <c r="C647" s="4">
        <v>7</v>
      </c>
      <c r="D647" s="8">
        <v>1.41</v>
      </c>
      <c r="E647" s="4">
        <v>1</v>
      </c>
      <c r="F647" s="8">
        <v>0.33</v>
      </c>
      <c r="G647" s="4">
        <v>6</v>
      </c>
      <c r="H647" s="8">
        <v>3.16</v>
      </c>
      <c r="I647" s="4">
        <v>0</v>
      </c>
    </row>
    <row r="648" spans="1:9" x14ac:dyDescent="0.15">
      <c r="A648" s="2">
        <v>16</v>
      </c>
      <c r="B648" s="1" t="s">
        <v>83</v>
      </c>
      <c r="C648" s="4">
        <v>6</v>
      </c>
      <c r="D648" s="8">
        <v>1.21</v>
      </c>
      <c r="E648" s="4">
        <v>2</v>
      </c>
      <c r="F648" s="8">
        <v>0.65</v>
      </c>
      <c r="G648" s="4">
        <v>4</v>
      </c>
      <c r="H648" s="8">
        <v>2.11</v>
      </c>
      <c r="I648" s="4">
        <v>0</v>
      </c>
    </row>
    <row r="649" spans="1:9" x14ac:dyDescent="0.15">
      <c r="A649" s="2">
        <v>16</v>
      </c>
      <c r="B649" s="1" t="s">
        <v>84</v>
      </c>
      <c r="C649" s="4">
        <v>6</v>
      </c>
      <c r="D649" s="8">
        <v>1.21</v>
      </c>
      <c r="E649" s="4">
        <v>0</v>
      </c>
      <c r="F649" s="8">
        <v>0</v>
      </c>
      <c r="G649" s="4">
        <v>6</v>
      </c>
      <c r="H649" s="8">
        <v>3.16</v>
      </c>
      <c r="I649" s="4">
        <v>0</v>
      </c>
    </row>
    <row r="650" spans="1:9" x14ac:dyDescent="0.15">
      <c r="A650" s="2">
        <v>18</v>
      </c>
      <c r="B650" s="1" t="s">
        <v>64</v>
      </c>
      <c r="C650" s="4">
        <v>5</v>
      </c>
      <c r="D650" s="8">
        <v>1.01</v>
      </c>
      <c r="E650" s="4">
        <v>3</v>
      </c>
      <c r="F650" s="8">
        <v>0.98</v>
      </c>
      <c r="G650" s="4">
        <v>2</v>
      </c>
      <c r="H650" s="8">
        <v>1.05</v>
      </c>
      <c r="I650" s="4">
        <v>0</v>
      </c>
    </row>
    <row r="651" spans="1:9" x14ac:dyDescent="0.15">
      <c r="A651" s="2">
        <v>18</v>
      </c>
      <c r="B651" s="1" t="s">
        <v>79</v>
      </c>
      <c r="C651" s="4">
        <v>5</v>
      </c>
      <c r="D651" s="8">
        <v>1.01</v>
      </c>
      <c r="E651" s="4">
        <v>3</v>
      </c>
      <c r="F651" s="8">
        <v>0.98</v>
      </c>
      <c r="G651" s="4">
        <v>2</v>
      </c>
      <c r="H651" s="8">
        <v>1.05</v>
      </c>
      <c r="I651" s="4">
        <v>0</v>
      </c>
    </row>
    <row r="652" spans="1:9" x14ac:dyDescent="0.15">
      <c r="A652" s="2">
        <v>20</v>
      </c>
      <c r="B652" s="1" t="s">
        <v>66</v>
      </c>
      <c r="C652" s="4">
        <v>4</v>
      </c>
      <c r="D652" s="8">
        <v>0.8</v>
      </c>
      <c r="E652" s="4">
        <v>3</v>
      </c>
      <c r="F652" s="8">
        <v>0.98</v>
      </c>
      <c r="G652" s="4">
        <v>1</v>
      </c>
      <c r="H652" s="8">
        <v>0.53</v>
      </c>
      <c r="I652" s="4">
        <v>0</v>
      </c>
    </row>
    <row r="653" spans="1:9" x14ac:dyDescent="0.15">
      <c r="A653" s="2">
        <v>20</v>
      </c>
      <c r="B653" s="1" t="s">
        <v>91</v>
      </c>
      <c r="C653" s="4">
        <v>4</v>
      </c>
      <c r="D653" s="8">
        <v>0.8</v>
      </c>
      <c r="E653" s="4">
        <v>3</v>
      </c>
      <c r="F653" s="8">
        <v>0.98</v>
      </c>
      <c r="G653" s="4">
        <v>1</v>
      </c>
      <c r="H653" s="8">
        <v>0.53</v>
      </c>
      <c r="I653" s="4">
        <v>0</v>
      </c>
    </row>
    <row r="654" spans="1:9" x14ac:dyDescent="0.15">
      <c r="A654" s="2">
        <v>20</v>
      </c>
      <c r="B654" s="1" t="s">
        <v>117</v>
      </c>
      <c r="C654" s="4">
        <v>4</v>
      </c>
      <c r="D654" s="8">
        <v>0.8</v>
      </c>
      <c r="E654" s="4">
        <v>2</v>
      </c>
      <c r="F654" s="8">
        <v>0.65</v>
      </c>
      <c r="G654" s="4">
        <v>2</v>
      </c>
      <c r="H654" s="8">
        <v>1.05</v>
      </c>
      <c r="I654" s="4">
        <v>0</v>
      </c>
    </row>
    <row r="655" spans="1:9" x14ac:dyDescent="0.15">
      <c r="A655" s="2">
        <v>20</v>
      </c>
      <c r="B655" s="1" t="s">
        <v>82</v>
      </c>
      <c r="C655" s="4">
        <v>4</v>
      </c>
      <c r="D655" s="8">
        <v>0.8</v>
      </c>
      <c r="E655" s="4">
        <v>3</v>
      </c>
      <c r="F655" s="8">
        <v>0.98</v>
      </c>
      <c r="G655" s="4">
        <v>1</v>
      </c>
      <c r="H655" s="8">
        <v>0.53</v>
      </c>
      <c r="I655" s="4">
        <v>0</v>
      </c>
    </row>
    <row r="656" spans="1:9" x14ac:dyDescent="0.15">
      <c r="A656" s="1"/>
      <c r="C656" s="4"/>
      <c r="D656" s="8"/>
      <c r="E656" s="4"/>
      <c r="F656" s="8"/>
      <c r="G656" s="4"/>
      <c r="H656" s="8"/>
      <c r="I656" s="4"/>
    </row>
    <row r="657" spans="1:9" x14ac:dyDescent="0.15">
      <c r="A657" s="1" t="s">
        <v>27</v>
      </c>
      <c r="C657" s="4"/>
      <c r="D657" s="8"/>
      <c r="E657" s="4"/>
      <c r="F657" s="8"/>
      <c r="G657" s="4"/>
      <c r="H657" s="8"/>
      <c r="I657" s="4"/>
    </row>
    <row r="658" spans="1:9" x14ac:dyDescent="0.15">
      <c r="A658" s="2">
        <v>1</v>
      </c>
      <c r="B658" s="1" t="s">
        <v>66</v>
      </c>
      <c r="C658" s="4">
        <v>109</v>
      </c>
      <c r="D658" s="8">
        <v>16.34</v>
      </c>
      <c r="E658" s="4">
        <v>93</v>
      </c>
      <c r="F658" s="8">
        <v>19.420000000000002</v>
      </c>
      <c r="G658" s="4">
        <v>16</v>
      </c>
      <c r="H658" s="8">
        <v>8.51</v>
      </c>
      <c r="I658" s="4">
        <v>0</v>
      </c>
    </row>
    <row r="659" spans="1:9" x14ac:dyDescent="0.15">
      <c r="A659" s="2">
        <v>2</v>
      </c>
      <c r="B659" s="1" t="s">
        <v>78</v>
      </c>
      <c r="C659" s="4">
        <v>50</v>
      </c>
      <c r="D659" s="8">
        <v>7.5</v>
      </c>
      <c r="E659" s="4">
        <v>48</v>
      </c>
      <c r="F659" s="8">
        <v>10.02</v>
      </c>
      <c r="G659" s="4">
        <v>2</v>
      </c>
      <c r="H659" s="8">
        <v>1.06</v>
      </c>
      <c r="I659" s="4">
        <v>0</v>
      </c>
    </row>
    <row r="660" spans="1:9" x14ac:dyDescent="0.15">
      <c r="A660" s="2">
        <v>3</v>
      </c>
      <c r="B660" s="1" t="s">
        <v>77</v>
      </c>
      <c r="C660" s="4">
        <v>48</v>
      </c>
      <c r="D660" s="8">
        <v>7.2</v>
      </c>
      <c r="E660" s="4">
        <v>44</v>
      </c>
      <c r="F660" s="8">
        <v>9.19</v>
      </c>
      <c r="G660" s="4">
        <v>4</v>
      </c>
      <c r="H660" s="8">
        <v>2.13</v>
      </c>
      <c r="I660" s="4">
        <v>0</v>
      </c>
    </row>
    <row r="661" spans="1:9" x14ac:dyDescent="0.15">
      <c r="A661" s="2">
        <v>4</v>
      </c>
      <c r="B661" s="1" t="s">
        <v>72</v>
      </c>
      <c r="C661" s="4">
        <v>41</v>
      </c>
      <c r="D661" s="8">
        <v>6.15</v>
      </c>
      <c r="E661" s="4">
        <v>31</v>
      </c>
      <c r="F661" s="8">
        <v>6.47</v>
      </c>
      <c r="G661" s="4">
        <v>10</v>
      </c>
      <c r="H661" s="8">
        <v>5.32</v>
      </c>
      <c r="I661" s="4">
        <v>0</v>
      </c>
    </row>
    <row r="662" spans="1:9" x14ac:dyDescent="0.15">
      <c r="A662" s="2">
        <v>5</v>
      </c>
      <c r="B662" s="1" t="s">
        <v>70</v>
      </c>
      <c r="C662" s="4">
        <v>40</v>
      </c>
      <c r="D662" s="8">
        <v>6</v>
      </c>
      <c r="E662" s="4">
        <v>31</v>
      </c>
      <c r="F662" s="8">
        <v>6.47</v>
      </c>
      <c r="G662" s="4">
        <v>9</v>
      </c>
      <c r="H662" s="8">
        <v>4.79</v>
      </c>
      <c r="I662" s="4">
        <v>0</v>
      </c>
    </row>
    <row r="663" spans="1:9" x14ac:dyDescent="0.15">
      <c r="A663" s="2">
        <v>6</v>
      </c>
      <c r="B663" s="1" t="s">
        <v>63</v>
      </c>
      <c r="C663" s="4">
        <v>36</v>
      </c>
      <c r="D663" s="8">
        <v>5.4</v>
      </c>
      <c r="E663" s="4">
        <v>15</v>
      </c>
      <c r="F663" s="8">
        <v>3.13</v>
      </c>
      <c r="G663" s="4">
        <v>21</v>
      </c>
      <c r="H663" s="8">
        <v>11.17</v>
      </c>
      <c r="I663" s="4">
        <v>0</v>
      </c>
    </row>
    <row r="664" spans="1:9" x14ac:dyDescent="0.15">
      <c r="A664" s="2">
        <v>7</v>
      </c>
      <c r="B664" s="1" t="s">
        <v>64</v>
      </c>
      <c r="C664" s="4">
        <v>33</v>
      </c>
      <c r="D664" s="8">
        <v>4.95</v>
      </c>
      <c r="E664" s="4">
        <v>23</v>
      </c>
      <c r="F664" s="8">
        <v>4.8</v>
      </c>
      <c r="G664" s="4">
        <v>10</v>
      </c>
      <c r="H664" s="8">
        <v>5.32</v>
      </c>
      <c r="I664" s="4">
        <v>0</v>
      </c>
    </row>
    <row r="665" spans="1:9" x14ac:dyDescent="0.15">
      <c r="A665" s="2">
        <v>8</v>
      </c>
      <c r="B665" s="1" t="s">
        <v>65</v>
      </c>
      <c r="C665" s="4">
        <v>22</v>
      </c>
      <c r="D665" s="8">
        <v>3.3</v>
      </c>
      <c r="E665" s="4">
        <v>14</v>
      </c>
      <c r="F665" s="8">
        <v>2.92</v>
      </c>
      <c r="G665" s="4">
        <v>8</v>
      </c>
      <c r="H665" s="8">
        <v>4.26</v>
      </c>
      <c r="I665" s="4">
        <v>0</v>
      </c>
    </row>
    <row r="666" spans="1:9" x14ac:dyDescent="0.15">
      <c r="A666" s="2">
        <v>8</v>
      </c>
      <c r="B666" s="1" t="s">
        <v>86</v>
      </c>
      <c r="C666" s="4">
        <v>22</v>
      </c>
      <c r="D666" s="8">
        <v>3.3</v>
      </c>
      <c r="E666" s="4">
        <v>15</v>
      </c>
      <c r="F666" s="8">
        <v>3.13</v>
      </c>
      <c r="G666" s="4">
        <v>7</v>
      </c>
      <c r="H666" s="8">
        <v>3.72</v>
      </c>
      <c r="I666" s="4">
        <v>0</v>
      </c>
    </row>
    <row r="667" spans="1:9" x14ac:dyDescent="0.15">
      <c r="A667" s="2">
        <v>8</v>
      </c>
      <c r="B667" s="1" t="s">
        <v>69</v>
      </c>
      <c r="C667" s="4">
        <v>22</v>
      </c>
      <c r="D667" s="8">
        <v>3.3</v>
      </c>
      <c r="E667" s="4">
        <v>15</v>
      </c>
      <c r="F667" s="8">
        <v>3.13</v>
      </c>
      <c r="G667" s="4">
        <v>7</v>
      </c>
      <c r="H667" s="8">
        <v>3.72</v>
      </c>
      <c r="I667" s="4">
        <v>0</v>
      </c>
    </row>
    <row r="668" spans="1:9" x14ac:dyDescent="0.15">
      <c r="A668" s="2">
        <v>11</v>
      </c>
      <c r="B668" s="1" t="s">
        <v>71</v>
      </c>
      <c r="C668" s="4">
        <v>18</v>
      </c>
      <c r="D668" s="8">
        <v>2.7</v>
      </c>
      <c r="E668" s="4">
        <v>15</v>
      </c>
      <c r="F668" s="8">
        <v>3.13</v>
      </c>
      <c r="G668" s="4">
        <v>3</v>
      </c>
      <c r="H668" s="8">
        <v>1.6</v>
      </c>
      <c r="I668" s="4">
        <v>0</v>
      </c>
    </row>
    <row r="669" spans="1:9" x14ac:dyDescent="0.15">
      <c r="A669" s="2">
        <v>11</v>
      </c>
      <c r="B669" s="1" t="s">
        <v>81</v>
      </c>
      <c r="C669" s="4">
        <v>18</v>
      </c>
      <c r="D669" s="8">
        <v>2.7</v>
      </c>
      <c r="E669" s="4">
        <v>18</v>
      </c>
      <c r="F669" s="8">
        <v>3.76</v>
      </c>
      <c r="G669" s="4">
        <v>0</v>
      </c>
      <c r="H669" s="8">
        <v>0</v>
      </c>
      <c r="I669" s="4">
        <v>0</v>
      </c>
    </row>
    <row r="670" spans="1:9" x14ac:dyDescent="0.15">
      <c r="A670" s="2">
        <v>13</v>
      </c>
      <c r="B670" s="1" t="s">
        <v>74</v>
      </c>
      <c r="C670" s="4">
        <v>17</v>
      </c>
      <c r="D670" s="8">
        <v>2.5499999999999998</v>
      </c>
      <c r="E670" s="4">
        <v>10</v>
      </c>
      <c r="F670" s="8">
        <v>2.09</v>
      </c>
      <c r="G670" s="4">
        <v>7</v>
      </c>
      <c r="H670" s="8">
        <v>3.72</v>
      </c>
      <c r="I670" s="4">
        <v>0</v>
      </c>
    </row>
    <row r="671" spans="1:9" x14ac:dyDescent="0.15">
      <c r="A671" s="2">
        <v>13</v>
      </c>
      <c r="B671" s="1" t="s">
        <v>80</v>
      </c>
      <c r="C671" s="4">
        <v>17</v>
      </c>
      <c r="D671" s="8">
        <v>2.5499999999999998</v>
      </c>
      <c r="E671" s="4">
        <v>13</v>
      </c>
      <c r="F671" s="8">
        <v>2.71</v>
      </c>
      <c r="G671" s="4">
        <v>4</v>
      </c>
      <c r="H671" s="8">
        <v>2.13</v>
      </c>
      <c r="I671" s="4">
        <v>0</v>
      </c>
    </row>
    <row r="672" spans="1:9" x14ac:dyDescent="0.15">
      <c r="A672" s="2">
        <v>15</v>
      </c>
      <c r="B672" s="1" t="s">
        <v>76</v>
      </c>
      <c r="C672" s="4">
        <v>13</v>
      </c>
      <c r="D672" s="8">
        <v>1.95</v>
      </c>
      <c r="E672" s="4">
        <v>10</v>
      </c>
      <c r="F672" s="8">
        <v>2.09</v>
      </c>
      <c r="G672" s="4">
        <v>3</v>
      </c>
      <c r="H672" s="8">
        <v>1.6</v>
      </c>
      <c r="I672" s="4">
        <v>0</v>
      </c>
    </row>
    <row r="673" spans="1:9" x14ac:dyDescent="0.15">
      <c r="A673" s="2">
        <v>16</v>
      </c>
      <c r="B673" s="1" t="s">
        <v>68</v>
      </c>
      <c r="C673" s="4">
        <v>11</v>
      </c>
      <c r="D673" s="8">
        <v>1.65</v>
      </c>
      <c r="E673" s="4">
        <v>0</v>
      </c>
      <c r="F673" s="8">
        <v>0</v>
      </c>
      <c r="G673" s="4">
        <v>11</v>
      </c>
      <c r="H673" s="8">
        <v>5.85</v>
      </c>
      <c r="I673" s="4">
        <v>0</v>
      </c>
    </row>
    <row r="674" spans="1:9" x14ac:dyDescent="0.15">
      <c r="A674" s="2">
        <v>17</v>
      </c>
      <c r="B674" s="1" t="s">
        <v>92</v>
      </c>
      <c r="C674" s="4">
        <v>10</v>
      </c>
      <c r="D674" s="8">
        <v>1.5</v>
      </c>
      <c r="E674" s="4">
        <v>9</v>
      </c>
      <c r="F674" s="8">
        <v>1.88</v>
      </c>
      <c r="G674" s="4">
        <v>1</v>
      </c>
      <c r="H674" s="8">
        <v>0.53</v>
      </c>
      <c r="I674" s="4">
        <v>0</v>
      </c>
    </row>
    <row r="675" spans="1:9" x14ac:dyDescent="0.15">
      <c r="A675" s="2">
        <v>17</v>
      </c>
      <c r="B675" s="1" t="s">
        <v>73</v>
      </c>
      <c r="C675" s="4">
        <v>10</v>
      </c>
      <c r="D675" s="8">
        <v>1.5</v>
      </c>
      <c r="E675" s="4">
        <v>4</v>
      </c>
      <c r="F675" s="8">
        <v>0.84</v>
      </c>
      <c r="G675" s="4">
        <v>6</v>
      </c>
      <c r="H675" s="8">
        <v>3.19</v>
      </c>
      <c r="I675" s="4">
        <v>0</v>
      </c>
    </row>
    <row r="676" spans="1:9" x14ac:dyDescent="0.15">
      <c r="A676" s="2">
        <v>17</v>
      </c>
      <c r="B676" s="1" t="s">
        <v>75</v>
      </c>
      <c r="C676" s="4">
        <v>10</v>
      </c>
      <c r="D676" s="8">
        <v>1.5</v>
      </c>
      <c r="E676" s="4">
        <v>9</v>
      </c>
      <c r="F676" s="8">
        <v>1.88</v>
      </c>
      <c r="G676" s="4">
        <v>1</v>
      </c>
      <c r="H676" s="8">
        <v>0.53</v>
      </c>
      <c r="I676" s="4">
        <v>0</v>
      </c>
    </row>
    <row r="677" spans="1:9" x14ac:dyDescent="0.15">
      <c r="A677" s="2">
        <v>17</v>
      </c>
      <c r="B677" s="1" t="s">
        <v>82</v>
      </c>
      <c r="C677" s="4">
        <v>10</v>
      </c>
      <c r="D677" s="8">
        <v>1.5</v>
      </c>
      <c r="E677" s="4">
        <v>10</v>
      </c>
      <c r="F677" s="8">
        <v>2.09</v>
      </c>
      <c r="G677" s="4">
        <v>0</v>
      </c>
      <c r="H677" s="8">
        <v>0</v>
      </c>
      <c r="I677" s="4">
        <v>0</v>
      </c>
    </row>
    <row r="678" spans="1:9" x14ac:dyDescent="0.15">
      <c r="A678" s="1"/>
      <c r="C678" s="4"/>
      <c r="D678" s="8"/>
      <c r="E678" s="4"/>
      <c r="F678" s="8"/>
      <c r="G678" s="4"/>
      <c r="H678" s="8"/>
      <c r="I678" s="4"/>
    </row>
    <row r="679" spans="1:9" x14ac:dyDescent="0.15">
      <c r="A679" s="1" t="s">
        <v>28</v>
      </c>
      <c r="C679" s="4"/>
      <c r="D679" s="8"/>
      <c r="E679" s="4"/>
      <c r="F679" s="8"/>
      <c r="G679" s="4"/>
      <c r="H679" s="8"/>
      <c r="I679" s="4"/>
    </row>
    <row r="680" spans="1:9" x14ac:dyDescent="0.15">
      <c r="A680" s="2">
        <v>1</v>
      </c>
      <c r="B680" s="1" t="s">
        <v>78</v>
      </c>
      <c r="C680" s="4">
        <v>25</v>
      </c>
      <c r="D680" s="8">
        <v>10.87</v>
      </c>
      <c r="E680" s="4">
        <v>21</v>
      </c>
      <c r="F680" s="8">
        <v>14.58</v>
      </c>
      <c r="G680" s="4">
        <v>4</v>
      </c>
      <c r="H680" s="8">
        <v>4.6500000000000004</v>
      </c>
      <c r="I680" s="4">
        <v>0</v>
      </c>
    </row>
    <row r="681" spans="1:9" x14ac:dyDescent="0.15">
      <c r="A681" s="2">
        <v>2</v>
      </c>
      <c r="B681" s="1" t="s">
        <v>72</v>
      </c>
      <c r="C681" s="4">
        <v>19</v>
      </c>
      <c r="D681" s="8">
        <v>8.26</v>
      </c>
      <c r="E681" s="4">
        <v>13</v>
      </c>
      <c r="F681" s="8">
        <v>9.0299999999999994</v>
      </c>
      <c r="G681" s="4">
        <v>6</v>
      </c>
      <c r="H681" s="8">
        <v>6.98</v>
      </c>
      <c r="I681" s="4">
        <v>0</v>
      </c>
    </row>
    <row r="682" spans="1:9" x14ac:dyDescent="0.15">
      <c r="A682" s="2">
        <v>3</v>
      </c>
      <c r="B682" s="1" t="s">
        <v>77</v>
      </c>
      <c r="C682" s="4">
        <v>17</v>
      </c>
      <c r="D682" s="8">
        <v>7.39</v>
      </c>
      <c r="E682" s="4">
        <v>17</v>
      </c>
      <c r="F682" s="8">
        <v>11.81</v>
      </c>
      <c r="G682" s="4">
        <v>0</v>
      </c>
      <c r="H682" s="8">
        <v>0</v>
      </c>
      <c r="I682" s="4">
        <v>0</v>
      </c>
    </row>
    <row r="683" spans="1:9" x14ac:dyDescent="0.15">
      <c r="A683" s="2">
        <v>4</v>
      </c>
      <c r="B683" s="1" t="s">
        <v>81</v>
      </c>
      <c r="C683" s="4">
        <v>16</v>
      </c>
      <c r="D683" s="8">
        <v>6.96</v>
      </c>
      <c r="E683" s="4">
        <v>15</v>
      </c>
      <c r="F683" s="8">
        <v>10.42</v>
      </c>
      <c r="G683" s="4">
        <v>1</v>
      </c>
      <c r="H683" s="8">
        <v>1.1599999999999999</v>
      </c>
      <c r="I683" s="4">
        <v>0</v>
      </c>
    </row>
    <row r="684" spans="1:9" x14ac:dyDescent="0.15">
      <c r="A684" s="2">
        <v>5</v>
      </c>
      <c r="B684" s="1" t="s">
        <v>63</v>
      </c>
      <c r="C684" s="4">
        <v>14</v>
      </c>
      <c r="D684" s="8">
        <v>6.09</v>
      </c>
      <c r="E684" s="4">
        <v>6</v>
      </c>
      <c r="F684" s="8">
        <v>4.17</v>
      </c>
      <c r="G684" s="4">
        <v>8</v>
      </c>
      <c r="H684" s="8">
        <v>9.3000000000000007</v>
      </c>
      <c r="I684" s="4">
        <v>0</v>
      </c>
    </row>
    <row r="685" spans="1:9" x14ac:dyDescent="0.15">
      <c r="A685" s="2">
        <v>6</v>
      </c>
      <c r="B685" s="1" t="s">
        <v>70</v>
      </c>
      <c r="C685" s="4">
        <v>13</v>
      </c>
      <c r="D685" s="8">
        <v>5.65</v>
      </c>
      <c r="E685" s="4">
        <v>11</v>
      </c>
      <c r="F685" s="8">
        <v>7.64</v>
      </c>
      <c r="G685" s="4">
        <v>2</v>
      </c>
      <c r="H685" s="8">
        <v>2.33</v>
      </c>
      <c r="I685" s="4">
        <v>0</v>
      </c>
    </row>
    <row r="686" spans="1:9" x14ac:dyDescent="0.15">
      <c r="A686" s="2">
        <v>7</v>
      </c>
      <c r="B686" s="1" t="s">
        <v>74</v>
      </c>
      <c r="C686" s="4">
        <v>11</v>
      </c>
      <c r="D686" s="8">
        <v>4.78</v>
      </c>
      <c r="E686" s="4">
        <v>2</v>
      </c>
      <c r="F686" s="8">
        <v>1.39</v>
      </c>
      <c r="G686" s="4">
        <v>9</v>
      </c>
      <c r="H686" s="8">
        <v>10.47</v>
      </c>
      <c r="I686" s="4">
        <v>0</v>
      </c>
    </row>
    <row r="687" spans="1:9" x14ac:dyDescent="0.15">
      <c r="A687" s="2">
        <v>8</v>
      </c>
      <c r="B687" s="1" t="s">
        <v>69</v>
      </c>
      <c r="C687" s="4">
        <v>10</v>
      </c>
      <c r="D687" s="8">
        <v>4.3499999999999996</v>
      </c>
      <c r="E687" s="4">
        <v>7</v>
      </c>
      <c r="F687" s="8">
        <v>4.8600000000000003</v>
      </c>
      <c r="G687" s="4">
        <v>3</v>
      </c>
      <c r="H687" s="8">
        <v>3.49</v>
      </c>
      <c r="I687" s="4">
        <v>0</v>
      </c>
    </row>
    <row r="688" spans="1:9" x14ac:dyDescent="0.15">
      <c r="A688" s="2">
        <v>8</v>
      </c>
      <c r="B688" s="1" t="s">
        <v>80</v>
      </c>
      <c r="C688" s="4">
        <v>10</v>
      </c>
      <c r="D688" s="8">
        <v>4.3499999999999996</v>
      </c>
      <c r="E688" s="4">
        <v>7</v>
      </c>
      <c r="F688" s="8">
        <v>4.8600000000000003</v>
      </c>
      <c r="G688" s="4">
        <v>3</v>
      </c>
      <c r="H688" s="8">
        <v>3.49</v>
      </c>
      <c r="I688" s="4">
        <v>0</v>
      </c>
    </row>
    <row r="689" spans="1:9" x14ac:dyDescent="0.15">
      <c r="A689" s="2">
        <v>10</v>
      </c>
      <c r="B689" s="1" t="s">
        <v>92</v>
      </c>
      <c r="C689" s="4">
        <v>9</v>
      </c>
      <c r="D689" s="8">
        <v>3.91</v>
      </c>
      <c r="E689" s="4">
        <v>6</v>
      </c>
      <c r="F689" s="8">
        <v>4.17</v>
      </c>
      <c r="G689" s="4">
        <v>3</v>
      </c>
      <c r="H689" s="8">
        <v>3.49</v>
      </c>
      <c r="I689" s="4">
        <v>0</v>
      </c>
    </row>
    <row r="690" spans="1:9" x14ac:dyDescent="0.15">
      <c r="A690" s="2">
        <v>10</v>
      </c>
      <c r="B690" s="1" t="s">
        <v>71</v>
      </c>
      <c r="C690" s="4">
        <v>9</v>
      </c>
      <c r="D690" s="8">
        <v>3.91</v>
      </c>
      <c r="E690" s="4">
        <v>6</v>
      </c>
      <c r="F690" s="8">
        <v>4.17</v>
      </c>
      <c r="G690" s="4">
        <v>3</v>
      </c>
      <c r="H690" s="8">
        <v>3.49</v>
      </c>
      <c r="I690" s="4">
        <v>0</v>
      </c>
    </row>
    <row r="691" spans="1:9" x14ac:dyDescent="0.15">
      <c r="A691" s="2">
        <v>12</v>
      </c>
      <c r="B691" s="1" t="s">
        <v>64</v>
      </c>
      <c r="C691" s="4">
        <v>5</v>
      </c>
      <c r="D691" s="8">
        <v>2.17</v>
      </c>
      <c r="E691" s="4">
        <v>4</v>
      </c>
      <c r="F691" s="8">
        <v>2.78</v>
      </c>
      <c r="G691" s="4">
        <v>1</v>
      </c>
      <c r="H691" s="8">
        <v>1.1599999999999999</v>
      </c>
      <c r="I691" s="4">
        <v>0</v>
      </c>
    </row>
    <row r="692" spans="1:9" x14ac:dyDescent="0.15">
      <c r="A692" s="2">
        <v>12</v>
      </c>
      <c r="B692" s="1" t="s">
        <v>90</v>
      </c>
      <c r="C692" s="4">
        <v>5</v>
      </c>
      <c r="D692" s="8">
        <v>2.17</v>
      </c>
      <c r="E692" s="4">
        <v>0</v>
      </c>
      <c r="F692" s="8">
        <v>0</v>
      </c>
      <c r="G692" s="4">
        <v>5</v>
      </c>
      <c r="H692" s="8">
        <v>5.81</v>
      </c>
      <c r="I692" s="4">
        <v>0</v>
      </c>
    </row>
    <row r="693" spans="1:9" x14ac:dyDescent="0.15">
      <c r="A693" s="2">
        <v>12</v>
      </c>
      <c r="B693" s="1" t="s">
        <v>66</v>
      </c>
      <c r="C693" s="4">
        <v>5</v>
      </c>
      <c r="D693" s="8">
        <v>2.17</v>
      </c>
      <c r="E693" s="4">
        <v>4</v>
      </c>
      <c r="F693" s="8">
        <v>2.78</v>
      </c>
      <c r="G693" s="4">
        <v>1</v>
      </c>
      <c r="H693" s="8">
        <v>1.1599999999999999</v>
      </c>
      <c r="I693" s="4">
        <v>0</v>
      </c>
    </row>
    <row r="694" spans="1:9" x14ac:dyDescent="0.15">
      <c r="A694" s="2">
        <v>12</v>
      </c>
      <c r="B694" s="1" t="s">
        <v>86</v>
      </c>
      <c r="C694" s="4">
        <v>5</v>
      </c>
      <c r="D694" s="8">
        <v>2.17</v>
      </c>
      <c r="E694" s="4">
        <v>4</v>
      </c>
      <c r="F694" s="8">
        <v>2.78</v>
      </c>
      <c r="G694" s="4">
        <v>1</v>
      </c>
      <c r="H694" s="8">
        <v>1.1599999999999999</v>
      </c>
      <c r="I694" s="4">
        <v>0</v>
      </c>
    </row>
    <row r="695" spans="1:9" x14ac:dyDescent="0.15">
      <c r="A695" s="2">
        <v>12</v>
      </c>
      <c r="B695" s="1" t="s">
        <v>73</v>
      </c>
      <c r="C695" s="4">
        <v>5</v>
      </c>
      <c r="D695" s="8">
        <v>2.17</v>
      </c>
      <c r="E695" s="4">
        <v>2</v>
      </c>
      <c r="F695" s="8">
        <v>1.39</v>
      </c>
      <c r="G695" s="4">
        <v>3</v>
      </c>
      <c r="H695" s="8">
        <v>3.49</v>
      </c>
      <c r="I695" s="4">
        <v>0</v>
      </c>
    </row>
    <row r="696" spans="1:9" x14ac:dyDescent="0.15">
      <c r="A696" s="2">
        <v>12</v>
      </c>
      <c r="B696" s="1" t="s">
        <v>79</v>
      </c>
      <c r="C696" s="4">
        <v>5</v>
      </c>
      <c r="D696" s="8">
        <v>2.17</v>
      </c>
      <c r="E696" s="4">
        <v>4</v>
      </c>
      <c r="F696" s="8">
        <v>2.78</v>
      </c>
      <c r="G696" s="4">
        <v>1</v>
      </c>
      <c r="H696" s="8">
        <v>1.1599999999999999</v>
      </c>
      <c r="I696" s="4">
        <v>0</v>
      </c>
    </row>
    <row r="697" spans="1:9" x14ac:dyDescent="0.15">
      <c r="A697" s="2">
        <v>18</v>
      </c>
      <c r="B697" s="1" t="s">
        <v>118</v>
      </c>
      <c r="C697" s="4">
        <v>4</v>
      </c>
      <c r="D697" s="8">
        <v>1.74</v>
      </c>
      <c r="E697" s="4">
        <v>0</v>
      </c>
      <c r="F697" s="8">
        <v>0</v>
      </c>
      <c r="G697" s="4">
        <v>4</v>
      </c>
      <c r="H697" s="8">
        <v>4.6500000000000004</v>
      </c>
      <c r="I697" s="4">
        <v>0</v>
      </c>
    </row>
    <row r="698" spans="1:9" x14ac:dyDescent="0.15">
      <c r="A698" s="2">
        <v>18</v>
      </c>
      <c r="B698" s="1" t="s">
        <v>87</v>
      </c>
      <c r="C698" s="4">
        <v>4</v>
      </c>
      <c r="D698" s="8">
        <v>1.74</v>
      </c>
      <c r="E698" s="4">
        <v>0</v>
      </c>
      <c r="F698" s="8">
        <v>0</v>
      </c>
      <c r="G698" s="4">
        <v>4</v>
      </c>
      <c r="H698" s="8">
        <v>4.6500000000000004</v>
      </c>
      <c r="I698" s="4">
        <v>0</v>
      </c>
    </row>
    <row r="699" spans="1:9" x14ac:dyDescent="0.15">
      <c r="A699" s="2">
        <v>18</v>
      </c>
      <c r="B699" s="1" t="s">
        <v>107</v>
      </c>
      <c r="C699" s="4">
        <v>4</v>
      </c>
      <c r="D699" s="8">
        <v>1.74</v>
      </c>
      <c r="E699" s="4">
        <v>2</v>
      </c>
      <c r="F699" s="8">
        <v>1.39</v>
      </c>
      <c r="G699" s="4">
        <v>2</v>
      </c>
      <c r="H699" s="8">
        <v>2.33</v>
      </c>
      <c r="I699" s="4">
        <v>0</v>
      </c>
    </row>
    <row r="700" spans="1:9" x14ac:dyDescent="0.15">
      <c r="A700" s="1"/>
      <c r="C700" s="4"/>
      <c r="D700" s="8"/>
      <c r="E700" s="4"/>
      <c r="F700" s="8"/>
      <c r="G700" s="4"/>
      <c r="H700" s="8"/>
      <c r="I700" s="4"/>
    </row>
    <row r="701" spans="1:9" x14ac:dyDescent="0.15">
      <c r="A701" s="1" t="s">
        <v>29</v>
      </c>
      <c r="C701" s="4"/>
      <c r="D701" s="8"/>
      <c r="E701" s="4"/>
      <c r="F701" s="8"/>
      <c r="G701" s="4"/>
      <c r="H701" s="8"/>
      <c r="I701" s="4"/>
    </row>
    <row r="702" spans="1:9" x14ac:dyDescent="0.15">
      <c r="A702" s="2">
        <v>1</v>
      </c>
      <c r="B702" s="1" t="s">
        <v>67</v>
      </c>
      <c r="C702" s="4">
        <v>104</v>
      </c>
      <c r="D702" s="8">
        <v>20.63</v>
      </c>
      <c r="E702" s="4">
        <v>86</v>
      </c>
      <c r="F702" s="8">
        <v>19.63</v>
      </c>
      <c r="G702" s="4">
        <v>18</v>
      </c>
      <c r="H702" s="8">
        <v>27.27</v>
      </c>
      <c r="I702" s="4">
        <v>0</v>
      </c>
    </row>
    <row r="703" spans="1:9" x14ac:dyDescent="0.15">
      <c r="A703" s="2">
        <v>2</v>
      </c>
      <c r="B703" s="1" t="s">
        <v>72</v>
      </c>
      <c r="C703" s="4">
        <v>62</v>
      </c>
      <c r="D703" s="8">
        <v>12.3</v>
      </c>
      <c r="E703" s="4">
        <v>54</v>
      </c>
      <c r="F703" s="8">
        <v>12.33</v>
      </c>
      <c r="G703" s="4">
        <v>8</v>
      </c>
      <c r="H703" s="8">
        <v>12.12</v>
      </c>
      <c r="I703" s="4">
        <v>0</v>
      </c>
    </row>
    <row r="704" spans="1:9" x14ac:dyDescent="0.15">
      <c r="A704" s="2">
        <v>3</v>
      </c>
      <c r="B704" s="1" t="s">
        <v>70</v>
      </c>
      <c r="C704" s="4">
        <v>54</v>
      </c>
      <c r="D704" s="8">
        <v>10.71</v>
      </c>
      <c r="E704" s="4">
        <v>48</v>
      </c>
      <c r="F704" s="8">
        <v>10.96</v>
      </c>
      <c r="G704" s="4">
        <v>6</v>
      </c>
      <c r="H704" s="8">
        <v>9.09</v>
      </c>
      <c r="I704" s="4">
        <v>0</v>
      </c>
    </row>
    <row r="705" spans="1:9" x14ac:dyDescent="0.15">
      <c r="A705" s="2">
        <v>4</v>
      </c>
      <c r="B705" s="1" t="s">
        <v>63</v>
      </c>
      <c r="C705" s="4">
        <v>34</v>
      </c>
      <c r="D705" s="8">
        <v>6.75</v>
      </c>
      <c r="E705" s="4">
        <v>26</v>
      </c>
      <c r="F705" s="8">
        <v>5.94</v>
      </c>
      <c r="G705" s="4">
        <v>8</v>
      </c>
      <c r="H705" s="8">
        <v>12.12</v>
      </c>
      <c r="I705" s="4">
        <v>0</v>
      </c>
    </row>
    <row r="706" spans="1:9" x14ac:dyDescent="0.15">
      <c r="A706" s="2">
        <v>4</v>
      </c>
      <c r="B706" s="1" t="s">
        <v>77</v>
      </c>
      <c r="C706" s="4">
        <v>34</v>
      </c>
      <c r="D706" s="8">
        <v>6.75</v>
      </c>
      <c r="E706" s="4">
        <v>33</v>
      </c>
      <c r="F706" s="8">
        <v>7.53</v>
      </c>
      <c r="G706" s="4">
        <v>1</v>
      </c>
      <c r="H706" s="8">
        <v>1.52</v>
      </c>
      <c r="I706" s="4">
        <v>0</v>
      </c>
    </row>
    <row r="707" spans="1:9" x14ac:dyDescent="0.15">
      <c r="A707" s="2">
        <v>4</v>
      </c>
      <c r="B707" s="1" t="s">
        <v>78</v>
      </c>
      <c r="C707" s="4">
        <v>34</v>
      </c>
      <c r="D707" s="8">
        <v>6.75</v>
      </c>
      <c r="E707" s="4">
        <v>34</v>
      </c>
      <c r="F707" s="8">
        <v>7.76</v>
      </c>
      <c r="G707" s="4">
        <v>0</v>
      </c>
      <c r="H707" s="8">
        <v>0</v>
      </c>
      <c r="I707" s="4">
        <v>0</v>
      </c>
    </row>
    <row r="708" spans="1:9" x14ac:dyDescent="0.15">
      <c r="A708" s="2">
        <v>7</v>
      </c>
      <c r="B708" s="1" t="s">
        <v>64</v>
      </c>
      <c r="C708" s="4">
        <v>26</v>
      </c>
      <c r="D708" s="8">
        <v>5.16</v>
      </c>
      <c r="E708" s="4">
        <v>25</v>
      </c>
      <c r="F708" s="8">
        <v>5.71</v>
      </c>
      <c r="G708" s="4">
        <v>1</v>
      </c>
      <c r="H708" s="8">
        <v>1.52</v>
      </c>
      <c r="I708" s="4">
        <v>0</v>
      </c>
    </row>
    <row r="709" spans="1:9" x14ac:dyDescent="0.15">
      <c r="A709" s="2">
        <v>8</v>
      </c>
      <c r="B709" s="1" t="s">
        <v>93</v>
      </c>
      <c r="C709" s="4">
        <v>19</v>
      </c>
      <c r="D709" s="8">
        <v>3.77</v>
      </c>
      <c r="E709" s="4">
        <v>15</v>
      </c>
      <c r="F709" s="8">
        <v>3.42</v>
      </c>
      <c r="G709" s="4">
        <v>4</v>
      </c>
      <c r="H709" s="8">
        <v>6.06</v>
      </c>
      <c r="I709" s="4">
        <v>0</v>
      </c>
    </row>
    <row r="710" spans="1:9" x14ac:dyDescent="0.15">
      <c r="A710" s="2">
        <v>9</v>
      </c>
      <c r="B710" s="1" t="s">
        <v>74</v>
      </c>
      <c r="C710" s="4">
        <v>14</v>
      </c>
      <c r="D710" s="8">
        <v>2.78</v>
      </c>
      <c r="E710" s="4">
        <v>13</v>
      </c>
      <c r="F710" s="8">
        <v>2.97</v>
      </c>
      <c r="G710" s="4">
        <v>1</v>
      </c>
      <c r="H710" s="8">
        <v>1.52</v>
      </c>
      <c r="I710" s="4">
        <v>0</v>
      </c>
    </row>
    <row r="711" spans="1:9" x14ac:dyDescent="0.15">
      <c r="A711" s="2">
        <v>10</v>
      </c>
      <c r="B711" s="1" t="s">
        <v>65</v>
      </c>
      <c r="C711" s="4">
        <v>13</v>
      </c>
      <c r="D711" s="8">
        <v>2.58</v>
      </c>
      <c r="E711" s="4">
        <v>13</v>
      </c>
      <c r="F711" s="8">
        <v>2.97</v>
      </c>
      <c r="G711" s="4">
        <v>0</v>
      </c>
      <c r="H711" s="8">
        <v>0</v>
      </c>
      <c r="I711" s="4">
        <v>0</v>
      </c>
    </row>
    <row r="712" spans="1:9" x14ac:dyDescent="0.15">
      <c r="A712" s="2">
        <v>11</v>
      </c>
      <c r="B712" s="1" t="s">
        <v>76</v>
      </c>
      <c r="C712" s="4">
        <v>10</v>
      </c>
      <c r="D712" s="8">
        <v>1.98</v>
      </c>
      <c r="E712" s="4">
        <v>7</v>
      </c>
      <c r="F712" s="8">
        <v>1.6</v>
      </c>
      <c r="G712" s="4">
        <v>3</v>
      </c>
      <c r="H712" s="8">
        <v>4.55</v>
      </c>
      <c r="I712" s="4">
        <v>0</v>
      </c>
    </row>
    <row r="713" spans="1:9" x14ac:dyDescent="0.15">
      <c r="A713" s="2">
        <v>12</v>
      </c>
      <c r="B713" s="1" t="s">
        <v>86</v>
      </c>
      <c r="C713" s="4">
        <v>9</v>
      </c>
      <c r="D713" s="8">
        <v>1.79</v>
      </c>
      <c r="E713" s="4">
        <v>8</v>
      </c>
      <c r="F713" s="8">
        <v>1.83</v>
      </c>
      <c r="G713" s="4">
        <v>1</v>
      </c>
      <c r="H713" s="8">
        <v>1.52</v>
      </c>
      <c r="I713" s="4">
        <v>0</v>
      </c>
    </row>
    <row r="714" spans="1:9" x14ac:dyDescent="0.15">
      <c r="A714" s="2">
        <v>12</v>
      </c>
      <c r="B714" s="1" t="s">
        <v>81</v>
      </c>
      <c r="C714" s="4">
        <v>9</v>
      </c>
      <c r="D714" s="8">
        <v>1.79</v>
      </c>
      <c r="E714" s="4">
        <v>9</v>
      </c>
      <c r="F714" s="8">
        <v>2.0499999999999998</v>
      </c>
      <c r="G714" s="4">
        <v>0</v>
      </c>
      <c r="H714" s="8">
        <v>0</v>
      </c>
      <c r="I714" s="4">
        <v>0</v>
      </c>
    </row>
    <row r="715" spans="1:9" x14ac:dyDescent="0.15">
      <c r="A715" s="2">
        <v>14</v>
      </c>
      <c r="B715" s="1" t="s">
        <v>71</v>
      </c>
      <c r="C715" s="4">
        <v>8</v>
      </c>
      <c r="D715" s="8">
        <v>1.59</v>
      </c>
      <c r="E715" s="4">
        <v>8</v>
      </c>
      <c r="F715" s="8">
        <v>1.83</v>
      </c>
      <c r="G715" s="4">
        <v>0</v>
      </c>
      <c r="H715" s="8">
        <v>0</v>
      </c>
      <c r="I715" s="4">
        <v>0</v>
      </c>
    </row>
    <row r="716" spans="1:9" x14ac:dyDescent="0.15">
      <c r="A716" s="2">
        <v>15</v>
      </c>
      <c r="B716" s="1" t="s">
        <v>105</v>
      </c>
      <c r="C716" s="4">
        <v>6</v>
      </c>
      <c r="D716" s="8">
        <v>1.19</v>
      </c>
      <c r="E716" s="4">
        <v>6</v>
      </c>
      <c r="F716" s="8">
        <v>1.37</v>
      </c>
      <c r="G716" s="4">
        <v>0</v>
      </c>
      <c r="H716" s="8">
        <v>0</v>
      </c>
      <c r="I716" s="4">
        <v>0</v>
      </c>
    </row>
    <row r="717" spans="1:9" x14ac:dyDescent="0.15">
      <c r="A717" s="2">
        <v>15</v>
      </c>
      <c r="B717" s="1" t="s">
        <v>69</v>
      </c>
      <c r="C717" s="4">
        <v>6</v>
      </c>
      <c r="D717" s="8">
        <v>1.19</v>
      </c>
      <c r="E717" s="4">
        <v>6</v>
      </c>
      <c r="F717" s="8">
        <v>1.37</v>
      </c>
      <c r="G717" s="4">
        <v>0</v>
      </c>
      <c r="H717" s="8">
        <v>0</v>
      </c>
      <c r="I717" s="4">
        <v>0</v>
      </c>
    </row>
    <row r="718" spans="1:9" x14ac:dyDescent="0.15">
      <c r="A718" s="2">
        <v>15</v>
      </c>
      <c r="B718" s="1" t="s">
        <v>94</v>
      </c>
      <c r="C718" s="4">
        <v>6</v>
      </c>
      <c r="D718" s="8">
        <v>1.19</v>
      </c>
      <c r="E718" s="4">
        <v>5</v>
      </c>
      <c r="F718" s="8">
        <v>1.1399999999999999</v>
      </c>
      <c r="G718" s="4">
        <v>1</v>
      </c>
      <c r="H718" s="8">
        <v>1.52</v>
      </c>
      <c r="I718" s="4">
        <v>0</v>
      </c>
    </row>
    <row r="719" spans="1:9" x14ac:dyDescent="0.15">
      <c r="A719" s="2">
        <v>18</v>
      </c>
      <c r="B719" s="1" t="s">
        <v>87</v>
      </c>
      <c r="C719" s="4">
        <v>5</v>
      </c>
      <c r="D719" s="8">
        <v>0.99</v>
      </c>
      <c r="E719" s="4">
        <v>5</v>
      </c>
      <c r="F719" s="8">
        <v>1.1399999999999999</v>
      </c>
      <c r="G719" s="4">
        <v>0</v>
      </c>
      <c r="H719" s="8">
        <v>0</v>
      </c>
      <c r="I719" s="4">
        <v>0</v>
      </c>
    </row>
    <row r="720" spans="1:9" x14ac:dyDescent="0.15">
      <c r="A720" s="2">
        <v>19</v>
      </c>
      <c r="B720" s="1" t="s">
        <v>68</v>
      </c>
      <c r="C720" s="4">
        <v>4</v>
      </c>
      <c r="D720" s="8">
        <v>0.79</v>
      </c>
      <c r="E720" s="4">
        <v>2</v>
      </c>
      <c r="F720" s="8">
        <v>0.46</v>
      </c>
      <c r="G720" s="4">
        <v>2</v>
      </c>
      <c r="H720" s="8">
        <v>3.03</v>
      </c>
      <c r="I720" s="4">
        <v>0</v>
      </c>
    </row>
    <row r="721" spans="1:9" x14ac:dyDescent="0.15">
      <c r="A721" s="2">
        <v>19</v>
      </c>
      <c r="B721" s="1" t="s">
        <v>79</v>
      </c>
      <c r="C721" s="4">
        <v>4</v>
      </c>
      <c r="D721" s="8">
        <v>0.79</v>
      </c>
      <c r="E721" s="4">
        <v>3</v>
      </c>
      <c r="F721" s="8">
        <v>0.68</v>
      </c>
      <c r="G721" s="4">
        <v>1</v>
      </c>
      <c r="H721" s="8">
        <v>1.52</v>
      </c>
      <c r="I721" s="4">
        <v>0</v>
      </c>
    </row>
    <row r="722" spans="1:9" x14ac:dyDescent="0.15">
      <c r="A722" s="2">
        <v>19</v>
      </c>
      <c r="B722" s="1" t="s">
        <v>82</v>
      </c>
      <c r="C722" s="4">
        <v>4</v>
      </c>
      <c r="D722" s="8">
        <v>0.79</v>
      </c>
      <c r="E722" s="4">
        <v>3</v>
      </c>
      <c r="F722" s="8">
        <v>0.68</v>
      </c>
      <c r="G722" s="4">
        <v>1</v>
      </c>
      <c r="H722" s="8">
        <v>1.52</v>
      </c>
      <c r="I722" s="4">
        <v>0</v>
      </c>
    </row>
    <row r="723" spans="1:9" x14ac:dyDescent="0.15">
      <c r="A723" s="1"/>
      <c r="C723" s="4"/>
      <c r="D723" s="8"/>
      <c r="E723" s="4"/>
      <c r="F723" s="8"/>
      <c r="G723" s="4"/>
      <c r="H723" s="8"/>
      <c r="I723" s="4"/>
    </row>
    <row r="724" spans="1:9" x14ac:dyDescent="0.15">
      <c r="A724" s="1" t="s">
        <v>30</v>
      </c>
      <c r="C724" s="4"/>
      <c r="D724" s="8"/>
      <c r="E724" s="4"/>
      <c r="F724" s="8"/>
      <c r="G724" s="4"/>
      <c r="H724" s="8"/>
      <c r="I724" s="4"/>
    </row>
    <row r="725" spans="1:9" x14ac:dyDescent="0.15">
      <c r="A725" s="2">
        <v>1</v>
      </c>
      <c r="B725" s="1" t="s">
        <v>72</v>
      </c>
      <c r="C725" s="4">
        <v>54</v>
      </c>
      <c r="D725" s="8">
        <v>10.89</v>
      </c>
      <c r="E725" s="4">
        <v>45</v>
      </c>
      <c r="F725" s="8">
        <v>12.26</v>
      </c>
      <c r="G725" s="4">
        <v>9</v>
      </c>
      <c r="H725" s="8">
        <v>7.03</v>
      </c>
      <c r="I725" s="4">
        <v>0</v>
      </c>
    </row>
    <row r="726" spans="1:9" x14ac:dyDescent="0.15">
      <c r="A726" s="2">
        <v>2</v>
      </c>
      <c r="B726" s="1" t="s">
        <v>78</v>
      </c>
      <c r="C726" s="4">
        <v>51</v>
      </c>
      <c r="D726" s="8">
        <v>10.28</v>
      </c>
      <c r="E726" s="4">
        <v>49</v>
      </c>
      <c r="F726" s="8">
        <v>13.35</v>
      </c>
      <c r="G726" s="4">
        <v>2</v>
      </c>
      <c r="H726" s="8">
        <v>1.56</v>
      </c>
      <c r="I726" s="4">
        <v>0</v>
      </c>
    </row>
    <row r="727" spans="1:9" x14ac:dyDescent="0.15">
      <c r="A727" s="2">
        <v>3</v>
      </c>
      <c r="B727" s="1" t="s">
        <v>77</v>
      </c>
      <c r="C727" s="4">
        <v>44</v>
      </c>
      <c r="D727" s="8">
        <v>8.8699999999999992</v>
      </c>
      <c r="E727" s="4">
        <v>42</v>
      </c>
      <c r="F727" s="8">
        <v>11.44</v>
      </c>
      <c r="G727" s="4">
        <v>2</v>
      </c>
      <c r="H727" s="8">
        <v>1.56</v>
      </c>
      <c r="I727" s="4">
        <v>0</v>
      </c>
    </row>
    <row r="728" spans="1:9" x14ac:dyDescent="0.15">
      <c r="A728" s="2">
        <v>4</v>
      </c>
      <c r="B728" s="1" t="s">
        <v>67</v>
      </c>
      <c r="C728" s="4">
        <v>37</v>
      </c>
      <c r="D728" s="8">
        <v>7.46</v>
      </c>
      <c r="E728" s="4">
        <v>23</v>
      </c>
      <c r="F728" s="8">
        <v>6.27</v>
      </c>
      <c r="G728" s="4">
        <v>14</v>
      </c>
      <c r="H728" s="8">
        <v>10.94</v>
      </c>
      <c r="I728" s="4">
        <v>0</v>
      </c>
    </row>
    <row r="729" spans="1:9" x14ac:dyDescent="0.15">
      <c r="A729" s="2">
        <v>5</v>
      </c>
      <c r="B729" s="1" t="s">
        <v>63</v>
      </c>
      <c r="C729" s="4">
        <v>32</v>
      </c>
      <c r="D729" s="8">
        <v>6.45</v>
      </c>
      <c r="E729" s="4">
        <v>14</v>
      </c>
      <c r="F729" s="8">
        <v>3.81</v>
      </c>
      <c r="G729" s="4">
        <v>18</v>
      </c>
      <c r="H729" s="8">
        <v>14.06</v>
      </c>
      <c r="I729" s="4">
        <v>0</v>
      </c>
    </row>
    <row r="730" spans="1:9" x14ac:dyDescent="0.15">
      <c r="A730" s="2">
        <v>5</v>
      </c>
      <c r="B730" s="1" t="s">
        <v>70</v>
      </c>
      <c r="C730" s="4">
        <v>32</v>
      </c>
      <c r="D730" s="8">
        <v>6.45</v>
      </c>
      <c r="E730" s="4">
        <v>30</v>
      </c>
      <c r="F730" s="8">
        <v>8.17</v>
      </c>
      <c r="G730" s="4">
        <v>1</v>
      </c>
      <c r="H730" s="8">
        <v>0.78</v>
      </c>
      <c r="I730" s="4">
        <v>1</v>
      </c>
    </row>
    <row r="731" spans="1:9" x14ac:dyDescent="0.15">
      <c r="A731" s="2">
        <v>7</v>
      </c>
      <c r="B731" s="1" t="s">
        <v>113</v>
      </c>
      <c r="C731" s="4">
        <v>18</v>
      </c>
      <c r="D731" s="8">
        <v>3.63</v>
      </c>
      <c r="E731" s="4">
        <v>9</v>
      </c>
      <c r="F731" s="8">
        <v>2.4500000000000002</v>
      </c>
      <c r="G731" s="4">
        <v>9</v>
      </c>
      <c r="H731" s="8">
        <v>7.03</v>
      </c>
      <c r="I731" s="4">
        <v>0</v>
      </c>
    </row>
    <row r="732" spans="1:9" x14ac:dyDescent="0.15">
      <c r="A732" s="2">
        <v>8</v>
      </c>
      <c r="B732" s="1" t="s">
        <v>64</v>
      </c>
      <c r="C732" s="4">
        <v>15</v>
      </c>
      <c r="D732" s="8">
        <v>3.02</v>
      </c>
      <c r="E732" s="4">
        <v>12</v>
      </c>
      <c r="F732" s="8">
        <v>3.27</v>
      </c>
      <c r="G732" s="4">
        <v>3</v>
      </c>
      <c r="H732" s="8">
        <v>2.34</v>
      </c>
      <c r="I732" s="4">
        <v>0</v>
      </c>
    </row>
    <row r="733" spans="1:9" x14ac:dyDescent="0.15">
      <c r="A733" s="2">
        <v>8</v>
      </c>
      <c r="B733" s="1" t="s">
        <v>69</v>
      </c>
      <c r="C733" s="4">
        <v>15</v>
      </c>
      <c r="D733" s="8">
        <v>3.02</v>
      </c>
      <c r="E733" s="4">
        <v>14</v>
      </c>
      <c r="F733" s="8">
        <v>3.81</v>
      </c>
      <c r="G733" s="4">
        <v>1</v>
      </c>
      <c r="H733" s="8">
        <v>0.78</v>
      </c>
      <c r="I733" s="4">
        <v>0</v>
      </c>
    </row>
    <row r="734" spans="1:9" x14ac:dyDescent="0.15">
      <c r="A734" s="2">
        <v>10</v>
      </c>
      <c r="B734" s="1" t="s">
        <v>71</v>
      </c>
      <c r="C734" s="4">
        <v>14</v>
      </c>
      <c r="D734" s="8">
        <v>2.82</v>
      </c>
      <c r="E734" s="4">
        <v>10</v>
      </c>
      <c r="F734" s="8">
        <v>2.72</v>
      </c>
      <c r="G734" s="4">
        <v>4</v>
      </c>
      <c r="H734" s="8">
        <v>3.13</v>
      </c>
      <c r="I734" s="4">
        <v>0</v>
      </c>
    </row>
    <row r="735" spans="1:9" x14ac:dyDescent="0.15">
      <c r="A735" s="2">
        <v>10</v>
      </c>
      <c r="B735" s="1" t="s">
        <v>81</v>
      </c>
      <c r="C735" s="4">
        <v>14</v>
      </c>
      <c r="D735" s="8">
        <v>2.82</v>
      </c>
      <c r="E735" s="4">
        <v>14</v>
      </c>
      <c r="F735" s="8">
        <v>3.81</v>
      </c>
      <c r="G735" s="4">
        <v>0</v>
      </c>
      <c r="H735" s="8">
        <v>0</v>
      </c>
      <c r="I735" s="4">
        <v>0</v>
      </c>
    </row>
    <row r="736" spans="1:9" x14ac:dyDescent="0.15">
      <c r="A736" s="2">
        <v>12</v>
      </c>
      <c r="B736" s="1" t="s">
        <v>74</v>
      </c>
      <c r="C736" s="4">
        <v>13</v>
      </c>
      <c r="D736" s="8">
        <v>2.62</v>
      </c>
      <c r="E736" s="4">
        <v>9</v>
      </c>
      <c r="F736" s="8">
        <v>2.4500000000000002</v>
      </c>
      <c r="G736" s="4">
        <v>4</v>
      </c>
      <c r="H736" s="8">
        <v>3.13</v>
      </c>
      <c r="I736" s="4">
        <v>0</v>
      </c>
    </row>
    <row r="737" spans="1:9" x14ac:dyDescent="0.15">
      <c r="A737" s="2">
        <v>12</v>
      </c>
      <c r="B737" s="1" t="s">
        <v>79</v>
      </c>
      <c r="C737" s="4">
        <v>13</v>
      </c>
      <c r="D737" s="8">
        <v>2.62</v>
      </c>
      <c r="E737" s="4">
        <v>10</v>
      </c>
      <c r="F737" s="8">
        <v>2.72</v>
      </c>
      <c r="G737" s="4">
        <v>3</v>
      </c>
      <c r="H737" s="8">
        <v>2.34</v>
      </c>
      <c r="I737" s="4">
        <v>0</v>
      </c>
    </row>
    <row r="738" spans="1:9" x14ac:dyDescent="0.15">
      <c r="A738" s="2">
        <v>14</v>
      </c>
      <c r="B738" s="1" t="s">
        <v>65</v>
      </c>
      <c r="C738" s="4">
        <v>12</v>
      </c>
      <c r="D738" s="8">
        <v>2.42</v>
      </c>
      <c r="E738" s="4">
        <v>7</v>
      </c>
      <c r="F738" s="8">
        <v>1.91</v>
      </c>
      <c r="G738" s="4">
        <v>5</v>
      </c>
      <c r="H738" s="8">
        <v>3.91</v>
      </c>
      <c r="I738" s="4">
        <v>0</v>
      </c>
    </row>
    <row r="739" spans="1:9" x14ac:dyDescent="0.15">
      <c r="A739" s="2">
        <v>15</v>
      </c>
      <c r="B739" s="1" t="s">
        <v>80</v>
      </c>
      <c r="C739" s="4">
        <v>10</v>
      </c>
      <c r="D739" s="8">
        <v>2.02</v>
      </c>
      <c r="E739" s="4">
        <v>10</v>
      </c>
      <c r="F739" s="8">
        <v>2.72</v>
      </c>
      <c r="G739" s="4">
        <v>0</v>
      </c>
      <c r="H739" s="8">
        <v>0</v>
      </c>
      <c r="I739" s="4">
        <v>0</v>
      </c>
    </row>
    <row r="740" spans="1:9" x14ac:dyDescent="0.15">
      <c r="A740" s="2">
        <v>16</v>
      </c>
      <c r="B740" s="1" t="s">
        <v>82</v>
      </c>
      <c r="C740" s="4">
        <v>9</v>
      </c>
      <c r="D740" s="8">
        <v>1.81</v>
      </c>
      <c r="E740" s="4">
        <v>7</v>
      </c>
      <c r="F740" s="8">
        <v>1.91</v>
      </c>
      <c r="G740" s="4">
        <v>2</v>
      </c>
      <c r="H740" s="8">
        <v>1.56</v>
      </c>
      <c r="I740" s="4">
        <v>0</v>
      </c>
    </row>
    <row r="741" spans="1:9" x14ac:dyDescent="0.15">
      <c r="A741" s="2">
        <v>17</v>
      </c>
      <c r="B741" s="1" t="s">
        <v>93</v>
      </c>
      <c r="C741" s="4">
        <v>8</v>
      </c>
      <c r="D741" s="8">
        <v>1.61</v>
      </c>
      <c r="E741" s="4">
        <v>7</v>
      </c>
      <c r="F741" s="8">
        <v>1.91</v>
      </c>
      <c r="G741" s="4">
        <v>1</v>
      </c>
      <c r="H741" s="8">
        <v>0.78</v>
      </c>
      <c r="I741" s="4">
        <v>0</v>
      </c>
    </row>
    <row r="742" spans="1:9" x14ac:dyDescent="0.15">
      <c r="A742" s="2">
        <v>17</v>
      </c>
      <c r="B742" s="1" t="s">
        <v>68</v>
      </c>
      <c r="C742" s="4">
        <v>8</v>
      </c>
      <c r="D742" s="8">
        <v>1.61</v>
      </c>
      <c r="E742" s="4">
        <v>4</v>
      </c>
      <c r="F742" s="8">
        <v>1.0900000000000001</v>
      </c>
      <c r="G742" s="4">
        <v>4</v>
      </c>
      <c r="H742" s="8">
        <v>3.13</v>
      </c>
      <c r="I742" s="4">
        <v>0</v>
      </c>
    </row>
    <row r="743" spans="1:9" x14ac:dyDescent="0.15">
      <c r="A743" s="2">
        <v>19</v>
      </c>
      <c r="B743" s="1" t="s">
        <v>109</v>
      </c>
      <c r="C743" s="4">
        <v>7</v>
      </c>
      <c r="D743" s="8">
        <v>1.41</v>
      </c>
      <c r="E743" s="4">
        <v>0</v>
      </c>
      <c r="F743" s="8">
        <v>0</v>
      </c>
      <c r="G743" s="4">
        <v>7</v>
      </c>
      <c r="H743" s="8">
        <v>5.47</v>
      </c>
      <c r="I743" s="4">
        <v>0</v>
      </c>
    </row>
    <row r="744" spans="1:9" x14ac:dyDescent="0.15">
      <c r="A744" s="2">
        <v>19</v>
      </c>
      <c r="B744" s="1" t="s">
        <v>88</v>
      </c>
      <c r="C744" s="4">
        <v>7</v>
      </c>
      <c r="D744" s="8">
        <v>1.41</v>
      </c>
      <c r="E744" s="4">
        <v>3</v>
      </c>
      <c r="F744" s="8">
        <v>0.82</v>
      </c>
      <c r="G744" s="4">
        <v>4</v>
      </c>
      <c r="H744" s="8">
        <v>3.13</v>
      </c>
      <c r="I744" s="4">
        <v>0</v>
      </c>
    </row>
    <row r="745" spans="1:9" x14ac:dyDescent="0.15">
      <c r="A745" s="1"/>
      <c r="C745" s="4"/>
      <c r="D745" s="8"/>
      <c r="E745" s="4"/>
      <c r="F745" s="8"/>
      <c r="G745" s="4"/>
      <c r="H745" s="8"/>
      <c r="I745" s="4"/>
    </row>
    <row r="746" spans="1:9" x14ac:dyDescent="0.15">
      <c r="A746" s="1" t="s">
        <v>31</v>
      </c>
      <c r="C746" s="4"/>
      <c r="D746" s="8"/>
      <c r="E746" s="4"/>
      <c r="F746" s="8"/>
      <c r="G746" s="4"/>
      <c r="H746" s="8"/>
      <c r="I746" s="4"/>
    </row>
    <row r="747" spans="1:9" x14ac:dyDescent="0.15">
      <c r="A747" s="2">
        <v>1</v>
      </c>
      <c r="B747" s="1" t="s">
        <v>67</v>
      </c>
      <c r="C747" s="4">
        <v>24</v>
      </c>
      <c r="D747" s="8">
        <v>11.43</v>
      </c>
      <c r="E747" s="4">
        <v>20</v>
      </c>
      <c r="F747" s="8">
        <v>11.49</v>
      </c>
      <c r="G747" s="4">
        <v>4</v>
      </c>
      <c r="H747" s="8">
        <v>11.11</v>
      </c>
      <c r="I747" s="4">
        <v>0</v>
      </c>
    </row>
    <row r="748" spans="1:9" x14ac:dyDescent="0.15">
      <c r="A748" s="2">
        <v>2</v>
      </c>
      <c r="B748" s="1" t="s">
        <v>72</v>
      </c>
      <c r="C748" s="4">
        <v>20</v>
      </c>
      <c r="D748" s="8">
        <v>9.52</v>
      </c>
      <c r="E748" s="4">
        <v>18</v>
      </c>
      <c r="F748" s="8">
        <v>10.34</v>
      </c>
      <c r="G748" s="4">
        <v>2</v>
      </c>
      <c r="H748" s="8">
        <v>5.56</v>
      </c>
      <c r="I748" s="4">
        <v>0</v>
      </c>
    </row>
    <row r="749" spans="1:9" x14ac:dyDescent="0.15">
      <c r="A749" s="2">
        <v>3</v>
      </c>
      <c r="B749" s="1" t="s">
        <v>68</v>
      </c>
      <c r="C749" s="4">
        <v>19</v>
      </c>
      <c r="D749" s="8">
        <v>9.0500000000000007</v>
      </c>
      <c r="E749" s="4">
        <v>13</v>
      </c>
      <c r="F749" s="8">
        <v>7.47</v>
      </c>
      <c r="G749" s="4">
        <v>6</v>
      </c>
      <c r="H749" s="8">
        <v>16.670000000000002</v>
      </c>
      <c r="I749" s="4">
        <v>0</v>
      </c>
    </row>
    <row r="750" spans="1:9" x14ac:dyDescent="0.15">
      <c r="A750" s="2">
        <v>4</v>
      </c>
      <c r="B750" s="1" t="s">
        <v>70</v>
      </c>
      <c r="C750" s="4">
        <v>16</v>
      </c>
      <c r="D750" s="8">
        <v>7.62</v>
      </c>
      <c r="E750" s="4">
        <v>15</v>
      </c>
      <c r="F750" s="8">
        <v>8.6199999999999992</v>
      </c>
      <c r="G750" s="4">
        <v>1</v>
      </c>
      <c r="H750" s="8">
        <v>2.78</v>
      </c>
      <c r="I750" s="4">
        <v>0</v>
      </c>
    </row>
    <row r="751" spans="1:9" x14ac:dyDescent="0.15">
      <c r="A751" s="2">
        <v>5</v>
      </c>
      <c r="B751" s="1" t="s">
        <v>63</v>
      </c>
      <c r="C751" s="4">
        <v>15</v>
      </c>
      <c r="D751" s="8">
        <v>7.14</v>
      </c>
      <c r="E751" s="4">
        <v>9</v>
      </c>
      <c r="F751" s="8">
        <v>5.17</v>
      </c>
      <c r="G751" s="4">
        <v>6</v>
      </c>
      <c r="H751" s="8">
        <v>16.670000000000002</v>
      </c>
      <c r="I751" s="4">
        <v>0</v>
      </c>
    </row>
    <row r="752" spans="1:9" x14ac:dyDescent="0.15">
      <c r="A752" s="2">
        <v>6</v>
      </c>
      <c r="B752" s="1" t="s">
        <v>64</v>
      </c>
      <c r="C752" s="4">
        <v>14</v>
      </c>
      <c r="D752" s="8">
        <v>6.67</v>
      </c>
      <c r="E752" s="4">
        <v>14</v>
      </c>
      <c r="F752" s="8">
        <v>8.0500000000000007</v>
      </c>
      <c r="G752" s="4">
        <v>0</v>
      </c>
      <c r="H752" s="8">
        <v>0</v>
      </c>
      <c r="I752" s="4">
        <v>0</v>
      </c>
    </row>
    <row r="753" spans="1:9" x14ac:dyDescent="0.15">
      <c r="A753" s="2">
        <v>6</v>
      </c>
      <c r="B753" s="1" t="s">
        <v>78</v>
      </c>
      <c r="C753" s="4">
        <v>14</v>
      </c>
      <c r="D753" s="8">
        <v>6.67</v>
      </c>
      <c r="E753" s="4">
        <v>14</v>
      </c>
      <c r="F753" s="8">
        <v>8.0500000000000007</v>
      </c>
      <c r="G753" s="4">
        <v>0</v>
      </c>
      <c r="H753" s="8">
        <v>0</v>
      </c>
      <c r="I753" s="4">
        <v>0</v>
      </c>
    </row>
    <row r="754" spans="1:9" x14ac:dyDescent="0.15">
      <c r="A754" s="2">
        <v>8</v>
      </c>
      <c r="B754" s="1" t="s">
        <v>93</v>
      </c>
      <c r="C754" s="4">
        <v>8</v>
      </c>
      <c r="D754" s="8">
        <v>3.81</v>
      </c>
      <c r="E754" s="4">
        <v>6</v>
      </c>
      <c r="F754" s="8">
        <v>3.45</v>
      </c>
      <c r="G754" s="4">
        <v>2</v>
      </c>
      <c r="H754" s="8">
        <v>5.56</v>
      </c>
      <c r="I754" s="4">
        <v>0</v>
      </c>
    </row>
    <row r="755" spans="1:9" x14ac:dyDescent="0.15">
      <c r="A755" s="2">
        <v>9</v>
      </c>
      <c r="B755" s="1" t="s">
        <v>71</v>
      </c>
      <c r="C755" s="4">
        <v>7</v>
      </c>
      <c r="D755" s="8">
        <v>3.33</v>
      </c>
      <c r="E755" s="4">
        <v>7</v>
      </c>
      <c r="F755" s="8">
        <v>4.0199999999999996</v>
      </c>
      <c r="G755" s="4">
        <v>0</v>
      </c>
      <c r="H755" s="8">
        <v>0</v>
      </c>
      <c r="I755" s="4">
        <v>0</v>
      </c>
    </row>
    <row r="756" spans="1:9" x14ac:dyDescent="0.15">
      <c r="A756" s="2">
        <v>9</v>
      </c>
      <c r="B756" s="1" t="s">
        <v>74</v>
      </c>
      <c r="C756" s="4">
        <v>7</v>
      </c>
      <c r="D756" s="8">
        <v>3.33</v>
      </c>
      <c r="E756" s="4">
        <v>4</v>
      </c>
      <c r="F756" s="8">
        <v>2.2999999999999998</v>
      </c>
      <c r="G756" s="4">
        <v>3</v>
      </c>
      <c r="H756" s="8">
        <v>8.33</v>
      </c>
      <c r="I756" s="4">
        <v>0</v>
      </c>
    </row>
    <row r="757" spans="1:9" x14ac:dyDescent="0.15">
      <c r="A757" s="2">
        <v>11</v>
      </c>
      <c r="B757" s="1" t="s">
        <v>65</v>
      </c>
      <c r="C757" s="4">
        <v>6</v>
      </c>
      <c r="D757" s="8">
        <v>2.86</v>
      </c>
      <c r="E757" s="4">
        <v>6</v>
      </c>
      <c r="F757" s="8">
        <v>3.45</v>
      </c>
      <c r="G757" s="4">
        <v>0</v>
      </c>
      <c r="H757" s="8">
        <v>0</v>
      </c>
      <c r="I757" s="4">
        <v>0</v>
      </c>
    </row>
    <row r="758" spans="1:9" x14ac:dyDescent="0.15">
      <c r="A758" s="2">
        <v>11</v>
      </c>
      <c r="B758" s="1" t="s">
        <v>95</v>
      </c>
      <c r="C758" s="4">
        <v>6</v>
      </c>
      <c r="D758" s="8">
        <v>2.86</v>
      </c>
      <c r="E758" s="4">
        <v>6</v>
      </c>
      <c r="F758" s="8">
        <v>3.45</v>
      </c>
      <c r="G758" s="4">
        <v>0</v>
      </c>
      <c r="H758" s="8">
        <v>0</v>
      </c>
      <c r="I758" s="4">
        <v>0</v>
      </c>
    </row>
    <row r="759" spans="1:9" x14ac:dyDescent="0.15">
      <c r="A759" s="2">
        <v>11</v>
      </c>
      <c r="B759" s="1" t="s">
        <v>69</v>
      </c>
      <c r="C759" s="4">
        <v>6</v>
      </c>
      <c r="D759" s="8">
        <v>2.86</v>
      </c>
      <c r="E759" s="4">
        <v>6</v>
      </c>
      <c r="F759" s="8">
        <v>3.45</v>
      </c>
      <c r="G759" s="4">
        <v>0</v>
      </c>
      <c r="H759" s="8">
        <v>0</v>
      </c>
      <c r="I759" s="4">
        <v>0</v>
      </c>
    </row>
    <row r="760" spans="1:9" x14ac:dyDescent="0.15">
      <c r="A760" s="2">
        <v>11</v>
      </c>
      <c r="B760" s="1" t="s">
        <v>77</v>
      </c>
      <c r="C760" s="4">
        <v>6</v>
      </c>
      <c r="D760" s="8">
        <v>2.86</v>
      </c>
      <c r="E760" s="4">
        <v>6</v>
      </c>
      <c r="F760" s="8">
        <v>3.45</v>
      </c>
      <c r="G760" s="4">
        <v>0</v>
      </c>
      <c r="H760" s="8">
        <v>0</v>
      </c>
      <c r="I760" s="4">
        <v>0</v>
      </c>
    </row>
    <row r="761" spans="1:9" x14ac:dyDescent="0.15">
      <c r="A761" s="2">
        <v>11</v>
      </c>
      <c r="B761" s="1" t="s">
        <v>82</v>
      </c>
      <c r="C761" s="4">
        <v>6</v>
      </c>
      <c r="D761" s="8">
        <v>2.86</v>
      </c>
      <c r="E761" s="4">
        <v>6</v>
      </c>
      <c r="F761" s="8">
        <v>3.45</v>
      </c>
      <c r="G761" s="4">
        <v>0</v>
      </c>
      <c r="H761" s="8">
        <v>0</v>
      </c>
      <c r="I761" s="4">
        <v>0</v>
      </c>
    </row>
    <row r="762" spans="1:9" x14ac:dyDescent="0.15">
      <c r="A762" s="2">
        <v>16</v>
      </c>
      <c r="B762" s="1" t="s">
        <v>66</v>
      </c>
      <c r="C762" s="4">
        <v>4</v>
      </c>
      <c r="D762" s="8">
        <v>1.9</v>
      </c>
      <c r="E762" s="4">
        <v>4</v>
      </c>
      <c r="F762" s="8">
        <v>2.2999999999999998</v>
      </c>
      <c r="G762" s="4">
        <v>0</v>
      </c>
      <c r="H762" s="8">
        <v>0</v>
      </c>
      <c r="I762" s="4">
        <v>0</v>
      </c>
    </row>
    <row r="763" spans="1:9" x14ac:dyDescent="0.15">
      <c r="A763" s="2">
        <v>16</v>
      </c>
      <c r="B763" s="1" t="s">
        <v>81</v>
      </c>
      <c r="C763" s="4">
        <v>4</v>
      </c>
      <c r="D763" s="8">
        <v>1.9</v>
      </c>
      <c r="E763" s="4">
        <v>4</v>
      </c>
      <c r="F763" s="8">
        <v>2.2999999999999998</v>
      </c>
      <c r="G763" s="4">
        <v>0</v>
      </c>
      <c r="H763" s="8">
        <v>0</v>
      </c>
      <c r="I763" s="4">
        <v>0</v>
      </c>
    </row>
    <row r="764" spans="1:9" x14ac:dyDescent="0.15">
      <c r="A764" s="2">
        <v>18</v>
      </c>
      <c r="B764" s="1" t="s">
        <v>90</v>
      </c>
      <c r="C764" s="4">
        <v>3</v>
      </c>
      <c r="D764" s="8">
        <v>1.43</v>
      </c>
      <c r="E764" s="4">
        <v>3</v>
      </c>
      <c r="F764" s="8">
        <v>1.72</v>
      </c>
      <c r="G764" s="4">
        <v>0</v>
      </c>
      <c r="H764" s="8">
        <v>0</v>
      </c>
      <c r="I764" s="4">
        <v>0</v>
      </c>
    </row>
    <row r="765" spans="1:9" x14ac:dyDescent="0.15">
      <c r="A765" s="2">
        <v>18</v>
      </c>
      <c r="B765" s="1" t="s">
        <v>88</v>
      </c>
      <c r="C765" s="4">
        <v>3</v>
      </c>
      <c r="D765" s="8">
        <v>1.43</v>
      </c>
      <c r="E765" s="4">
        <v>2</v>
      </c>
      <c r="F765" s="8">
        <v>1.1499999999999999</v>
      </c>
      <c r="G765" s="4">
        <v>1</v>
      </c>
      <c r="H765" s="8">
        <v>2.78</v>
      </c>
      <c r="I765" s="4">
        <v>0</v>
      </c>
    </row>
    <row r="766" spans="1:9" x14ac:dyDescent="0.15">
      <c r="A766" s="2">
        <v>18</v>
      </c>
      <c r="B766" s="1" t="s">
        <v>76</v>
      </c>
      <c r="C766" s="4">
        <v>3</v>
      </c>
      <c r="D766" s="8">
        <v>1.43</v>
      </c>
      <c r="E766" s="4">
        <v>2</v>
      </c>
      <c r="F766" s="8">
        <v>1.1499999999999999</v>
      </c>
      <c r="G766" s="4">
        <v>1</v>
      </c>
      <c r="H766" s="8">
        <v>2.78</v>
      </c>
      <c r="I766" s="4">
        <v>0</v>
      </c>
    </row>
    <row r="767" spans="1:9" x14ac:dyDescent="0.15">
      <c r="A767" s="1"/>
      <c r="C767" s="4"/>
      <c r="D767" s="8"/>
      <c r="E767" s="4"/>
      <c r="F767" s="8"/>
      <c r="G767" s="4"/>
      <c r="H767" s="8"/>
      <c r="I767" s="4"/>
    </row>
    <row r="768" spans="1:9" x14ac:dyDescent="0.15">
      <c r="A768" s="1" t="s">
        <v>32</v>
      </c>
      <c r="C768" s="4"/>
      <c r="D768" s="8"/>
      <c r="E768" s="4"/>
      <c r="F768" s="8"/>
      <c r="G768" s="4"/>
      <c r="H768" s="8"/>
      <c r="I768" s="4"/>
    </row>
    <row r="769" spans="1:9" x14ac:dyDescent="0.15">
      <c r="A769" s="2">
        <v>1</v>
      </c>
      <c r="B769" s="1" t="s">
        <v>67</v>
      </c>
      <c r="C769" s="4">
        <v>12</v>
      </c>
      <c r="D769" s="8">
        <v>27.91</v>
      </c>
      <c r="E769" s="4">
        <v>10</v>
      </c>
      <c r="F769" s="8">
        <v>27.03</v>
      </c>
      <c r="G769" s="4">
        <v>2</v>
      </c>
      <c r="H769" s="8">
        <v>33.33</v>
      </c>
      <c r="I769" s="4">
        <v>0</v>
      </c>
    </row>
    <row r="770" spans="1:9" x14ac:dyDescent="0.15">
      <c r="A770" s="2">
        <v>2</v>
      </c>
      <c r="B770" s="1" t="s">
        <v>63</v>
      </c>
      <c r="C770" s="4">
        <v>5</v>
      </c>
      <c r="D770" s="8">
        <v>11.63</v>
      </c>
      <c r="E770" s="4">
        <v>2</v>
      </c>
      <c r="F770" s="8">
        <v>5.41</v>
      </c>
      <c r="G770" s="4">
        <v>3</v>
      </c>
      <c r="H770" s="8">
        <v>50</v>
      </c>
      <c r="I770" s="4">
        <v>0</v>
      </c>
    </row>
    <row r="771" spans="1:9" x14ac:dyDescent="0.15">
      <c r="A771" s="2">
        <v>3</v>
      </c>
      <c r="B771" s="1" t="s">
        <v>90</v>
      </c>
      <c r="C771" s="4">
        <v>4</v>
      </c>
      <c r="D771" s="8">
        <v>9.3000000000000007</v>
      </c>
      <c r="E771" s="4">
        <v>4</v>
      </c>
      <c r="F771" s="8">
        <v>10.81</v>
      </c>
      <c r="G771" s="4">
        <v>0</v>
      </c>
      <c r="H771" s="8">
        <v>0</v>
      </c>
      <c r="I771" s="4">
        <v>0</v>
      </c>
    </row>
    <row r="772" spans="1:9" x14ac:dyDescent="0.15">
      <c r="A772" s="2">
        <v>3</v>
      </c>
      <c r="B772" s="1" t="s">
        <v>68</v>
      </c>
      <c r="C772" s="4">
        <v>4</v>
      </c>
      <c r="D772" s="8">
        <v>9.3000000000000007</v>
      </c>
      <c r="E772" s="4">
        <v>4</v>
      </c>
      <c r="F772" s="8">
        <v>10.81</v>
      </c>
      <c r="G772" s="4">
        <v>0</v>
      </c>
      <c r="H772" s="8">
        <v>0</v>
      </c>
      <c r="I772" s="4">
        <v>0</v>
      </c>
    </row>
    <row r="773" spans="1:9" x14ac:dyDescent="0.15">
      <c r="A773" s="2">
        <v>5</v>
      </c>
      <c r="B773" s="1" t="s">
        <v>72</v>
      </c>
      <c r="C773" s="4">
        <v>3</v>
      </c>
      <c r="D773" s="8">
        <v>6.98</v>
      </c>
      <c r="E773" s="4">
        <v>3</v>
      </c>
      <c r="F773" s="8">
        <v>8.11</v>
      </c>
      <c r="G773" s="4">
        <v>0</v>
      </c>
      <c r="H773" s="8">
        <v>0</v>
      </c>
      <c r="I773" s="4">
        <v>0</v>
      </c>
    </row>
    <row r="774" spans="1:9" x14ac:dyDescent="0.15">
      <c r="A774" s="2">
        <v>6</v>
      </c>
      <c r="B774" s="1" t="s">
        <v>65</v>
      </c>
      <c r="C774" s="4">
        <v>2</v>
      </c>
      <c r="D774" s="8">
        <v>4.6500000000000004</v>
      </c>
      <c r="E774" s="4">
        <v>2</v>
      </c>
      <c r="F774" s="8">
        <v>5.41</v>
      </c>
      <c r="G774" s="4">
        <v>0</v>
      </c>
      <c r="H774" s="8">
        <v>0</v>
      </c>
      <c r="I774" s="4">
        <v>0</v>
      </c>
    </row>
    <row r="775" spans="1:9" x14ac:dyDescent="0.15">
      <c r="A775" s="2">
        <v>6</v>
      </c>
      <c r="B775" s="1" t="s">
        <v>70</v>
      </c>
      <c r="C775" s="4">
        <v>2</v>
      </c>
      <c r="D775" s="8">
        <v>4.6500000000000004</v>
      </c>
      <c r="E775" s="4">
        <v>2</v>
      </c>
      <c r="F775" s="8">
        <v>5.41</v>
      </c>
      <c r="G775" s="4">
        <v>0</v>
      </c>
      <c r="H775" s="8">
        <v>0</v>
      </c>
      <c r="I775" s="4">
        <v>0</v>
      </c>
    </row>
    <row r="776" spans="1:9" x14ac:dyDescent="0.15">
      <c r="A776" s="2">
        <v>6</v>
      </c>
      <c r="B776" s="1" t="s">
        <v>77</v>
      </c>
      <c r="C776" s="4">
        <v>2</v>
      </c>
      <c r="D776" s="8">
        <v>4.6500000000000004</v>
      </c>
      <c r="E776" s="4">
        <v>2</v>
      </c>
      <c r="F776" s="8">
        <v>5.41</v>
      </c>
      <c r="G776" s="4">
        <v>0</v>
      </c>
      <c r="H776" s="8">
        <v>0</v>
      </c>
      <c r="I776" s="4">
        <v>0</v>
      </c>
    </row>
    <row r="777" spans="1:9" x14ac:dyDescent="0.15">
      <c r="A777" s="2">
        <v>9</v>
      </c>
      <c r="B777" s="1" t="s">
        <v>64</v>
      </c>
      <c r="C777" s="4">
        <v>1</v>
      </c>
      <c r="D777" s="8">
        <v>2.33</v>
      </c>
      <c r="E777" s="4">
        <v>1</v>
      </c>
      <c r="F777" s="8">
        <v>2.7</v>
      </c>
      <c r="G777" s="4">
        <v>0</v>
      </c>
      <c r="H777" s="8">
        <v>0</v>
      </c>
      <c r="I777" s="4">
        <v>0</v>
      </c>
    </row>
    <row r="778" spans="1:9" x14ac:dyDescent="0.15">
      <c r="A778" s="2">
        <v>9</v>
      </c>
      <c r="B778" s="1" t="s">
        <v>93</v>
      </c>
      <c r="C778" s="4">
        <v>1</v>
      </c>
      <c r="D778" s="8">
        <v>2.33</v>
      </c>
      <c r="E778" s="4">
        <v>1</v>
      </c>
      <c r="F778" s="8">
        <v>2.7</v>
      </c>
      <c r="G778" s="4">
        <v>0</v>
      </c>
      <c r="H778" s="8">
        <v>0</v>
      </c>
      <c r="I778" s="4">
        <v>0</v>
      </c>
    </row>
    <row r="779" spans="1:9" x14ac:dyDescent="0.15">
      <c r="A779" s="2">
        <v>9</v>
      </c>
      <c r="B779" s="1" t="s">
        <v>103</v>
      </c>
      <c r="C779" s="4">
        <v>1</v>
      </c>
      <c r="D779" s="8">
        <v>2.33</v>
      </c>
      <c r="E779" s="4">
        <v>1</v>
      </c>
      <c r="F779" s="8">
        <v>2.7</v>
      </c>
      <c r="G779" s="4">
        <v>0</v>
      </c>
      <c r="H779" s="8">
        <v>0</v>
      </c>
      <c r="I779" s="4">
        <v>0</v>
      </c>
    </row>
    <row r="780" spans="1:9" x14ac:dyDescent="0.15">
      <c r="A780" s="2">
        <v>9</v>
      </c>
      <c r="B780" s="1" t="s">
        <v>109</v>
      </c>
      <c r="C780" s="4">
        <v>1</v>
      </c>
      <c r="D780" s="8">
        <v>2.33</v>
      </c>
      <c r="E780" s="4">
        <v>1</v>
      </c>
      <c r="F780" s="8">
        <v>2.7</v>
      </c>
      <c r="G780" s="4">
        <v>0</v>
      </c>
      <c r="H780" s="8">
        <v>0</v>
      </c>
      <c r="I780" s="4">
        <v>0</v>
      </c>
    </row>
    <row r="781" spans="1:9" x14ac:dyDescent="0.15">
      <c r="A781" s="2">
        <v>9</v>
      </c>
      <c r="B781" s="1" t="s">
        <v>89</v>
      </c>
      <c r="C781" s="4">
        <v>1</v>
      </c>
      <c r="D781" s="8">
        <v>2.33</v>
      </c>
      <c r="E781" s="4">
        <v>0</v>
      </c>
      <c r="F781" s="8">
        <v>0</v>
      </c>
      <c r="G781" s="4">
        <v>1</v>
      </c>
      <c r="H781" s="8">
        <v>16.670000000000002</v>
      </c>
      <c r="I781" s="4">
        <v>0</v>
      </c>
    </row>
    <row r="782" spans="1:9" x14ac:dyDescent="0.15">
      <c r="A782" s="2">
        <v>9</v>
      </c>
      <c r="B782" s="1" t="s">
        <v>69</v>
      </c>
      <c r="C782" s="4">
        <v>1</v>
      </c>
      <c r="D782" s="8">
        <v>2.33</v>
      </c>
      <c r="E782" s="4">
        <v>1</v>
      </c>
      <c r="F782" s="8">
        <v>2.7</v>
      </c>
      <c r="G782" s="4">
        <v>0</v>
      </c>
      <c r="H782" s="8">
        <v>0</v>
      </c>
      <c r="I782" s="4">
        <v>0</v>
      </c>
    </row>
    <row r="783" spans="1:9" x14ac:dyDescent="0.15">
      <c r="A783" s="2">
        <v>9</v>
      </c>
      <c r="B783" s="1" t="s">
        <v>94</v>
      </c>
      <c r="C783" s="4">
        <v>1</v>
      </c>
      <c r="D783" s="8">
        <v>2.33</v>
      </c>
      <c r="E783" s="4">
        <v>1</v>
      </c>
      <c r="F783" s="8">
        <v>2.7</v>
      </c>
      <c r="G783" s="4">
        <v>0</v>
      </c>
      <c r="H783" s="8">
        <v>0</v>
      </c>
      <c r="I783" s="4">
        <v>0</v>
      </c>
    </row>
    <row r="784" spans="1:9" x14ac:dyDescent="0.15">
      <c r="A784" s="2">
        <v>9</v>
      </c>
      <c r="B784" s="1" t="s">
        <v>78</v>
      </c>
      <c r="C784" s="4">
        <v>1</v>
      </c>
      <c r="D784" s="8">
        <v>2.33</v>
      </c>
      <c r="E784" s="4">
        <v>1</v>
      </c>
      <c r="F784" s="8">
        <v>2.7</v>
      </c>
      <c r="G784" s="4">
        <v>0</v>
      </c>
      <c r="H784" s="8">
        <v>0</v>
      </c>
      <c r="I784" s="4">
        <v>0</v>
      </c>
    </row>
    <row r="785" spans="1:9" x14ac:dyDescent="0.15">
      <c r="A785" s="2">
        <v>9</v>
      </c>
      <c r="B785" s="1" t="s">
        <v>81</v>
      </c>
      <c r="C785" s="4">
        <v>1</v>
      </c>
      <c r="D785" s="8">
        <v>2.33</v>
      </c>
      <c r="E785" s="4">
        <v>1</v>
      </c>
      <c r="F785" s="8">
        <v>2.7</v>
      </c>
      <c r="G785" s="4">
        <v>0</v>
      </c>
      <c r="H785" s="8">
        <v>0</v>
      </c>
      <c r="I785" s="4">
        <v>0</v>
      </c>
    </row>
    <row r="786" spans="1:9" x14ac:dyDescent="0.15">
      <c r="A786" s="2">
        <v>18</v>
      </c>
      <c r="B786" s="1" t="s">
        <v>119</v>
      </c>
      <c r="C786" s="4">
        <v>0</v>
      </c>
      <c r="D786" s="8">
        <v>0</v>
      </c>
      <c r="E786" s="4">
        <v>0</v>
      </c>
      <c r="F786" s="8">
        <v>0</v>
      </c>
      <c r="G786" s="4">
        <v>0</v>
      </c>
      <c r="H786" s="8">
        <v>0</v>
      </c>
      <c r="I786" s="4">
        <v>0</v>
      </c>
    </row>
    <row r="787" spans="1:9" x14ac:dyDescent="0.15">
      <c r="A787" s="2">
        <v>18</v>
      </c>
      <c r="B787" s="1" t="s">
        <v>99</v>
      </c>
      <c r="C787" s="4">
        <v>0</v>
      </c>
      <c r="D787" s="8">
        <v>0</v>
      </c>
      <c r="E787" s="4">
        <v>0</v>
      </c>
      <c r="F787" s="8">
        <v>0</v>
      </c>
      <c r="G787" s="4">
        <v>0</v>
      </c>
      <c r="H787" s="8">
        <v>0</v>
      </c>
      <c r="I787" s="4">
        <v>0</v>
      </c>
    </row>
    <row r="788" spans="1:9" x14ac:dyDescent="0.15">
      <c r="A788" s="2">
        <v>18</v>
      </c>
      <c r="B788" s="1" t="s">
        <v>66</v>
      </c>
      <c r="C788" s="4">
        <v>0</v>
      </c>
      <c r="D788" s="8">
        <v>0</v>
      </c>
      <c r="E788" s="4">
        <v>0</v>
      </c>
      <c r="F788" s="8">
        <v>0</v>
      </c>
      <c r="G788" s="4">
        <v>0</v>
      </c>
      <c r="H788" s="8">
        <v>0</v>
      </c>
      <c r="I788" s="4">
        <v>0</v>
      </c>
    </row>
    <row r="789" spans="1:9" x14ac:dyDescent="0.15">
      <c r="A789" s="2">
        <v>18</v>
      </c>
      <c r="B789" s="1" t="s">
        <v>105</v>
      </c>
      <c r="C789" s="4">
        <v>0</v>
      </c>
      <c r="D789" s="8">
        <v>0</v>
      </c>
      <c r="E789" s="4">
        <v>0</v>
      </c>
      <c r="F789" s="8">
        <v>0</v>
      </c>
      <c r="G789" s="4">
        <v>0</v>
      </c>
      <c r="H789" s="8">
        <v>0</v>
      </c>
      <c r="I789" s="4">
        <v>0</v>
      </c>
    </row>
    <row r="790" spans="1:9" x14ac:dyDescent="0.15">
      <c r="A790" s="2">
        <v>18</v>
      </c>
      <c r="B790" s="1" t="s">
        <v>95</v>
      </c>
      <c r="C790" s="4">
        <v>0</v>
      </c>
      <c r="D790" s="8">
        <v>0</v>
      </c>
      <c r="E790" s="4">
        <v>0</v>
      </c>
      <c r="F790" s="8">
        <v>0</v>
      </c>
      <c r="G790" s="4">
        <v>0</v>
      </c>
      <c r="H790" s="8">
        <v>0</v>
      </c>
      <c r="I790" s="4">
        <v>0</v>
      </c>
    </row>
    <row r="791" spans="1:9" x14ac:dyDescent="0.15">
      <c r="A791" s="2">
        <v>18</v>
      </c>
      <c r="B791" s="1" t="s">
        <v>114</v>
      </c>
      <c r="C791" s="4">
        <v>0</v>
      </c>
      <c r="D791" s="8">
        <v>0</v>
      </c>
      <c r="E791" s="4">
        <v>0</v>
      </c>
      <c r="F791" s="8">
        <v>0</v>
      </c>
      <c r="G791" s="4">
        <v>0</v>
      </c>
      <c r="H791" s="8">
        <v>0</v>
      </c>
      <c r="I791" s="4">
        <v>0</v>
      </c>
    </row>
    <row r="792" spans="1:9" x14ac:dyDescent="0.15">
      <c r="A792" s="2">
        <v>18</v>
      </c>
      <c r="B792" s="1" t="s">
        <v>120</v>
      </c>
      <c r="C792" s="4">
        <v>0</v>
      </c>
      <c r="D792" s="8">
        <v>0</v>
      </c>
      <c r="E792" s="4">
        <v>0</v>
      </c>
      <c r="F792" s="8">
        <v>0</v>
      </c>
      <c r="G792" s="4">
        <v>0</v>
      </c>
      <c r="H792" s="8">
        <v>0</v>
      </c>
      <c r="I792" s="4">
        <v>0</v>
      </c>
    </row>
    <row r="793" spans="1:9" x14ac:dyDescent="0.15">
      <c r="A793" s="2">
        <v>18</v>
      </c>
      <c r="B793" s="1" t="s">
        <v>86</v>
      </c>
      <c r="C793" s="4">
        <v>0</v>
      </c>
      <c r="D793" s="8">
        <v>0</v>
      </c>
      <c r="E793" s="4">
        <v>0</v>
      </c>
      <c r="F793" s="8">
        <v>0</v>
      </c>
      <c r="G793" s="4">
        <v>0</v>
      </c>
      <c r="H793" s="8">
        <v>0</v>
      </c>
      <c r="I793" s="4">
        <v>0</v>
      </c>
    </row>
    <row r="794" spans="1:9" x14ac:dyDescent="0.15">
      <c r="A794" s="2">
        <v>18</v>
      </c>
      <c r="B794" s="1" t="s">
        <v>96</v>
      </c>
      <c r="C794" s="4">
        <v>0</v>
      </c>
      <c r="D794" s="8">
        <v>0</v>
      </c>
      <c r="E794" s="4">
        <v>0</v>
      </c>
      <c r="F794" s="8">
        <v>0</v>
      </c>
      <c r="G794" s="4">
        <v>0</v>
      </c>
      <c r="H794" s="8">
        <v>0</v>
      </c>
      <c r="I794" s="4">
        <v>0</v>
      </c>
    </row>
    <row r="795" spans="1:9" x14ac:dyDescent="0.15">
      <c r="A795" s="2">
        <v>18</v>
      </c>
      <c r="B795" s="1" t="s">
        <v>98</v>
      </c>
      <c r="C795" s="4">
        <v>0</v>
      </c>
      <c r="D795" s="8">
        <v>0</v>
      </c>
      <c r="E795" s="4">
        <v>0</v>
      </c>
      <c r="F795" s="8">
        <v>0</v>
      </c>
      <c r="G795" s="4">
        <v>0</v>
      </c>
      <c r="H795" s="8">
        <v>0</v>
      </c>
      <c r="I795" s="4">
        <v>0</v>
      </c>
    </row>
    <row r="796" spans="1:9" x14ac:dyDescent="0.15">
      <c r="A796" s="2">
        <v>18</v>
      </c>
      <c r="B796" s="1" t="s">
        <v>97</v>
      </c>
      <c r="C796" s="4">
        <v>0</v>
      </c>
      <c r="D796" s="8">
        <v>0</v>
      </c>
      <c r="E796" s="4">
        <v>0</v>
      </c>
      <c r="F796" s="8">
        <v>0</v>
      </c>
      <c r="G796" s="4">
        <v>0</v>
      </c>
      <c r="H796" s="8">
        <v>0</v>
      </c>
      <c r="I796" s="4">
        <v>0</v>
      </c>
    </row>
    <row r="797" spans="1:9" x14ac:dyDescent="0.15">
      <c r="A797" s="2">
        <v>18</v>
      </c>
      <c r="B797" s="1" t="s">
        <v>110</v>
      </c>
      <c r="C797" s="4">
        <v>0</v>
      </c>
      <c r="D797" s="8">
        <v>0</v>
      </c>
      <c r="E797" s="4">
        <v>0</v>
      </c>
      <c r="F797" s="8">
        <v>0</v>
      </c>
      <c r="G797" s="4">
        <v>0</v>
      </c>
      <c r="H797" s="8">
        <v>0</v>
      </c>
      <c r="I797" s="4">
        <v>0</v>
      </c>
    </row>
    <row r="798" spans="1:9" x14ac:dyDescent="0.15">
      <c r="A798" s="2">
        <v>18</v>
      </c>
      <c r="B798" s="1" t="s">
        <v>121</v>
      </c>
      <c r="C798" s="4">
        <v>0</v>
      </c>
      <c r="D798" s="8">
        <v>0</v>
      </c>
      <c r="E798" s="4">
        <v>0</v>
      </c>
      <c r="F798" s="8">
        <v>0</v>
      </c>
      <c r="G798" s="4">
        <v>0</v>
      </c>
      <c r="H798" s="8">
        <v>0</v>
      </c>
      <c r="I798" s="4">
        <v>0</v>
      </c>
    </row>
    <row r="799" spans="1:9" x14ac:dyDescent="0.15">
      <c r="A799" s="2">
        <v>18</v>
      </c>
      <c r="B799" s="1" t="s">
        <v>91</v>
      </c>
      <c r="C799" s="4">
        <v>0</v>
      </c>
      <c r="D799" s="8">
        <v>0</v>
      </c>
      <c r="E799" s="4">
        <v>0</v>
      </c>
      <c r="F799" s="8">
        <v>0</v>
      </c>
      <c r="G799" s="4">
        <v>0</v>
      </c>
      <c r="H799" s="8">
        <v>0</v>
      </c>
      <c r="I799" s="4">
        <v>0</v>
      </c>
    </row>
    <row r="800" spans="1:9" x14ac:dyDescent="0.15">
      <c r="A800" s="2">
        <v>18</v>
      </c>
      <c r="B800" s="1" t="s">
        <v>122</v>
      </c>
      <c r="C800" s="4">
        <v>0</v>
      </c>
      <c r="D800" s="8">
        <v>0</v>
      </c>
      <c r="E800" s="4">
        <v>0</v>
      </c>
      <c r="F800" s="8">
        <v>0</v>
      </c>
      <c r="G800" s="4">
        <v>0</v>
      </c>
      <c r="H800" s="8">
        <v>0</v>
      </c>
      <c r="I800" s="4">
        <v>0</v>
      </c>
    </row>
    <row r="801" spans="1:9" x14ac:dyDescent="0.15">
      <c r="A801" s="2">
        <v>18</v>
      </c>
      <c r="B801" s="1" t="s">
        <v>123</v>
      </c>
      <c r="C801" s="4">
        <v>0</v>
      </c>
      <c r="D801" s="8">
        <v>0</v>
      </c>
      <c r="E801" s="4">
        <v>0</v>
      </c>
      <c r="F801" s="8">
        <v>0</v>
      </c>
      <c r="G801" s="4">
        <v>0</v>
      </c>
      <c r="H801" s="8">
        <v>0</v>
      </c>
      <c r="I801" s="4">
        <v>0</v>
      </c>
    </row>
    <row r="802" spans="1:9" x14ac:dyDescent="0.15">
      <c r="A802" s="2">
        <v>18</v>
      </c>
      <c r="B802" s="1" t="s">
        <v>111</v>
      </c>
      <c r="C802" s="4">
        <v>0</v>
      </c>
      <c r="D802" s="8">
        <v>0</v>
      </c>
      <c r="E802" s="4">
        <v>0</v>
      </c>
      <c r="F802" s="8">
        <v>0</v>
      </c>
      <c r="G802" s="4">
        <v>0</v>
      </c>
      <c r="H802" s="8">
        <v>0</v>
      </c>
      <c r="I802" s="4">
        <v>0</v>
      </c>
    </row>
    <row r="803" spans="1:9" x14ac:dyDescent="0.15">
      <c r="A803" s="2">
        <v>18</v>
      </c>
      <c r="B803" s="1" t="s">
        <v>124</v>
      </c>
      <c r="C803" s="4">
        <v>0</v>
      </c>
      <c r="D803" s="8">
        <v>0</v>
      </c>
      <c r="E803" s="4">
        <v>0</v>
      </c>
      <c r="F803" s="8">
        <v>0</v>
      </c>
      <c r="G803" s="4">
        <v>0</v>
      </c>
      <c r="H803" s="8">
        <v>0</v>
      </c>
      <c r="I803" s="4">
        <v>0</v>
      </c>
    </row>
    <row r="804" spans="1:9" x14ac:dyDescent="0.15">
      <c r="A804" s="2">
        <v>18</v>
      </c>
      <c r="B804" s="1" t="s">
        <v>125</v>
      </c>
      <c r="C804" s="4">
        <v>0</v>
      </c>
      <c r="D804" s="8">
        <v>0</v>
      </c>
      <c r="E804" s="4">
        <v>0</v>
      </c>
      <c r="F804" s="8">
        <v>0</v>
      </c>
      <c r="G804" s="4">
        <v>0</v>
      </c>
      <c r="H804" s="8">
        <v>0</v>
      </c>
      <c r="I804" s="4">
        <v>0</v>
      </c>
    </row>
    <row r="805" spans="1:9" x14ac:dyDescent="0.15">
      <c r="A805" s="2">
        <v>18</v>
      </c>
      <c r="B805" s="1" t="s">
        <v>100</v>
      </c>
      <c r="C805" s="4">
        <v>0</v>
      </c>
      <c r="D805" s="8">
        <v>0</v>
      </c>
      <c r="E805" s="4">
        <v>0</v>
      </c>
      <c r="F805" s="8">
        <v>0</v>
      </c>
      <c r="G805" s="4">
        <v>0</v>
      </c>
      <c r="H805" s="8">
        <v>0</v>
      </c>
      <c r="I805" s="4">
        <v>0</v>
      </c>
    </row>
    <row r="806" spans="1:9" x14ac:dyDescent="0.15">
      <c r="A806" s="2">
        <v>18</v>
      </c>
      <c r="B806" s="1" t="s">
        <v>92</v>
      </c>
      <c r="C806" s="4">
        <v>0</v>
      </c>
      <c r="D806" s="8">
        <v>0</v>
      </c>
      <c r="E806" s="4">
        <v>0</v>
      </c>
      <c r="F806" s="8">
        <v>0</v>
      </c>
      <c r="G806" s="4">
        <v>0</v>
      </c>
      <c r="H806" s="8">
        <v>0</v>
      </c>
      <c r="I806" s="4">
        <v>0</v>
      </c>
    </row>
    <row r="807" spans="1:9" x14ac:dyDescent="0.15">
      <c r="A807" s="2">
        <v>18</v>
      </c>
      <c r="B807" s="1" t="s">
        <v>126</v>
      </c>
      <c r="C807" s="4">
        <v>0</v>
      </c>
      <c r="D807" s="8">
        <v>0</v>
      </c>
      <c r="E807" s="4">
        <v>0</v>
      </c>
      <c r="F807" s="8">
        <v>0</v>
      </c>
      <c r="G807" s="4">
        <v>0</v>
      </c>
      <c r="H807" s="8">
        <v>0</v>
      </c>
      <c r="I807" s="4">
        <v>0</v>
      </c>
    </row>
    <row r="808" spans="1:9" x14ac:dyDescent="0.15">
      <c r="A808" s="2">
        <v>18</v>
      </c>
      <c r="B808" s="1" t="s">
        <v>127</v>
      </c>
      <c r="C808" s="4">
        <v>0</v>
      </c>
      <c r="D808" s="8">
        <v>0</v>
      </c>
      <c r="E808" s="4">
        <v>0</v>
      </c>
      <c r="F808" s="8">
        <v>0</v>
      </c>
      <c r="G808" s="4">
        <v>0</v>
      </c>
      <c r="H808" s="8">
        <v>0</v>
      </c>
      <c r="I808" s="4">
        <v>0</v>
      </c>
    </row>
    <row r="809" spans="1:9" x14ac:dyDescent="0.15">
      <c r="A809" s="2">
        <v>18</v>
      </c>
      <c r="B809" s="1" t="s">
        <v>128</v>
      </c>
      <c r="C809" s="4">
        <v>0</v>
      </c>
      <c r="D809" s="8">
        <v>0</v>
      </c>
      <c r="E809" s="4">
        <v>0</v>
      </c>
      <c r="F809" s="8">
        <v>0</v>
      </c>
      <c r="G809" s="4">
        <v>0</v>
      </c>
      <c r="H809" s="8">
        <v>0</v>
      </c>
      <c r="I809" s="4">
        <v>0</v>
      </c>
    </row>
    <row r="810" spans="1:9" x14ac:dyDescent="0.15">
      <c r="A810" s="2">
        <v>18</v>
      </c>
      <c r="B810" s="1" t="s">
        <v>129</v>
      </c>
      <c r="C810" s="4">
        <v>0</v>
      </c>
      <c r="D810" s="8">
        <v>0</v>
      </c>
      <c r="E810" s="4">
        <v>0</v>
      </c>
      <c r="F810" s="8">
        <v>0</v>
      </c>
      <c r="G810" s="4">
        <v>0</v>
      </c>
      <c r="H810" s="8">
        <v>0</v>
      </c>
      <c r="I810" s="4">
        <v>0</v>
      </c>
    </row>
    <row r="811" spans="1:9" x14ac:dyDescent="0.15">
      <c r="A811" s="2">
        <v>18</v>
      </c>
      <c r="B811" s="1" t="s">
        <v>130</v>
      </c>
      <c r="C811" s="4">
        <v>0</v>
      </c>
      <c r="D811" s="8">
        <v>0</v>
      </c>
      <c r="E811" s="4">
        <v>0</v>
      </c>
      <c r="F811" s="8">
        <v>0</v>
      </c>
      <c r="G811" s="4">
        <v>0</v>
      </c>
      <c r="H811" s="8">
        <v>0</v>
      </c>
      <c r="I811" s="4">
        <v>0</v>
      </c>
    </row>
    <row r="812" spans="1:9" x14ac:dyDescent="0.15">
      <c r="A812" s="2">
        <v>18</v>
      </c>
      <c r="B812" s="1" t="s">
        <v>131</v>
      </c>
      <c r="C812" s="4">
        <v>0</v>
      </c>
      <c r="D812" s="8">
        <v>0</v>
      </c>
      <c r="E812" s="4">
        <v>0</v>
      </c>
      <c r="F812" s="8">
        <v>0</v>
      </c>
      <c r="G812" s="4">
        <v>0</v>
      </c>
      <c r="H812" s="8">
        <v>0</v>
      </c>
      <c r="I812" s="4">
        <v>0</v>
      </c>
    </row>
    <row r="813" spans="1:9" x14ac:dyDescent="0.15">
      <c r="A813" s="2">
        <v>18</v>
      </c>
      <c r="B813" s="1" t="s">
        <v>118</v>
      </c>
      <c r="C813" s="4">
        <v>0</v>
      </c>
      <c r="D813" s="8">
        <v>0</v>
      </c>
      <c r="E813" s="4">
        <v>0</v>
      </c>
      <c r="F813" s="8">
        <v>0</v>
      </c>
      <c r="G813" s="4">
        <v>0</v>
      </c>
      <c r="H813" s="8">
        <v>0</v>
      </c>
      <c r="I813" s="4">
        <v>0</v>
      </c>
    </row>
    <row r="814" spans="1:9" x14ac:dyDescent="0.15">
      <c r="A814" s="2">
        <v>18</v>
      </c>
      <c r="B814" s="1" t="s">
        <v>132</v>
      </c>
      <c r="C814" s="4">
        <v>0</v>
      </c>
      <c r="D814" s="8">
        <v>0</v>
      </c>
      <c r="E814" s="4">
        <v>0</v>
      </c>
      <c r="F814" s="8">
        <v>0</v>
      </c>
      <c r="G814" s="4">
        <v>0</v>
      </c>
      <c r="H814" s="8">
        <v>0</v>
      </c>
      <c r="I814" s="4">
        <v>0</v>
      </c>
    </row>
    <row r="815" spans="1:9" x14ac:dyDescent="0.15">
      <c r="A815" s="2">
        <v>18</v>
      </c>
      <c r="B815" s="1" t="s">
        <v>106</v>
      </c>
      <c r="C815" s="4">
        <v>0</v>
      </c>
      <c r="D815" s="8">
        <v>0</v>
      </c>
      <c r="E815" s="4">
        <v>0</v>
      </c>
      <c r="F815" s="8">
        <v>0</v>
      </c>
      <c r="G815" s="4">
        <v>0</v>
      </c>
      <c r="H815" s="8">
        <v>0</v>
      </c>
      <c r="I815" s="4">
        <v>0</v>
      </c>
    </row>
    <row r="816" spans="1:9" x14ac:dyDescent="0.15">
      <c r="A816" s="2">
        <v>18</v>
      </c>
      <c r="B816" s="1" t="s">
        <v>133</v>
      </c>
      <c r="C816" s="4">
        <v>0</v>
      </c>
      <c r="D816" s="8">
        <v>0</v>
      </c>
      <c r="E816" s="4">
        <v>0</v>
      </c>
      <c r="F816" s="8">
        <v>0</v>
      </c>
      <c r="G816" s="4">
        <v>0</v>
      </c>
      <c r="H816" s="8">
        <v>0</v>
      </c>
      <c r="I816" s="4">
        <v>0</v>
      </c>
    </row>
    <row r="817" spans="1:9" x14ac:dyDescent="0.15">
      <c r="A817" s="2">
        <v>18</v>
      </c>
      <c r="B817" s="1" t="s">
        <v>112</v>
      </c>
      <c r="C817" s="4">
        <v>0</v>
      </c>
      <c r="D817" s="8">
        <v>0</v>
      </c>
      <c r="E817" s="4">
        <v>0</v>
      </c>
      <c r="F817" s="8">
        <v>0</v>
      </c>
      <c r="G817" s="4">
        <v>0</v>
      </c>
      <c r="H817" s="8">
        <v>0</v>
      </c>
      <c r="I817" s="4">
        <v>0</v>
      </c>
    </row>
    <row r="818" spans="1:9" x14ac:dyDescent="0.15">
      <c r="A818" s="2">
        <v>18</v>
      </c>
      <c r="B818" s="1" t="s">
        <v>134</v>
      </c>
      <c r="C818" s="4">
        <v>0</v>
      </c>
      <c r="D818" s="8">
        <v>0</v>
      </c>
      <c r="E818" s="4">
        <v>0</v>
      </c>
      <c r="F818" s="8">
        <v>0</v>
      </c>
      <c r="G818" s="4">
        <v>0</v>
      </c>
      <c r="H818" s="8">
        <v>0</v>
      </c>
      <c r="I818" s="4">
        <v>0</v>
      </c>
    </row>
    <row r="819" spans="1:9" x14ac:dyDescent="0.15">
      <c r="A819" s="2">
        <v>18</v>
      </c>
      <c r="B819" s="1" t="s">
        <v>135</v>
      </c>
      <c r="C819" s="4">
        <v>0</v>
      </c>
      <c r="D819" s="8">
        <v>0</v>
      </c>
      <c r="E819" s="4">
        <v>0</v>
      </c>
      <c r="F819" s="8">
        <v>0</v>
      </c>
      <c r="G819" s="4">
        <v>0</v>
      </c>
      <c r="H819" s="8">
        <v>0</v>
      </c>
      <c r="I819" s="4">
        <v>0</v>
      </c>
    </row>
    <row r="820" spans="1:9" x14ac:dyDescent="0.15">
      <c r="A820" s="2">
        <v>18</v>
      </c>
      <c r="B820" s="1" t="s">
        <v>136</v>
      </c>
      <c r="C820" s="4">
        <v>0</v>
      </c>
      <c r="D820" s="8">
        <v>0</v>
      </c>
      <c r="E820" s="4">
        <v>0</v>
      </c>
      <c r="F820" s="8">
        <v>0</v>
      </c>
      <c r="G820" s="4">
        <v>0</v>
      </c>
      <c r="H820" s="8">
        <v>0</v>
      </c>
      <c r="I820" s="4">
        <v>0</v>
      </c>
    </row>
    <row r="821" spans="1:9" x14ac:dyDescent="0.15">
      <c r="A821" s="2">
        <v>18</v>
      </c>
      <c r="B821" s="1" t="s">
        <v>115</v>
      </c>
      <c r="C821" s="4">
        <v>0</v>
      </c>
      <c r="D821" s="8">
        <v>0</v>
      </c>
      <c r="E821" s="4">
        <v>0</v>
      </c>
      <c r="F821" s="8">
        <v>0</v>
      </c>
      <c r="G821" s="4">
        <v>0</v>
      </c>
      <c r="H821" s="8">
        <v>0</v>
      </c>
      <c r="I821" s="4">
        <v>0</v>
      </c>
    </row>
    <row r="822" spans="1:9" x14ac:dyDescent="0.15">
      <c r="A822" s="2">
        <v>18</v>
      </c>
      <c r="B822" s="1" t="s">
        <v>137</v>
      </c>
      <c r="C822" s="4">
        <v>0</v>
      </c>
      <c r="D822" s="8">
        <v>0</v>
      </c>
      <c r="E822" s="4">
        <v>0</v>
      </c>
      <c r="F822" s="8">
        <v>0</v>
      </c>
      <c r="G822" s="4">
        <v>0</v>
      </c>
      <c r="H822" s="8">
        <v>0</v>
      </c>
      <c r="I822" s="4">
        <v>0</v>
      </c>
    </row>
    <row r="823" spans="1:9" x14ac:dyDescent="0.15">
      <c r="A823" s="2">
        <v>18</v>
      </c>
      <c r="B823" s="1" t="s">
        <v>138</v>
      </c>
      <c r="C823" s="4">
        <v>0</v>
      </c>
      <c r="D823" s="8">
        <v>0</v>
      </c>
      <c r="E823" s="4">
        <v>0</v>
      </c>
      <c r="F823" s="8">
        <v>0</v>
      </c>
      <c r="G823" s="4">
        <v>0</v>
      </c>
      <c r="H823" s="8">
        <v>0</v>
      </c>
      <c r="I823" s="4">
        <v>0</v>
      </c>
    </row>
    <row r="824" spans="1:9" x14ac:dyDescent="0.15">
      <c r="A824" s="2">
        <v>18</v>
      </c>
      <c r="B824" s="1" t="s">
        <v>117</v>
      </c>
      <c r="C824" s="4">
        <v>0</v>
      </c>
      <c r="D824" s="8">
        <v>0</v>
      </c>
      <c r="E824" s="4">
        <v>0</v>
      </c>
      <c r="F824" s="8">
        <v>0</v>
      </c>
      <c r="G824" s="4">
        <v>0</v>
      </c>
      <c r="H824" s="8">
        <v>0</v>
      </c>
      <c r="I824" s="4">
        <v>0</v>
      </c>
    </row>
    <row r="825" spans="1:9" x14ac:dyDescent="0.15">
      <c r="A825" s="2">
        <v>18</v>
      </c>
      <c r="B825" s="1" t="s">
        <v>88</v>
      </c>
      <c r="C825" s="4">
        <v>0</v>
      </c>
      <c r="D825" s="8">
        <v>0</v>
      </c>
      <c r="E825" s="4">
        <v>0</v>
      </c>
      <c r="F825" s="8">
        <v>0</v>
      </c>
      <c r="G825" s="4">
        <v>0</v>
      </c>
      <c r="H825" s="8">
        <v>0</v>
      </c>
      <c r="I825" s="4">
        <v>0</v>
      </c>
    </row>
    <row r="826" spans="1:9" x14ac:dyDescent="0.15">
      <c r="A826" s="2">
        <v>18</v>
      </c>
      <c r="B826" s="1" t="s">
        <v>83</v>
      </c>
      <c r="C826" s="4">
        <v>0</v>
      </c>
      <c r="D826" s="8">
        <v>0</v>
      </c>
      <c r="E826" s="4">
        <v>0</v>
      </c>
      <c r="F826" s="8">
        <v>0</v>
      </c>
      <c r="G826" s="4">
        <v>0</v>
      </c>
      <c r="H826" s="8">
        <v>0</v>
      </c>
      <c r="I826" s="4">
        <v>0</v>
      </c>
    </row>
    <row r="827" spans="1:9" x14ac:dyDescent="0.15">
      <c r="A827" s="2">
        <v>18</v>
      </c>
      <c r="B827" s="1" t="s">
        <v>139</v>
      </c>
      <c r="C827" s="4">
        <v>0</v>
      </c>
      <c r="D827" s="8">
        <v>0</v>
      </c>
      <c r="E827" s="4">
        <v>0</v>
      </c>
      <c r="F827" s="8">
        <v>0</v>
      </c>
      <c r="G827" s="4">
        <v>0</v>
      </c>
      <c r="H827" s="8">
        <v>0</v>
      </c>
      <c r="I827" s="4">
        <v>0</v>
      </c>
    </row>
    <row r="828" spans="1:9" x14ac:dyDescent="0.15">
      <c r="A828" s="2">
        <v>18</v>
      </c>
      <c r="B828" s="1" t="s">
        <v>71</v>
      </c>
      <c r="C828" s="4">
        <v>0</v>
      </c>
      <c r="D828" s="8">
        <v>0</v>
      </c>
      <c r="E828" s="4">
        <v>0</v>
      </c>
      <c r="F828" s="8">
        <v>0</v>
      </c>
      <c r="G828" s="4">
        <v>0</v>
      </c>
      <c r="H828" s="8">
        <v>0</v>
      </c>
      <c r="I828" s="4">
        <v>0</v>
      </c>
    </row>
    <row r="829" spans="1:9" x14ac:dyDescent="0.15">
      <c r="A829" s="2">
        <v>18</v>
      </c>
      <c r="B829" s="1" t="s">
        <v>87</v>
      </c>
      <c r="C829" s="4">
        <v>0</v>
      </c>
      <c r="D829" s="8">
        <v>0</v>
      </c>
      <c r="E829" s="4">
        <v>0</v>
      </c>
      <c r="F829" s="8">
        <v>0</v>
      </c>
      <c r="G829" s="4">
        <v>0</v>
      </c>
      <c r="H829" s="8">
        <v>0</v>
      </c>
      <c r="I829" s="4">
        <v>0</v>
      </c>
    </row>
    <row r="830" spans="1:9" x14ac:dyDescent="0.15">
      <c r="A830" s="2">
        <v>18</v>
      </c>
      <c r="B830" s="1" t="s">
        <v>104</v>
      </c>
      <c r="C830" s="4">
        <v>0</v>
      </c>
      <c r="D830" s="8">
        <v>0</v>
      </c>
      <c r="E830" s="4">
        <v>0</v>
      </c>
      <c r="F830" s="8">
        <v>0</v>
      </c>
      <c r="G830" s="4">
        <v>0</v>
      </c>
      <c r="H830" s="8">
        <v>0</v>
      </c>
      <c r="I830" s="4">
        <v>0</v>
      </c>
    </row>
    <row r="831" spans="1:9" x14ac:dyDescent="0.15">
      <c r="A831" s="2">
        <v>18</v>
      </c>
      <c r="B831" s="1" t="s">
        <v>73</v>
      </c>
      <c r="C831" s="4">
        <v>0</v>
      </c>
      <c r="D831" s="8">
        <v>0</v>
      </c>
      <c r="E831" s="4">
        <v>0</v>
      </c>
      <c r="F831" s="8">
        <v>0</v>
      </c>
      <c r="G831" s="4">
        <v>0</v>
      </c>
      <c r="H831" s="8">
        <v>0</v>
      </c>
      <c r="I831" s="4">
        <v>0</v>
      </c>
    </row>
    <row r="832" spans="1:9" x14ac:dyDescent="0.15">
      <c r="A832" s="2">
        <v>18</v>
      </c>
      <c r="B832" s="1" t="s">
        <v>74</v>
      </c>
      <c r="C832" s="4">
        <v>0</v>
      </c>
      <c r="D832" s="8">
        <v>0</v>
      </c>
      <c r="E832" s="4">
        <v>0</v>
      </c>
      <c r="F832" s="8">
        <v>0</v>
      </c>
      <c r="G832" s="4">
        <v>0</v>
      </c>
      <c r="H832" s="8">
        <v>0</v>
      </c>
      <c r="I832" s="4">
        <v>0</v>
      </c>
    </row>
    <row r="833" spans="1:9" x14ac:dyDescent="0.15">
      <c r="A833" s="2">
        <v>18</v>
      </c>
      <c r="B833" s="1" t="s">
        <v>116</v>
      </c>
      <c r="C833" s="4">
        <v>0</v>
      </c>
      <c r="D833" s="8">
        <v>0</v>
      </c>
      <c r="E833" s="4">
        <v>0</v>
      </c>
      <c r="F833" s="8">
        <v>0</v>
      </c>
      <c r="G833" s="4">
        <v>0</v>
      </c>
      <c r="H833" s="8">
        <v>0</v>
      </c>
      <c r="I833" s="4">
        <v>0</v>
      </c>
    </row>
    <row r="834" spans="1:9" x14ac:dyDescent="0.15">
      <c r="A834" s="2">
        <v>18</v>
      </c>
      <c r="B834" s="1" t="s">
        <v>140</v>
      </c>
      <c r="C834" s="4">
        <v>0</v>
      </c>
      <c r="D834" s="8">
        <v>0</v>
      </c>
      <c r="E834" s="4">
        <v>0</v>
      </c>
      <c r="F834" s="8">
        <v>0</v>
      </c>
      <c r="G834" s="4">
        <v>0</v>
      </c>
      <c r="H834" s="8">
        <v>0</v>
      </c>
      <c r="I834" s="4">
        <v>0</v>
      </c>
    </row>
    <row r="835" spans="1:9" x14ac:dyDescent="0.15">
      <c r="A835" s="2">
        <v>18</v>
      </c>
      <c r="B835" s="1" t="s">
        <v>75</v>
      </c>
      <c r="C835" s="4">
        <v>0</v>
      </c>
      <c r="D835" s="8">
        <v>0</v>
      </c>
      <c r="E835" s="4">
        <v>0</v>
      </c>
      <c r="F835" s="8">
        <v>0</v>
      </c>
      <c r="G835" s="4">
        <v>0</v>
      </c>
      <c r="H835" s="8">
        <v>0</v>
      </c>
      <c r="I835" s="4">
        <v>0</v>
      </c>
    </row>
    <row r="836" spans="1:9" x14ac:dyDescent="0.15">
      <c r="A836" s="2">
        <v>18</v>
      </c>
      <c r="B836" s="1" t="s">
        <v>141</v>
      </c>
      <c r="C836" s="4">
        <v>0</v>
      </c>
      <c r="D836" s="8">
        <v>0</v>
      </c>
      <c r="E836" s="4">
        <v>0</v>
      </c>
      <c r="F836" s="8">
        <v>0</v>
      </c>
      <c r="G836" s="4">
        <v>0</v>
      </c>
      <c r="H836" s="8">
        <v>0</v>
      </c>
      <c r="I836" s="4">
        <v>0</v>
      </c>
    </row>
    <row r="837" spans="1:9" x14ac:dyDescent="0.15">
      <c r="A837" s="2">
        <v>18</v>
      </c>
      <c r="B837" s="1" t="s">
        <v>76</v>
      </c>
      <c r="C837" s="4">
        <v>0</v>
      </c>
      <c r="D837" s="8">
        <v>0</v>
      </c>
      <c r="E837" s="4">
        <v>0</v>
      </c>
      <c r="F837" s="8">
        <v>0</v>
      </c>
      <c r="G837" s="4">
        <v>0</v>
      </c>
      <c r="H837" s="8">
        <v>0</v>
      </c>
      <c r="I837" s="4">
        <v>0</v>
      </c>
    </row>
    <row r="838" spans="1:9" x14ac:dyDescent="0.15">
      <c r="A838" s="2">
        <v>18</v>
      </c>
      <c r="B838" s="1" t="s">
        <v>107</v>
      </c>
      <c r="C838" s="4">
        <v>0</v>
      </c>
      <c r="D838" s="8">
        <v>0</v>
      </c>
      <c r="E838" s="4">
        <v>0</v>
      </c>
      <c r="F838" s="8">
        <v>0</v>
      </c>
      <c r="G838" s="4">
        <v>0</v>
      </c>
      <c r="H838" s="8">
        <v>0</v>
      </c>
      <c r="I838" s="4">
        <v>0</v>
      </c>
    </row>
    <row r="839" spans="1:9" x14ac:dyDescent="0.15">
      <c r="A839" s="2">
        <v>18</v>
      </c>
      <c r="B839" s="1" t="s">
        <v>79</v>
      </c>
      <c r="C839" s="4">
        <v>0</v>
      </c>
      <c r="D839" s="8">
        <v>0</v>
      </c>
      <c r="E839" s="4">
        <v>0</v>
      </c>
      <c r="F839" s="8">
        <v>0</v>
      </c>
      <c r="G839" s="4">
        <v>0</v>
      </c>
      <c r="H839" s="8">
        <v>0</v>
      </c>
      <c r="I839" s="4">
        <v>0</v>
      </c>
    </row>
    <row r="840" spans="1:9" x14ac:dyDescent="0.15">
      <c r="A840" s="2">
        <v>18</v>
      </c>
      <c r="B840" s="1" t="s">
        <v>101</v>
      </c>
      <c r="C840" s="4">
        <v>0</v>
      </c>
      <c r="D840" s="8">
        <v>0</v>
      </c>
      <c r="E840" s="4">
        <v>0</v>
      </c>
      <c r="F840" s="8">
        <v>0</v>
      </c>
      <c r="G840" s="4">
        <v>0</v>
      </c>
      <c r="H840" s="8">
        <v>0</v>
      </c>
      <c r="I840" s="4">
        <v>0</v>
      </c>
    </row>
    <row r="841" spans="1:9" x14ac:dyDescent="0.15">
      <c r="A841" s="2">
        <v>18</v>
      </c>
      <c r="B841" s="1" t="s">
        <v>80</v>
      </c>
      <c r="C841" s="4">
        <v>0</v>
      </c>
      <c r="D841" s="8">
        <v>0</v>
      </c>
      <c r="E841" s="4">
        <v>0</v>
      </c>
      <c r="F841" s="8">
        <v>0</v>
      </c>
      <c r="G841" s="4">
        <v>0</v>
      </c>
      <c r="H841" s="8">
        <v>0</v>
      </c>
      <c r="I841" s="4">
        <v>0</v>
      </c>
    </row>
    <row r="842" spans="1:9" x14ac:dyDescent="0.15">
      <c r="A842" s="2">
        <v>18</v>
      </c>
      <c r="B842" s="1" t="s">
        <v>84</v>
      </c>
      <c r="C842" s="4">
        <v>0</v>
      </c>
      <c r="D842" s="8">
        <v>0</v>
      </c>
      <c r="E842" s="4">
        <v>0</v>
      </c>
      <c r="F842" s="8">
        <v>0</v>
      </c>
      <c r="G842" s="4">
        <v>0</v>
      </c>
      <c r="H842" s="8">
        <v>0</v>
      </c>
      <c r="I842" s="4">
        <v>0</v>
      </c>
    </row>
    <row r="843" spans="1:9" x14ac:dyDescent="0.15">
      <c r="A843" s="2">
        <v>18</v>
      </c>
      <c r="B843" s="1" t="s">
        <v>113</v>
      </c>
      <c r="C843" s="4">
        <v>0</v>
      </c>
      <c r="D843" s="8">
        <v>0</v>
      </c>
      <c r="E843" s="4">
        <v>0</v>
      </c>
      <c r="F843" s="8">
        <v>0</v>
      </c>
      <c r="G843" s="4">
        <v>0</v>
      </c>
      <c r="H843" s="8">
        <v>0</v>
      </c>
      <c r="I843" s="4">
        <v>0</v>
      </c>
    </row>
    <row r="844" spans="1:9" x14ac:dyDescent="0.15">
      <c r="A844" s="2">
        <v>18</v>
      </c>
      <c r="B844" s="1" t="s">
        <v>82</v>
      </c>
      <c r="C844" s="4">
        <v>0</v>
      </c>
      <c r="D844" s="8">
        <v>0</v>
      </c>
      <c r="E844" s="4">
        <v>0</v>
      </c>
      <c r="F844" s="8">
        <v>0</v>
      </c>
      <c r="G844" s="4">
        <v>0</v>
      </c>
      <c r="H844" s="8">
        <v>0</v>
      </c>
      <c r="I844" s="4">
        <v>0</v>
      </c>
    </row>
    <row r="845" spans="1:9" x14ac:dyDescent="0.15">
      <c r="A845" s="2">
        <v>18</v>
      </c>
      <c r="B845" s="1" t="s">
        <v>102</v>
      </c>
      <c r="C845" s="4">
        <v>0</v>
      </c>
      <c r="D845" s="8">
        <v>0</v>
      </c>
      <c r="E845" s="4">
        <v>0</v>
      </c>
      <c r="F845" s="8">
        <v>0</v>
      </c>
      <c r="G845" s="4">
        <v>0</v>
      </c>
      <c r="H845" s="8">
        <v>0</v>
      </c>
      <c r="I845" s="4">
        <v>0</v>
      </c>
    </row>
    <row r="846" spans="1:9" x14ac:dyDescent="0.15">
      <c r="A846" s="2">
        <v>18</v>
      </c>
      <c r="B846" s="1" t="s">
        <v>108</v>
      </c>
      <c r="C846" s="4">
        <v>0</v>
      </c>
      <c r="D846" s="8">
        <v>0</v>
      </c>
      <c r="E846" s="4">
        <v>0</v>
      </c>
      <c r="F846" s="8">
        <v>0</v>
      </c>
      <c r="G846" s="4">
        <v>0</v>
      </c>
      <c r="H846" s="8">
        <v>0</v>
      </c>
      <c r="I846" s="4">
        <v>0</v>
      </c>
    </row>
    <row r="847" spans="1:9" x14ac:dyDescent="0.15">
      <c r="A847" s="2">
        <v>18</v>
      </c>
      <c r="B847" s="1" t="s">
        <v>85</v>
      </c>
      <c r="C847" s="4">
        <v>0</v>
      </c>
      <c r="D847" s="8">
        <v>0</v>
      </c>
      <c r="E847" s="4">
        <v>0</v>
      </c>
      <c r="F847" s="8">
        <v>0</v>
      </c>
      <c r="G847" s="4">
        <v>0</v>
      </c>
      <c r="H847" s="8">
        <v>0</v>
      </c>
      <c r="I847" s="4">
        <v>0</v>
      </c>
    </row>
    <row r="848" spans="1:9" x14ac:dyDescent="0.15">
      <c r="A848" s="2">
        <v>18</v>
      </c>
      <c r="B848" s="1" t="s">
        <v>142</v>
      </c>
      <c r="C848" s="4">
        <v>0</v>
      </c>
      <c r="D848" s="8">
        <v>0</v>
      </c>
      <c r="E848" s="4">
        <v>0</v>
      </c>
      <c r="F848" s="8">
        <v>0</v>
      </c>
      <c r="G848" s="4">
        <v>0</v>
      </c>
      <c r="H848" s="8">
        <v>0</v>
      </c>
      <c r="I848" s="4">
        <v>0</v>
      </c>
    </row>
    <row r="849" spans="1:9" x14ac:dyDescent="0.15">
      <c r="A849" s="1"/>
      <c r="C849" s="4"/>
      <c r="D849" s="8"/>
      <c r="E849" s="4"/>
      <c r="F849" s="8"/>
      <c r="G849" s="4"/>
      <c r="H849" s="8"/>
      <c r="I849" s="4"/>
    </row>
    <row r="850" spans="1:9" x14ac:dyDescent="0.15">
      <c r="A850" s="1" t="s">
        <v>33</v>
      </c>
      <c r="C850" s="4"/>
      <c r="D850" s="8"/>
      <c r="E850" s="4"/>
      <c r="F850" s="8"/>
      <c r="G850" s="4"/>
      <c r="H850" s="8"/>
      <c r="I850" s="4"/>
    </row>
    <row r="851" spans="1:9" x14ac:dyDescent="0.15">
      <c r="A851" s="2">
        <v>1</v>
      </c>
      <c r="B851" s="1" t="s">
        <v>72</v>
      </c>
      <c r="C851" s="4">
        <v>28</v>
      </c>
      <c r="D851" s="8">
        <v>18.420000000000002</v>
      </c>
      <c r="E851" s="4">
        <v>27</v>
      </c>
      <c r="F851" s="8">
        <v>20.77</v>
      </c>
      <c r="G851" s="4">
        <v>1</v>
      </c>
      <c r="H851" s="8">
        <v>4.76</v>
      </c>
      <c r="I851" s="4">
        <v>0</v>
      </c>
    </row>
    <row r="852" spans="1:9" x14ac:dyDescent="0.15">
      <c r="A852" s="2">
        <v>2</v>
      </c>
      <c r="B852" s="1" t="s">
        <v>70</v>
      </c>
      <c r="C852" s="4">
        <v>23</v>
      </c>
      <c r="D852" s="8">
        <v>15.13</v>
      </c>
      <c r="E852" s="4">
        <v>22</v>
      </c>
      <c r="F852" s="8">
        <v>16.920000000000002</v>
      </c>
      <c r="G852" s="4">
        <v>0</v>
      </c>
      <c r="H852" s="8">
        <v>0</v>
      </c>
      <c r="I852" s="4">
        <v>1</v>
      </c>
    </row>
    <row r="853" spans="1:9" x14ac:dyDescent="0.15">
      <c r="A853" s="2">
        <v>3</v>
      </c>
      <c r="B853" s="1" t="s">
        <v>77</v>
      </c>
      <c r="C853" s="4">
        <v>22</v>
      </c>
      <c r="D853" s="8">
        <v>14.47</v>
      </c>
      <c r="E853" s="4">
        <v>22</v>
      </c>
      <c r="F853" s="8">
        <v>16.920000000000002</v>
      </c>
      <c r="G853" s="4">
        <v>0</v>
      </c>
      <c r="H853" s="8">
        <v>0</v>
      </c>
      <c r="I853" s="4">
        <v>0</v>
      </c>
    </row>
    <row r="854" spans="1:9" x14ac:dyDescent="0.15">
      <c r="A854" s="2">
        <v>4</v>
      </c>
      <c r="B854" s="1" t="s">
        <v>94</v>
      </c>
      <c r="C854" s="4">
        <v>20</v>
      </c>
      <c r="D854" s="8">
        <v>13.16</v>
      </c>
      <c r="E854" s="4">
        <v>20</v>
      </c>
      <c r="F854" s="8">
        <v>15.38</v>
      </c>
      <c r="G854" s="4">
        <v>0</v>
      </c>
      <c r="H854" s="8">
        <v>0</v>
      </c>
      <c r="I854" s="4">
        <v>0</v>
      </c>
    </row>
    <row r="855" spans="1:9" x14ac:dyDescent="0.15">
      <c r="A855" s="2">
        <v>5</v>
      </c>
      <c r="B855" s="1" t="s">
        <v>63</v>
      </c>
      <c r="C855" s="4">
        <v>17</v>
      </c>
      <c r="D855" s="8">
        <v>11.18</v>
      </c>
      <c r="E855" s="4">
        <v>7</v>
      </c>
      <c r="F855" s="8">
        <v>5.38</v>
      </c>
      <c r="G855" s="4">
        <v>10</v>
      </c>
      <c r="H855" s="8">
        <v>47.62</v>
      </c>
      <c r="I855" s="4">
        <v>0</v>
      </c>
    </row>
    <row r="856" spans="1:9" x14ac:dyDescent="0.15">
      <c r="A856" s="2">
        <v>6</v>
      </c>
      <c r="B856" s="1" t="s">
        <v>78</v>
      </c>
      <c r="C856" s="4">
        <v>10</v>
      </c>
      <c r="D856" s="8">
        <v>6.58</v>
      </c>
      <c r="E856" s="4">
        <v>9</v>
      </c>
      <c r="F856" s="8">
        <v>6.92</v>
      </c>
      <c r="G856" s="4">
        <v>1</v>
      </c>
      <c r="H856" s="8">
        <v>4.76</v>
      </c>
      <c r="I856" s="4">
        <v>0</v>
      </c>
    </row>
    <row r="857" spans="1:9" x14ac:dyDescent="0.15">
      <c r="A857" s="2">
        <v>7</v>
      </c>
      <c r="B857" s="1" t="s">
        <v>90</v>
      </c>
      <c r="C857" s="4">
        <v>4</v>
      </c>
      <c r="D857" s="8">
        <v>2.63</v>
      </c>
      <c r="E857" s="4">
        <v>4</v>
      </c>
      <c r="F857" s="8">
        <v>3.08</v>
      </c>
      <c r="G857" s="4">
        <v>0</v>
      </c>
      <c r="H857" s="8">
        <v>0</v>
      </c>
      <c r="I857" s="4">
        <v>0</v>
      </c>
    </row>
    <row r="858" spans="1:9" x14ac:dyDescent="0.15">
      <c r="A858" s="2">
        <v>8</v>
      </c>
      <c r="B858" s="1" t="s">
        <v>67</v>
      </c>
      <c r="C858" s="4">
        <v>3</v>
      </c>
      <c r="D858" s="8">
        <v>1.97</v>
      </c>
      <c r="E858" s="4">
        <v>2</v>
      </c>
      <c r="F858" s="8">
        <v>1.54</v>
      </c>
      <c r="G858" s="4">
        <v>1</v>
      </c>
      <c r="H858" s="8">
        <v>4.76</v>
      </c>
      <c r="I858" s="4">
        <v>0</v>
      </c>
    </row>
    <row r="859" spans="1:9" x14ac:dyDescent="0.15">
      <c r="A859" s="2">
        <v>8</v>
      </c>
      <c r="B859" s="1" t="s">
        <v>101</v>
      </c>
      <c r="C859" s="4">
        <v>3</v>
      </c>
      <c r="D859" s="8">
        <v>1.97</v>
      </c>
      <c r="E859" s="4">
        <v>2</v>
      </c>
      <c r="F859" s="8">
        <v>1.54</v>
      </c>
      <c r="G859" s="4">
        <v>1</v>
      </c>
      <c r="H859" s="8">
        <v>4.76</v>
      </c>
      <c r="I859" s="4">
        <v>0</v>
      </c>
    </row>
    <row r="860" spans="1:9" x14ac:dyDescent="0.15">
      <c r="A860" s="2">
        <v>10</v>
      </c>
      <c r="B860" s="1" t="s">
        <v>64</v>
      </c>
      <c r="C860" s="4">
        <v>2</v>
      </c>
      <c r="D860" s="8">
        <v>1.32</v>
      </c>
      <c r="E860" s="4">
        <v>2</v>
      </c>
      <c r="F860" s="8">
        <v>1.54</v>
      </c>
      <c r="G860" s="4">
        <v>0</v>
      </c>
      <c r="H860" s="8">
        <v>0</v>
      </c>
      <c r="I860" s="4">
        <v>0</v>
      </c>
    </row>
    <row r="861" spans="1:9" x14ac:dyDescent="0.15">
      <c r="A861" s="2">
        <v>10</v>
      </c>
      <c r="B861" s="1" t="s">
        <v>65</v>
      </c>
      <c r="C861" s="4">
        <v>2</v>
      </c>
      <c r="D861" s="8">
        <v>1.32</v>
      </c>
      <c r="E861" s="4">
        <v>2</v>
      </c>
      <c r="F861" s="8">
        <v>1.54</v>
      </c>
      <c r="G861" s="4">
        <v>0</v>
      </c>
      <c r="H861" s="8">
        <v>0</v>
      </c>
      <c r="I861" s="4">
        <v>0</v>
      </c>
    </row>
    <row r="862" spans="1:9" x14ac:dyDescent="0.15">
      <c r="A862" s="2">
        <v>10</v>
      </c>
      <c r="B862" s="1" t="s">
        <v>126</v>
      </c>
      <c r="C862" s="4">
        <v>2</v>
      </c>
      <c r="D862" s="8">
        <v>1.32</v>
      </c>
      <c r="E862" s="4">
        <v>0</v>
      </c>
      <c r="F862" s="8">
        <v>0</v>
      </c>
      <c r="G862" s="4">
        <v>2</v>
      </c>
      <c r="H862" s="8">
        <v>9.52</v>
      </c>
      <c r="I862" s="4">
        <v>0</v>
      </c>
    </row>
    <row r="863" spans="1:9" x14ac:dyDescent="0.15">
      <c r="A863" s="2">
        <v>10</v>
      </c>
      <c r="B863" s="1" t="s">
        <v>88</v>
      </c>
      <c r="C863" s="4">
        <v>2</v>
      </c>
      <c r="D863" s="8">
        <v>1.32</v>
      </c>
      <c r="E863" s="4">
        <v>2</v>
      </c>
      <c r="F863" s="8">
        <v>1.54</v>
      </c>
      <c r="G863" s="4">
        <v>0</v>
      </c>
      <c r="H863" s="8">
        <v>0</v>
      </c>
      <c r="I863" s="4">
        <v>0</v>
      </c>
    </row>
    <row r="864" spans="1:9" x14ac:dyDescent="0.15">
      <c r="A864" s="2">
        <v>10</v>
      </c>
      <c r="B864" s="1" t="s">
        <v>87</v>
      </c>
      <c r="C864" s="4">
        <v>2</v>
      </c>
      <c r="D864" s="8">
        <v>1.32</v>
      </c>
      <c r="E864" s="4">
        <v>1</v>
      </c>
      <c r="F864" s="8">
        <v>0.77</v>
      </c>
      <c r="G864" s="4">
        <v>1</v>
      </c>
      <c r="H864" s="8">
        <v>4.76</v>
      </c>
      <c r="I864" s="4">
        <v>0</v>
      </c>
    </row>
    <row r="865" spans="1:9" x14ac:dyDescent="0.15">
      <c r="A865" s="2">
        <v>10</v>
      </c>
      <c r="B865" s="1" t="s">
        <v>81</v>
      </c>
      <c r="C865" s="4">
        <v>2</v>
      </c>
      <c r="D865" s="8">
        <v>1.32</v>
      </c>
      <c r="E865" s="4">
        <v>2</v>
      </c>
      <c r="F865" s="8">
        <v>1.54</v>
      </c>
      <c r="G865" s="4">
        <v>0</v>
      </c>
      <c r="H865" s="8">
        <v>0</v>
      </c>
      <c r="I865" s="4">
        <v>0</v>
      </c>
    </row>
    <row r="866" spans="1:9" x14ac:dyDescent="0.15">
      <c r="A866" s="2">
        <v>16</v>
      </c>
      <c r="B866" s="1" t="s">
        <v>99</v>
      </c>
      <c r="C866" s="4">
        <v>1</v>
      </c>
      <c r="D866" s="8">
        <v>0.66</v>
      </c>
      <c r="E866" s="4">
        <v>0</v>
      </c>
      <c r="F866" s="8">
        <v>0</v>
      </c>
      <c r="G866" s="4">
        <v>1</v>
      </c>
      <c r="H866" s="8">
        <v>4.76</v>
      </c>
      <c r="I866" s="4">
        <v>0</v>
      </c>
    </row>
    <row r="867" spans="1:9" x14ac:dyDescent="0.15">
      <c r="A867" s="2">
        <v>16</v>
      </c>
      <c r="B867" s="1" t="s">
        <v>97</v>
      </c>
      <c r="C867" s="4">
        <v>1</v>
      </c>
      <c r="D867" s="8">
        <v>0.66</v>
      </c>
      <c r="E867" s="4">
        <v>1</v>
      </c>
      <c r="F867" s="8">
        <v>0.77</v>
      </c>
      <c r="G867" s="4">
        <v>0</v>
      </c>
      <c r="H867" s="8">
        <v>0</v>
      </c>
      <c r="I867" s="4">
        <v>0</v>
      </c>
    </row>
    <row r="868" spans="1:9" x14ac:dyDescent="0.15">
      <c r="A868" s="2">
        <v>16</v>
      </c>
      <c r="B868" s="1" t="s">
        <v>112</v>
      </c>
      <c r="C868" s="4">
        <v>1</v>
      </c>
      <c r="D868" s="8">
        <v>0.66</v>
      </c>
      <c r="E868" s="4">
        <v>1</v>
      </c>
      <c r="F868" s="8">
        <v>0.77</v>
      </c>
      <c r="G868" s="4">
        <v>0</v>
      </c>
      <c r="H868" s="8">
        <v>0</v>
      </c>
      <c r="I868" s="4">
        <v>0</v>
      </c>
    </row>
    <row r="869" spans="1:9" x14ac:dyDescent="0.15">
      <c r="A869" s="2">
        <v>16</v>
      </c>
      <c r="B869" s="1" t="s">
        <v>109</v>
      </c>
      <c r="C869" s="4">
        <v>1</v>
      </c>
      <c r="D869" s="8">
        <v>0.66</v>
      </c>
      <c r="E869" s="4">
        <v>0</v>
      </c>
      <c r="F869" s="8">
        <v>0</v>
      </c>
      <c r="G869" s="4">
        <v>1</v>
      </c>
      <c r="H869" s="8">
        <v>4.76</v>
      </c>
      <c r="I869" s="4">
        <v>0</v>
      </c>
    </row>
    <row r="870" spans="1:9" x14ac:dyDescent="0.15">
      <c r="A870" s="2">
        <v>16</v>
      </c>
      <c r="B870" s="1" t="s">
        <v>115</v>
      </c>
      <c r="C870" s="4">
        <v>1</v>
      </c>
      <c r="D870" s="8">
        <v>0.66</v>
      </c>
      <c r="E870" s="4">
        <v>0</v>
      </c>
      <c r="F870" s="8">
        <v>0</v>
      </c>
      <c r="G870" s="4">
        <v>1</v>
      </c>
      <c r="H870" s="8">
        <v>4.76</v>
      </c>
      <c r="I870" s="4">
        <v>0</v>
      </c>
    </row>
    <row r="871" spans="1:9" x14ac:dyDescent="0.15">
      <c r="A871" s="2">
        <v>16</v>
      </c>
      <c r="B871" s="1" t="s">
        <v>89</v>
      </c>
      <c r="C871" s="4">
        <v>1</v>
      </c>
      <c r="D871" s="8">
        <v>0.66</v>
      </c>
      <c r="E871" s="4">
        <v>1</v>
      </c>
      <c r="F871" s="8">
        <v>0.77</v>
      </c>
      <c r="G871" s="4">
        <v>0</v>
      </c>
      <c r="H871" s="8">
        <v>0</v>
      </c>
      <c r="I871" s="4">
        <v>0</v>
      </c>
    </row>
    <row r="872" spans="1:9" x14ac:dyDescent="0.15">
      <c r="A872" s="2">
        <v>16</v>
      </c>
      <c r="B872" s="1" t="s">
        <v>69</v>
      </c>
      <c r="C872" s="4">
        <v>1</v>
      </c>
      <c r="D872" s="8">
        <v>0.66</v>
      </c>
      <c r="E872" s="4">
        <v>1</v>
      </c>
      <c r="F872" s="8">
        <v>0.77</v>
      </c>
      <c r="G872" s="4">
        <v>0</v>
      </c>
      <c r="H872" s="8">
        <v>0</v>
      </c>
      <c r="I872" s="4">
        <v>0</v>
      </c>
    </row>
    <row r="873" spans="1:9" x14ac:dyDescent="0.15">
      <c r="A873" s="2">
        <v>16</v>
      </c>
      <c r="B873" s="1" t="s">
        <v>74</v>
      </c>
      <c r="C873" s="4">
        <v>1</v>
      </c>
      <c r="D873" s="8">
        <v>0.66</v>
      </c>
      <c r="E873" s="4">
        <v>1</v>
      </c>
      <c r="F873" s="8">
        <v>0.77</v>
      </c>
      <c r="G873" s="4">
        <v>0</v>
      </c>
      <c r="H873" s="8">
        <v>0</v>
      </c>
      <c r="I873" s="4">
        <v>0</v>
      </c>
    </row>
    <row r="874" spans="1:9" x14ac:dyDescent="0.15">
      <c r="A874" s="2">
        <v>16</v>
      </c>
      <c r="B874" s="1" t="s">
        <v>84</v>
      </c>
      <c r="C874" s="4">
        <v>1</v>
      </c>
      <c r="D874" s="8">
        <v>0.66</v>
      </c>
      <c r="E874" s="4">
        <v>0</v>
      </c>
      <c r="F874" s="8">
        <v>0</v>
      </c>
      <c r="G874" s="4">
        <v>1</v>
      </c>
      <c r="H874" s="8">
        <v>4.76</v>
      </c>
      <c r="I874" s="4">
        <v>0</v>
      </c>
    </row>
    <row r="875" spans="1:9" x14ac:dyDescent="0.15">
      <c r="A875" s="2">
        <v>16</v>
      </c>
      <c r="B875" s="1" t="s">
        <v>113</v>
      </c>
      <c r="C875" s="4">
        <v>1</v>
      </c>
      <c r="D875" s="8">
        <v>0.66</v>
      </c>
      <c r="E875" s="4">
        <v>1</v>
      </c>
      <c r="F875" s="8">
        <v>0.77</v>
      </c>
      <c r="G875" s="4">
        <v>0</v>
      </c>
      <c r="H875" s="8">
        <v>0</v>
      </c>
      <c r="I875" s="4">
        <v>0</v>
      </c>
    </row>
    <row r="876" spans="1:9" x14ac:dyDescent="0.15">
      <c r="A876" s="1"/>
      <c r="C876" s="4"/>
      <c r="D876" s="8"/>
      <c r="E876" s="4"/>
      <c r="F876" s="8"/>
      <c r="G876" s="4"/>
      <c r="H876" s="8"/>
      <c r="I876" s="4"/>
    </row>
    <row r="877" spans="1:9" x14ac:dyDescent="0.15">
      <c r="A877" s="1" t="s">
        <v>34</v>
      </c>
      <c r="C877" s="4"/>
      <c r="D877" s="8"/>
      <c r="E877" s="4"/>
      <c r="F877" s="8"/>
      <c r="G877" s="4"/>
      <c r="H877" s="8"/>
      <c r="I877" s="4"/>
    </row>
    <row r="878" spans="1:9" x14ac:dyDescent="0.15">
      <c r="A878" s="2">
        <v>1</v>
      </c>
      <c r="B878" s="1" t="s">
        <v>63</v>
      </c>
      <c r="C878" s="4">
        <v>9</v>
      </c>
      <c r="D878" s="8">
        <v>27.27</v>
      </c>
      <c r="E878" s="4">
        <v>0</v>
      </c>
      <c r="F878" s="8">
        <v>0</v>
      </c>
      <c r="G878" s="4">
        <v>9</v>
      </c>
      <c r="H878" s="8">
        <v>69.23</v>
      </c>
      <c r="I878" s="4">
        <v>0</v>
      </c>
    </row>
    <row r="879" spans="1:9" x14ac:dyDescent="0.15">
      <c r="A879" s="2">
        <v>2</v>
      </c>
      <c r="B879" s="1" t="s">
        <v>94</v>
      </c>
      <c r="C879" s="4">
        <v>7</v>
      </c>
      <c r="D879" s="8">
        <v>21.21</v>
      </c>
      <c r="E879" s="4">
        <v>6</v>
      </c>
      <c r="F879" s="8">
        <v>30</v>
      </c>
      <c r="G879" s="4">
        <v>1</v>
      </c>
      <c r="H879" s="8">
        <v>7.69</v>
      </c>
      <c r="I879" s="4">
        <v>0</v>
      </c>
    </row>
    <row r="880" spans="1:9" x14ac:dyDescent="0.15">
      <c r="A880" s="2">
        <v>3</v>
      </c>
      <c r="B880" s="1" t="s">
        <v>70</v>
      </c>
      <c r="C880" s="4">
        <v>6</v>
      </c>
      <c r="D880" s="8">
        <v>18.18</v>
      </c>
      <c r="E880" s="4">
        <v>6</v>
      </c>
      <c r="F880" s="8">
        <v>30</v>
      </c>
      <c r="G880" s="4">
        <v>0</v>
      </c>
      <c r="H880" s="8">
        <v>0</v>
      </c>
      <c r="I880" s="4">
        <v>0</v>
      </c>
    </row>
    <row r="881" spans="1:9" x14ac:dyDescent="0.15">
      <c r="A881" s="2">
        <v>4</v>
      </c>
      <c r="B881" s="1" t="s">
        <v>90</v>
      </c>
      <c r="C881" s="4">
        <v>4</v>
      </c>
      <c r="D881" s="8">
        <v>12.12</v>
      </c>
      <c r="E881" s="4">
        <v>4</v>
      </c>
      <c r="F881" s="8">
        <v>20</v>
      </c>
      <c r="G881" s="4">
        <v>0</v>
      </c>
      <c r="H881" s="8">
        <v>0</v>
      </c>
      <c r="I881" s="4">
        <v>0</v>
      </c>
    </row>
    <row r="882" spans="1:9" x14ac:dyDescent="0.15">
      <c r="A882" s="2">
        <v>5</v>
      </c>
      <c r="B882" s="1" t="s">
        <v>72</v>
      </c>
      <c r="C882" s="4">
        <v>2</v>
      </c>
      <c r="D882" s="8">
        <v>6.06</v>
      </c>
      <c r="E882" s="4">
        <v>2</v>
      </c>
      <c r="F882" s="8">
        <v>10</v>
      </c>
      <c r="G882" s="4">
        <v>0</v>
      </c>
      <c r="H882" s="8">
        <v>0</v>
      </c>
      <c r="I882" s="4">
        <v>0</v>
      </c>
    </row>
    <row r="883" spans="1:9" x14ac:dyDescent="0.15">
      <c r="A883" s="2">
        <v>5</v>
      </c>
      <c r="B883" s="1" t="s">
        <v>77</v>
      </c>
      <c r="C883" s="4">
        <v>2</v>
      </c>
      <c r="D883" s="8">
        <v>6.06</v>
      </c>
      <c r="E883" s="4">
        <v>1</v>
      </c>
      <c r="F883" s="8">
        <v>5</v>
      </c>
      <c r="G883" s="4">
        <v>1</v>
      </c>
      <c r="H883" s="8">
        <v>7.69</v>
      </c>
      <c r="I883" s="4">
        <v>0</v>
      </c>
    </row>
    <row r="884" spans="1:9" x14ac:dyDescent="0.15">
      <c r="A884" s="2">
        <v>7</v>
      </c>
      <c r="B884" s="1" t="s">
        <v>96</v>
      </c>
      <c r="C884" s="4">
        <v>1</v>
      </c>
      <c r="D884" s="8">
        <v>3.03</v>
      </c>
      <c r="E884" s="4">
        <v>1</v>
      </c>
      <c r="F884" s="8">
        <v>5</v>
      </c>
      <c r="G884" s="4">
        <v>0</v>
      </c>
      <c r="H884" s="8">
        <v>0</v>
      </c>
      <c r="I884" s="4">
        <v>0</v>
      </c>
    </row>
    <row r="885" spans="1:9" x14ac:dyDescent="0.15">
      <c r="A885" s="2">
        <v>7</v>
      </c>
      <c r="B885" s="1" t="s">
        <v>74</v>
      </c>
      <c r="C885" s="4">
        <v>1</v>
      </c>
      <c r="D885" s="8">
        <v>3.03</v>
      </c>
      <c r="E885" s="4">
        <v>0</v>
      </c>
      <c r="F885" s="8">
        <v>0</v>
      </c>
      <c r="G885" s="4">
        <v>1</v>
      </c>
      <c r="H885" s="8">
        <v>7.69</v>
      </c>
      <c r="I885" s="4">
        <v>0</v>
      </c>
    </row>
    <row r="886" spans="1:9" x14ac:dyDescent="0.15">
      <c r="A886" s="2">
        <v>7</v>
      </c>
      <c r="B886" s="1" t="s">
        <v>78</v>
      </c>
      <c r="C886" s="4">
        <v>1</v>
      </c>
      <c r="D886" s="8">
        <v>3.03</v>
      </c>
      <c r="E886" s="4">
        <v>0</v>
      </c>
      <c r="F886" s="8">
        <v>0</v>
      </c>
      <c r="G886" s="4">
        <v>1</v>
      </c>
      <c r="H886" s="8">
        <v>7.69</v>
      </c>
      <c r="I886" s="4">
        <v>0</v>
      </c>
    </row>
    <row r="887" spans="1:9" x14ac:dyDescent="0.15">
      <c r="A887" s="2">
        <v>10</v>
      </c>
      <c r="B887" s="1" t="s">
        <v>119</v>
      </c>
      <c r="C887" s="4">
        <v>0</v>
      </c>
      <c r="D887" s="8">
        <v>0</v>
      </c>
      <c r="E887" s="4">
        <v>0</v>
      </c>
      <c r="F887" s="8">
        <v>0</v>
      </c>
      <c r="G887" s="4">
        <v>0</v>
      </c>
      <c r="H887" s="8">
        <v>0</v>
      </c>
      <c r="I887" s="4">
        <v>0</v>
      </c>
    </row>
    <row r="888" spans="1:9" x14ac:dyDescent="0.15">
      <c r="A888" s="2">
        <v>10</v>
      </c>
      <c r="B888" s="1" t="s">
        <v>64</v>
      </c>
      <c r="C888" s="4">
        <v>0</v>
      </c>
      <c r="D888" s="8">
        <v>0</v>
      </c>
      <c r="E888" s="4">
        <v>0</v>
      </c>
      <c r="F888" s="8">
        <v>0</v>
      </c>
      <c r="G888" s="4">
        <v>0</v>
      </c>
      <c r="H888" s="8">
        <v>0</v>
      </c>
      <c r="I888" s="4">
        <v>0</v>
      </c>
    </row>
    <row r="889" spans="1:9" x14ac:dyDescent="0.15">
      <c r="A889" s="2">
        <v>10</v>
      </c>
      <c r="B889" s="1" t="s">
        <v>65</v>
      </c>
      <c r="C889" s="4">
        <v>0</v>
      </c>
      <c r="D889" s="8">
        <v>0</v>
      </c>
      <c r="E889" s="4">
        <v>0</v>
      </c>
      <c r="F889" s="8">
        <v>0</v>
      </c>
      <c r="G889" s="4">
        <v>0</v>
      </c>
      <c r="H889" s="8">
        <v>0</v>
      </c>
      <c r="I889" s="4">
        <v>0</v>
      </c>
    </row>
    <row r="890" spans="1:9" x14ac:dyDescent="0.15">
      <c r="A890" s="2">
        <v>10</v>
      </c>
      <c r="B890" s="1" t="s">
        <v>99</v>
      </c>
      <c r="C890" s="4">
        <v>0</v>
      </c>
      <c r="D890" s="8">
        <v>0</v>
      </c>
      <c r="E890" s="4">
        <v>0</v>
      </c>
      <c r="F890" s="8">
        <v>0</v>
      </c>
      <c r="G890" s="4">
        <v>0</v>
      </c>
      <c r="H890" s="8">
        <v>0</v>
      </c>
      <c r="I890" s="4">
        <v>0</v>
      </c>
    </row>
    <row r="891" spans="1:9" x14ac:dyDescent="0.15">
      <c r="A891" s="2">
        <v>10</v>
      </c>
      <c r="B891" s="1" t="s">
        <v>66</v>
      </c>
      <c r="C891" s="4">
        <v>0</v>
      </c>
      <c r="D891" s="8">
        <v>0</v>
      </c>
      <c r="E891" s="4">
        <v>0</v>
      </c>
      <c r="F891" s="8">
        <v>0</v>
      </c>
      <c r="G891" s="4">
        <v>0</v>
      </c>
      <c r="H891" s="8">
        <v>0</v>
      </c>
      <c r="I891" s="4">
        <v>0</v>
      </c>
    </row>
    <row r="892" spans="1:9" x14ac:dyDescent="0.15">
      <c r="A892" s="2">
        <v>10</v>
      </c>
      <c r="B892" s="1" t="s">
        <v>67</v>
      </c>
      <c r="C892" s="4">
        <v>0</v>
      </c>
      <c r="D892" s="8">
        <v>0</v>
      </c>
      <c r="E892" s="4">
        <v>0</v>
      </c>
      <c r="F892" s="8">
        <v>0</v>
      </c>
      <c r="G892" s="4">
        <v>0</v>
      </c>
      <c r="H892" s="8">
        <v>0</v>
      </c>
      <c r="I892" s="4">
        <v>0</v>
      </c>
    </row>
    <row r="893" spans="1:9" x14ac:dyDescent="0.15">
      <c r="A893" s="2">
        <v>10</v>
      </c>
      <c r="B893" s="1" t="s">
        <v>93</v>
      </c>
      <c r="C893" s="4">
        <v>0</v>
      </c>
      <c r="D893" s="8">
        <v>0</v>
      </c>
      <c r="E893" s="4">
        <v>0</v>
      </c>
      <c r="F893" s="8">
        <v>0</v>
      </c>
      <c r="G893" s="4">
        <v>0</v>
      </c>
      <c r="H893" s="8">
        <v>0</v>
      </c>
      <c r="I893" s="4">
        <v>0</v>
      </c>
    </row>
    <row r="894" spans="1:9" x14ac:dyDescent="0.15">
      <c r="A894" s="2">
        <v>10</v>
      </c>
      <c r="B894" s="1" t="s">
        <v>105</v>
      </c>
      <c r="C894" s="4">
        <v>0</v>
      </c>
      <c r="D894" s="8">
        <v>0</v>
      </c>
      <c r="E894" s="4">
        <v>0</v>
      </c>
      <c r="F894" s="8">
        <v>0</v>
      </c>
      <c r="G894" s="4">
        <v>0</v>
      </c>
      <c r="H894" s="8">
        <v>0</v>
      </c>
      <c r="I894" s="4">
        <v>0</v>
      </c>
    </row>
    <row r="895" spans="1:9" x14ac:dyDescent="0.15">
      <c r="A895" s="2">
        <v>10</v>
      </c>
      <c r="B895" s="1" t="s">
        <v>95</v>
      </c>
      <c r="C895" s="4">
        <v>0</v>
      </c>
      <c r="D895" s="8">
        <v>0</v>
      </c>
      <c r="E895" s="4">
        <v>0</v>
      </c>
      <c r="F895" s="8">
        <v>0</v>
      </c>
      <c r="G895" s="4">
        <v>0</v>
      </c>
      <c r="H895" s="8">
        <v>0</v>
      </c>
      <c r="I895" s="4">
        <v>0</v>
      </c>
    </row>
    <row r="896" spans="1:9" x14ac:dyDescent="0.15">
      <c r="A896" s="2">
        <v>10</v>
      </c>
      <c r="B896" s="1" t="s">
        <v>114</v>
      </c>
      <c r="C896" s="4">
        <v>0</v>
      </c>
      <c r="D896" s="8">
        <v>0</v>
      </c>
      <c r="E896" s="4">
        <v>0</v>
      </c>
      <c r="F896" s="8">
        <v>0</v>
      </c>
      <c r="G896" s="4">
        <v>0</v>
      </c>
      <c r="H896" s="8">
        <v>0</v>
      </c>
      <c r="I896" s="4">
        <v>0</v>
      </c>
    </row>
    <row r="897" spans="1:9" x14ac:dyDescent="0.15">
      <c r="A897" s="2">
        <v>10</v>
      </c>
      <c r="B897" s="1" t="s">
        <v>120</v>
      </c>
      <c r="C897" s="4">
        <v>0</v>
      </c>
      <c r="D897" s="8">
        <v>0</v>
      </c>
      <c r="E897" s="4">
        <v>0</v>
      </c>
      <c r="F897" s="8">
        <v>0</v>
      </c>
      <c r="G897" s="4">
        <v>0</v>
      </c>
      <c r="H897" s="8">
        <v>0</v>
      </c>
      <c r="I897" s="4">
        <v>0</v>
      </c>
    </row>
    <row r="898" spans="1:9" x14ac:dyDescent="0.15">
      <c r="A898" s="2">
        <v>10</v>
      </c>
      <c r="B898" s="1" t="s">
        <v>86</v>
      </c>
      <c r="C898" s="4">
        <v>0</v>
      </c>
      <c r="D898" s="8">
        <v>0</v>
      </c>
      <c r="E898" s="4">
        <v>0</v>
      </c>
      <c r="F898" s="8">
        <v>0</v>
      </c>
      <c r="G898" s="4">
        <v>0</v>
      </c>
      <c r="H898" s="8">
        <v>0</v>
      </c>
      <c r="I898" s="4">
        <v>0</v>
      </c>
    </row>
    <row r="899" spans="1:9" x14ac:dyDescent="0.15">
      <c r="A899" s="2">
        <v>10</v>
      </c>
      <c r="B899" s="1" t="s">
        <v>98</v>
      </c>
      <c r="C899" s="4">
        <v>0</v>
      </c>
      <c r="D899" s="8">
        <v>0</v>
      </c>
      <c r="E899" s="4">
        <v>0</v>
      </c>
      <c r="F899" s="8">
        <v>0</v>
      </c>
      <c r="G899" s="4">
        <v>0</v>
      </c>
      <c r="H899" s="8">
        <v>0</v>
      </c>
      <c r="I899" s="4">
        <v>0</v>
      </c>
    </row>
    <row r="900" spans="1:9" x14ac:dyDescent="0.15">
      <c r="A900" s="2">
        <v>10</v>
      </c>
      <c r="B900" s="1" t="s">
        <v>97</v>
      </c>
      <c r="C900" s="4">
        <v>0</v>
      </c>
      <c r="D900" s="8">
        <v>0</v>
      </c>
      <c r="E900" s="4">
        <v>0</v>
      </c>
      <c r="F900" s="8">
        <v>0</v>
      </c>
      <c r="G900" s="4">
        <v>0</v>
      </c>
      <c r="H900" s="8">
        <v>0</v>
      </c>
      <c r="I900" s="4">
        <v>0</v>
      </c>
    </row>
    <row r="901" spans="1:9" x14ac:dyDescent="0.15">
      <c r="A901" s="2">
        <v>10</v>
      </c>
      <c r="B901" s="1" t="s">
        <v>110</v>
      </c>
      <c r="C901" s="4">
        <v>0</v>
      </c>
      <c r="D901" s="8">
        <v>0</v>
      </c>
      <c r="E901" s="4">
        <v>0</v>
      </c>
      <c r="F901" s="8">
        <v>0</v>
      </c>
      <c r="G901" s="4">
        <v>0</v>
      </c>
      <c r="H901" s="8">
        <v>0</v>
      </c>
      <c r="I901" s="4">
        <v>0</v>
      </c>
    </row>
    <row r="902" spans="1:9" x14ac:dyDescent="0.15">
      <c r="A902" s="2">
        <v>10</v>
      </c>
      <c r="B902" s="1" t="s">
        <v>121</v>
      </c>
      <c r="C902" s="4">
        <v>0</v>
      </c>
      <c r="D902" s="8">
        <v>0</v>
      </c>
      <c r="E902" s="4">
        <v>0</v>
      </c>
      <c r="F902" s="8">
        <v>0</v>
      </c>
      <c r="G902" s="4">
        <v>0</v>
      </c>
      <c r="H902" s="8">
        <v>0</v>
      </c>
      <c r="I902" s="4">
        <v>0</v>
      </c>
    </row>
    <row r="903" spans="1:9" x14ac:dyDescent="0.15">
      <c r="A903" s="2">
        <v>10</v>
      </c>
      <c r="B903" s="1" t="s">
        <v>91</v>
      </c>
      <c r="C903" s="4">
        <v>0</v>
      </c>
      <c r="D903" s="8">
        <v>0</v>
      </c>
      <c r="E903" s="4">
        <v>0</v>
      </c>
      <c r="F903" s="8">
        <v>0</v>
      </c>
      <c r="G903" s="4">
        <v>0</v>
      </c>
      <c r="H903" s="8">
        <v>0</v>
      </c>
      <c r="I903" s="4">
        <v>0</v>
      </c>
    </row>
    <row r="904" spans="1:9" x14ac:dyDescent="0.15">
      <c r="A904" s="2">
        <v>10</v>
      </c>
      <c r="B904" s="1" t="s">
        <v>122</v>
      </c>
      <c r="C904" s="4">
        <v>0</v>
      </c>
      <c r="D904" s="8">
        <v>0</v>
      </c>
      <c r="E904" s="4">
        <v>0</v>
      </c>
      <c r="F904" s="8">
        <v>0</v>
      </c>
      <c r="G904" s="4">
        <v>0</v>
      </c>
      <c r="H904" s="8">
        <v>0</v>
      </c>
      <c r="I904" s="4">
        <v>0</v>
      </c>
    </row>
    <row r="905" spans="1:9" x14ac:dyDescent="0.15">
      <c r="A905" s="2">
        <v>10</v>
      </c>
      <c r="B905" s="1" t="s">
        <v>103</v>
      </c>
      <c r="C905" s="4">
        <v>0</v>
      </c>
      <c r="D905" s="8">
        <v>0</v>
      </c>
      <c r="E905" s="4">
        <v>0</v>
      </c>
      <c r="F905" s="8">
        <v>0</v>
      </c>
      <c r="G905" s="4">
        <v>0</v>
      </c>
      <c r="H905" s="8">
        <v>0</v>
      </c>
      <c r="I905" s="4">
        <v>0</v>
      </c>
    </row>
    <row r="906" spans="1:9" x14ac:dyDescent="0.15">
      <c r="A906" s="2">
        <v>10</v>
      </c>
      <c r="B906" s="1" t="s">
        <v>123</v>
      </c>
      <c r="C906" s="4">
        <v>0</v>
      </c>
      <c r="D906" s="8">
        <v>0</v>
      </c>
      <c r="E906" s="4">
        <v>0</v>
      </c>
      <c r="F906" s="8">
        <v>0</v>
      </c>
      <c r="G906" s="4">
        <v>0</v>
      </c>
      <c r="H906" s="8">
        <v>0</v>
      </c>
      <c r="I906" s="4">
        <v>0</v>
      </c>
    </row>
    <row r="907" spans="1:9" x14ac:dyDescent="0.15">
      <c r="A907" s="2">
        <v>10</v>
      </c>
      <c r="B907" s="1" t="s">
        <v>111</v>
      </c>
      <c r="C907" s="4">
        <v>0</v>
      </c>
      <c r="D907" s="8">
        <v>0</v>
      </c>
      <c r="E907" s="4">
        <v>0</v>
      </c>
      <c r="F907" s="8">
        <v>0</v>
      </c>
      <c r="G907" s="4">
        <v>0</v>
      </c>
      <c r="H907" s="8">
        <v>0</v>
      </c>
      <c r="I907" s="4">
        <v>0</v>
      </c>
    </row>
    <row r="908" spans="1:9" x14ac:dyDescent="0.15">
      <c r="A908" s="2">
        <v>10</v>
      </c>
      <c r="B908" s="1" t="s">
        <v>124</v>
      </c>
      <c r="C908" s="4">
        <v>0</v>
      </c>
      <c r="D908" s="8">
        <v>0</v>
      </c>
      <c r="E908" s="4">
        <v>0</v>
      </c>
      <c r="F908" s="8">
        <v>0</v>
      </c>
      <c r="G908" s="4">
        <v>0</v>
      </c>
      <c r="H908" s="8">
        <v>0</v>
      </c>
      <c r="I908" s="4">
        <v>0</v>
      </c>
    </row>
    <row r="909" spans="1:9" x14ac:dyDescent="0.15">
      <c r="A909" s="2">
        <v>10</v>
      </c>
      <c r="B909" s="1" t="s">
        <v>125</v>
      </c>
      <c r="C909" s="4">
        <v>0</v>
      </c>
      <c r="D909" s="8">
        <v>0</v>
      </c>
      <c r="E909" s="4">
        <v>0</v>
      </c>
      <c r="F909" s="8">
        <v>0</v>
      </c>
      <c r="G909" s="4">
        <v>0</v>
      </c>
      <c r="H909" s="8">
        <v>0</v>
      </c>
      <c r="I909" s="4">
        <v>0</v>
      </c>
    </row>
    <row r="910" spans="1:9" x14ac:dyDescent="0.15">
      <c r="A910" s="2">
        <v>10</v>
      </c>
      <c r="B910" s="1" t="s">
        <v>100</v>
      </c>
      <c r="C910" s="4">
        <v>0</v>
      </c>
      <c r="D910" s="8">
        <v>0</v>
      </c>
      <c r="E910" s="4">
        <v>0</v>
      </c>
      <c r="F910" s="8">
        <v>0</v>
      </c>
      <c r="G910" s="4">
        <v>0</v>
      </c>
      <c r="H910" s="8">
        <v>0</v>
      </c>
      <c r="I910" s="4">
        <v>0</v>
      </c>
    </row>
    <row r="911" spans="1:9" x14ac:dyDescent="0.15">
      <c r="A911" s="2">
        <v>10</v>
      </c>
      <c r="B911" s="1" t="s">
        <v>92</v>
      </c>
      <c r="C911" s="4">
        <v>0</v>
      </c>
      <c r="D911" s="8">
        <v>0</v>
      </c>
      <c r="E911" s="4">
        <v>0</v>
      </c>
      <c r="F911" s="8">
        <v>0</v>
      </c>
      <c r="G911" s="4">
        <v>0</v>
      </c>
      <c r="H911" s="8">
        <v>0</v>
      </c>
      <c r="I911" s="4">
        <v>0</v>
      </c>
    </row>
    <row r="912" spans="1:9" x14ac:dyDescent="0.15">
      <c r="A912" s="2">
        <v>10</v>
      </c>
      <c r="B912" s="1" t="s">
        <v>126</v>
      </c>
      <c r="C912" s="4">
        <v>0</v>
      </c>
      <c r="D912" s="8">
        <v>0</v>
      </c>
      <c r="E912" s="4">
        <v>0</v>
      </c>
      <c r="F912" s="8">
        <v>0</v>
      </c>
      <c r="G912" s="4">
        <v>0</v>
      </c>
      <c r="H912" s="8">
        <v>0</v>
      </c>
      <c r="I912" s="4">
        <v>0</v>
      </c>
    </row>
    <row r="913" spans="1:9" x14ac:dyDescent="0.15">
      <c r="A913" s="2">
        <v>10</v>
      </c>
      <c r="B913" s="1" t="s">
        <v>127</v>
      </c>
      <c r="C913" s="4">
        <v>0</v>
      </c>
      <c r="D913" s="8">
        <v>0</v>
      </c>
      <c r="E913" s="4">
        <v>0</v>
      </c>
      <c r="F913" s="8">
        <v>0</v>
      </c>
      <c r="G913" s="4">
        <v>0</v>
      </c>
      <c r="H913" s="8">
        <v>0</v>
      </c>
      <c r="I913" s="4">
        <v>0</v>
      </c>
    </row>
    <row r="914" spans="1:9" x14ac:dyDescent="0.15">
      <c r="A914" s="2">
        <v>10</v>
      </c>
      <c r="B914" s="1" t="s">
        <v>128</v>
      </c>
      <c r="C914" s="4">
        <v>0</v>
      </c>
      <c r="D914" s="8">
        <v>0</v>
      </c>
      <c r="E914" s="4">
        <v>0</v>
      </c>
      <c r="F914" s="8">
        <v>0</v>
      </c>
      <c r="G914" s="4">
        <v>0</v>
      </c>
      <c r="H914" s="8">
        <v>0</v>
      </c>
      <c r="I914" s="4">
        <v>0</v>
      </c>
    </row>
    <row r="915" spans="1:9" x14ac:dyDescent="0.15">
      <c r="A915" s="2">
        <v>10</v>
      </c>
      <c r="B915" s="1" t="s">
        <v>129</v>
      </c>
      <c r="C915" s="4">
        <v>0</v>
      </c>
      <c r="D915" s="8">
        <v>0</v>
      </c>
      <c r="E915" s="4">
        <v>0</v>
      </c>
      <c r="F915" s="8">
        <v>0</v>
      </c>
      <c r="G915" s="4">
        <v>0</v>
      </c>
      <c r="H915" s="8">
        <v>0</v>
      </c>
      <c r="I915" s="4">
        <v>0</v>
      </c>
    </row>
    <row r="916" spans="1:9" x14ac:dyDescent="0.15">
      <c r="A916" s="2">
        <v>10</v>
      </c>
      <c r="B916" s="1" t="s">
        <v>130</v>
      </c>
      <c r="C916" s="4">
        <v>0</v>
      </c>
      <c r="D916" s="8">
        <v>0</v>
      </c>
      <c r="E916" s="4">
        <v>0</v>
      </c>
      <c r="F916" s="8">
        <v>0</v>
      </c>
      <c r="G916" s="4">
        <v>0</v>
      </c>
      <c r="H916" s="8">
        <v>0</v>
      </c>
      <c r="I916" s="4">
        <v>0</v>
      </c>
    </row>
    <row r="917" spans="1:9" x14ac:dyDescent="0.15">
      <c r="A917" s="2">
        <v>10</v>
      </c>
      <c r="B917" s="1" t="s">
        <v>131</v>
      </c>
      <c r="C917" s="4">
        <v>0</v>
      </c>
      <c r="D917" s="8">
        <v>0</v>
      </c>
      <c r="E917" s="4">
        <v>0</v>
      </c>
      <c r="F917" s="8">
        <v>0</v>
      </c>
      <c r="G917" s="4">
        <v>0</v>
      </c>
      <c r="H917" s="8">
        <v>0</v>
      </c>
      <c r="I917" s="4">
        <v>0</v>
      </c>
    </row>
    <row r="918" spans="1:9" x14ac:dyDescent="0.15">
      <c r="A918" s="2">
        <v>10</v>
      </c>
      <c r="B918" s="1" t="s">
        <v>118</v>
      </c>
      <c r="C918" s="4">
        <v>0</v>
      </c>
      <c r="D918" s="8">
        <v>0</v>
      </c>
      <c r="E918" s="4">
        <v>0</v>
      </c>
      <c r="F918" s="8">
        <v>0</v>
      </c>
      <c r="G918" s="4">
        <v>0</v>
      </c>
      <c r="H918" s="8">
        <v>0</v>
      </c>
      <c r="I918" s="4">
        <v>0</v>
      </c>
    </row>
    <row r="919" spans="1:9" x14ac:dyDescent="0.15">
      <c r="A919" s="2">
        <v>10</v>
      </c>
      <c r="B919" s="1" t="s">
        <v>132</v>
      </c>
      <c r="C919" s="4">
        <v>0</v>
      </c>
      <c r="D919" s="8">
        <v>0</v>
      </c>
      <c r="E919" s="4">
        <v>0</v>
      </c>
      <c r="F919" s="8">
        <v>0</v>
      </c>
      <c r="G919" s="4">
        <v>0</v>
      </c>
      <c r="H919" s="8">
        <v>0</v>
      </c>
      <c r="I919" s="4">
        <v>0</v>
      </c>
    </row>
    <row r="920" spans="1:9" x14ac:dyDescent="0.15">
      <c r="A920" s="2">
        <v>10</v>
      </c>
      <c r="B920" s="1" t="s">
        <v>106</v>
      </c>
      <c r="C920" s="4">
        <v>0</v>
      </c>
      <c r="D920" s="8">
        <v>0</v>
      </c>
      <c r="E920" s="4">
        <v>0</v>
      </c>
      <c r="F920" s="8">
        <v>0</v>
      </c>
      <c r="G920" s="4">
        <v>0</v>
      </c>
      <c r="H920" s="8">
        <v>0</v>
      </c>
      <c r="I920" s="4">
        <v>0</v>
      </c>
    </row>
    <row r="921" spans="1:9" x14ac:dyDescent="0.15">
      <c r="A921" s="2">
        <v>10</v>
      </c>
      <c r="B921" s="1" t="s">
        <v>133</v>
      </c>
      <c r="C921" s="4">
        <v>0</v>
      </c>
      <c r="D921" s="8">
        <v>0</v>
      </c>
      <c r="E921" s="4">
        <v>0</v>
      </c>
      <c r="F921" s="8">
        <v>0</v>
      </c>
      <c r="G921" s="4">
        <v>0</v>
      </c>
      <c r="H921" s="8">
        <v>0</v>
      </c>
      <c r="I921" s="4">
        <v>0</v>
      </c>
    </row>
    <row r="922" spans="1:9" x14ac:dyDescent="0.15">
      <c r="A922" s="2">
        <v>10</v>
      </c>
      <c r="B922" s="1" t="s">
        <v>112</v>
      </c>
      <c r="C922" s="4">
        <v>0</v>
      </c>
      <c r="D922" s="8">
        <v>0</v>
      </c>
      <c r="E922" s="4">
        <v>0</v>
      </c>
      <c r="F922" s="8">
        <v>0</v>
      </c>
      <c r="G922" s="4">
        <v>0</v>
      </c>
      <c r="H922" s="8">
        <v>0</v>
      </c>
      <c r="I922" s="4">
        <v>0</v>
      </c>
    </row>
    <row r="923" spans="1:9" x14ac:dyDescent="0.15">
      <c r="A923" s="2">
        <v>10</v>
      </c>
      <c r="B923" s="1" t="s">
        <v>109</v>
      </c>
      <c r="C923" s="4">
        <v>0</v>
      </c>
      <c r="D923" s="8">
        <v>0</v>
      </c>
      <c r="E923" s="4">
        <v>0</v>
      </c>
      <c r="F923" s="8">
        <v>0</v>
      </c>
      <c r="G923" s="4">
        <v>0</v>
      </c>
      <c r="H923" s="8">
        <v>0</v>
      </c>
      <c r="I923" s="4">
        <v>0</v>
      </c>
    </row>
    <row r="924" spans="1:9" x14ac:dyDescent="0.15">
      <c r="A924" s="2">
        <v>10</v>
      </c>
      <c r="B924" s="1" t="s">
        <v>134</v>
      </c>
      <c r="C924" s="4">
        <v>0</v>
      </c>
      <c r="D924" s="8">
        <v>0</v>
      </c>
      <c r="E924" s="4">
        <v>0</v>
      </c>
      <c r="F924" s="8">
        <v>0</v>
      </c>
      <c r="G924" s="4">
        <v>0</v>
      </c>
      <c r="H924" s="8">
        <v>0</v>
      </c>
      <c r="I924" s="4">
        <v>0</v>
      </c>
    </row>
    <row r="925" spans="1:9" x14ac:dyDescent="0.15">
      <c r="A925" s="2">
        <v>10</v>
      </c>
      <c r="B925" s="1" t="s">
        <v>135</v>
      </c>
      <c r="C925" s="4">
        <v>0</v>
      </c>
      <c r="D925" s="8">
        <v>0</v>
      </c>
      <c r="E925" s="4">
        <v>0</v>
      </c>
      <c r="F925" s="8">
        <v>0</v>
      </c>
      <c r="G925" s="4">
        <v>0</v>
      </c>
      <c r="H925" s="8">
        <v>0</v>
      </c>
      <c r="I925" s="4">
        <v>0</v>
      </c>
    </row>
    <row r="926" spans="1:9" x14ac:dyDescent="0.15">
      <c r="A926" s="2">
        <v>10</v>
      </c>
      <c r="B926" s="1" t="s">
        <v>136</v>
      </c>
      <c r="C926" s="4">
        <v>0</v>
      </c>
      <c r="D926" s="8">
        <v>0</v>
      </c>
      <c r="E926" s="4">
        <v>0</v>
      </c>
      <c r="F926" s="8">
        <v>0</v>
      </c>
      <c r="G926" s="4">
        <v>0</v>
      </c>
      <c r="H926" s="8">
        <v>0</v>
      </c>
      <c r="I926" s="4">
        <v>0</v>
      </c>
    </row>
    <row r="927" spans="1:9" x14ac:dyDescent="0.15">
      <c r="A927" s="2">
        <v>10</v>
      </c>
      <c r="B927" s="1" t="s">
        <v>115</v>
      </c>
      <c r="C927" s="4">
        <v>0</v>
      </c>
      <c r="D927" s="8">
        <v>0</v>
      </c>
      <c r="E927" s="4">
        <v>0</v>
      </c>
      <c r="F927" s="8">
        <v>0</v>
      </c>
      <c r="G927" s="4">
        <v>0</v>
      </c>
      <c r="H927" s="8">
        <v>0</v>
      </c>
      <c r="I927" s="4">
        <v>0</v>
      </c>
    </row>
    <row r="928" spans="1:9" x14ac:dyDescent="0.15">
      <c r="A928" s="2">
        <v>10</v>
      </c>
      <c r="B928" s="1" t="s">
        <v>137</v>
      </c>
      <c r="C928" s="4">
        <v>0</v>
      </c>
      <c r="D928" s="8">
        <v>0</v>
      </c>
      <c r="E928" s="4">
        <v>0</v>
      </c>
      <c r="F928" s="8">
        <v>0</v>
      </c>
      <c r="G928" s="4">
        <v>0</v>
      </c>
      <c r="H928" s="8">
        <v>0</v>
      </c>
      <c r="I928" s="4">
        <v>0</v>
      </c>
    </row>
    <row r="929" spans="1:9" x14ac:dyDescent="0.15">
      <c r="A929" s="2">
        <v>10</v>
      </c>
      <c r="B929" s="1" t="s">
        <v>138</v>
      </c>
      <c r="C929" s="4">
        <v>0</v>
      </c>
      <c r="D929" s="8">
        <v>0</v>
      </c>
      <c r="E929" s="4">
        <v>0</v>
      </c>
      <c r="F929" s="8">
        <v>0</v>
      </c>
      <c r="G929" s="4">
        <v>0</v>
      </c>
      <c r="H929" s="8">
        <v>0</v>
      </c>
      <c r="I929" s="4">
        <v>0</v>
      </c>
    </row>
    <row r="930" spans="1:9" x14ac:dyDescent="0.15">
      <c r="A930" s="2">
        <v>10</v>
      </c>
      <c r="B930" s="1" t="s">
        <v>117</v>
      </c>
      <c r="C930" s="4">
        <v>0</v>
      </c>
      <c r="D930" s="8">
        <v>0</v>
      </c>
      <c r="E930" s="4">
        <v>0</v>
      </c>
      <c r="F930" s="8">
        <v>0</v>
      </c>
      <c r="G930" s="4">
        <v>0</v>
      </c>
      <c r="H930" s="8">
        <v>0</v>
      </c>
      <c r="I930" s="4">
        <v>0</v>
      </c>
    </row>
    <row r="931" spans="1:9" x14ac:dyDescent="0.15">
      <c r="A931" s="2">
        <v>10</v>
      </c>
      <c r="B931" s="1" t="s">
        <v>88</v>
      </c>
      <c r="C931" s="4">
        <v>0</v>
      </c>
      <c r="D931" s="8">
        <v>0</v>
      </c>
      <c r="E931" s="4">
        <v>0</v>
      </c>
      <c r="F931" s="8">
        <v>0</v>
      </c>
      <c r="G931" s="4">
        <v>0</v>
      </c>
      <c r="H931" s="8">
        <v>0</v>
      </c>
      <c r="I931" s="4">
        <v>0</v>
      </c>
    </row>
    <row r="932" spans="1:9" x14ac:dyDescent="0.15">
      <c r="A932" s="2">
        <v>10</v>
      </c>
      <c r="B932" s="1" t="s">
        <v>89</v>
      </c>
      <c r="C932" s="4">
        <v>0</v>
      </c>
      <c r="D932" s="8">
        <v>0</v>
      </c>
      <c r="E932" s="4">
        <v>0</v>
      </c>
      <c r="F932" s="8">
        <v>0</v>
      </c>
      <c r="G932" s="4">
        <v>0</v>
      </c>
      <c r="H932" s="8">
        <v>0</v>
      </c>
      <c r="I932" s="4">
        <v>0</v>
      </c>
    </row>
    <row r="933" spans="1:9" x14ac:dyDescent="0.15">
      <c r="A933" s="2">
        <v>10</v>
      </c>
      <c r="B933" s="1" t="s">
        <v>83</v>
      </c>
      <c r="C933" s="4">
        <v>0</v>
      </c>
      <c r="D933" s="8">
        <v>0</v>
      </c>
      <c r="E933" s="4">
        <v>0</v>
      </c>
      <c r="F933" s="8">
        <v>0</v>
      </c>
      <c r="G933" s="4">
        <v>0</v>
      </c>
      <c r="H933" s="8">
        <v>0</v>
      </c>
      <c r="I933" s="4">
        <v>0</v>
      </c>
    </row>
    <row r="934" spans="1:9" x14ac:dyDescent="0.15">
      <c r="A934" s="2">
        <v>10</v>
      </c>
      <c r="B934" s="1" t="s">
        <v>68</v>
      </c>
      <c r="C934" s="4">
        <v>0</v>
      </c>
      <c r="D934" s="8">
        <v>0</v>
      </c>
      <c r="E934" s="4">
        <v>0</v>
      </c>
      <c r="F934" s="8">
        <v>0</v>
      </c>
      <c r="G934" s="4">
        <v>0</v>
      </c>
      <c r="H934" s="8">
        <v>0</v>
      </c>
      <c r="I934" s="4">
        <v>0</v>
      </c>
    </row>
    <row r="935" spans="1:9" x14ac:dyDescent="0.15">
      <c r="A935" s="2">
        <v>10</v>
      </c>
      <c r="B935" s="1" t="s">
        <v>139</v>
      </c>
      <c r="C935" s="4">
        <v>0</v>
      </c>
      <c r="D935" s="8">
        <v>0</v>
      </c>
      <c r="E935" s="4">
        <v>0</v>
      </c>
      <c r="F935" s="8">
        <v>0</v>
      </c>
      <c r="G935" s="4">
        <v>0</v>
      </c>
      <c r="H935" s="8">
        <v>0</v>
      </c>
      <c r="I935" s="4">
        <v>0</v>
      </c>
    </row>
    <row r="936" spans="1:9" x14ac:dyDescent="0.15">
      <c r="A936" s="2">
        <v>10</v>
      </c>
      <c r="B936" s="1" t="s">
        <v>69</v>
      </c>
      <c r="C936" s="4">
        <v>0</v>
      </c>
      <c r="D936" s="8">
        <v>0</v>
      </c>
      <c r="E936" s="4">
        <v>0</v>
      </c>
      <c r="F936" s="8">
        <v>0</v>
      </c>
      <c r="G936" s="4">
        <v>0</v>
      </c>
      <c r="H936" s="8">
        <v>0</v>
      </c>
      <c r="I936" s="4">
        <v>0</v>
      </c>
    </row>
    <row r="937" spans="1:9" x14ac:dyDescent="0.15">
      <c r="A937" s="2">
        <v>10</v>
      </c>
      <c r="B937" s="1" t="s">
        <v>71</v>
      </c>
      <c r="C937" s="4">
        <v>0</v>
      </c>
      <c r="D937" s="8">
        <v>0</v>
      </c>
      <c r="E937" s="4">
        <v>0</v>
      </c>
      <c r="F937" s="8">
        <v>0</v>
      </c>
      <c r="G937" s="4">
        <v>0</v>
      </c>
      <c r="H937" s="8">
        <v>0</v>
      </c>
      <c r="I937" s="4">
        <v>0</v>
      </c>
    </row>
    <row r="938" spans="1:9" x14ac:dyDescent="0.15">
      <c r="A938" s="2">
        <v>10</v>
      </c>
      <c r="B938" s="1" t="s">
        <v>87</v>
      </c>
      <c r="C938" s="4">
        <v>0</v>
      </c>
      <c r="D938" s="8">
        <v>0</v>
      </c>
      <c r="E938" s="4">
        <v>0</v>
      </c>
      <c r="F938" s="8">
        <v>0</v>
      </c>
      <c r="G938" s="4">
        <v>0</v>
      </c>
      <c r="H938" s="8">
        <v>0</v>
      </c>
      <c r="I938" s="4">
        <v>0</v>
      </c>
    </row>
    <row r="939" spans="1:9" x14ac:dyDescent="0.15">
      <c r="A939" s="2">
        <v>10</v>
      </c>
      <c r="B939" s="1" t="s">
        <v>104</v>
      </c>
      <c r="C939" s="4">
        <v>0</v>
      </c>
      <c r="D939" s="8">
        <v>0</v>
      </c>
      <c r="E939" s="4">
        <v>0</v>
      </c>
      <c r="F939" s="8">
        <v>0</v>
      </c>
      <c r="G939" s="4">
        <v>0</v>
      </c>
      <c r="H939" s="8">
        <v>0</v>
      </c>
      <c r="I939" s="4">
        <v>0</v>
      </c>
    </row>
    <row r="940" spans="1:9" x14ac:dyDescent="0.15">
      <c r="A940" s="2">
        <v>10</v>
      </c>
      <c r="B940" s="1" t="s">
        <v>73</v>
      </c>
      <c r="C940" s="4">
        <v>0</v>
      </c>
      <c r="D940" s="8">
        <v>0</v>
      </c>
      <c r="E940" s="4">
        <v>0</v>
      </c>
      <c r="F940" s="8">
        <v>0</v>
      </c>
      <c r="G940" s="4">
        <v>0</v>
      </c>
      <c r="H940" s="8">
        <v>0</v>
      </c>
      <c r="I940" s="4">
        <v>0</v>
      </c>
    </row>
    <row r="941" spans="1:9" x14ac:dyDescent="0.15">
      <c r="A941" s="2">
        <v>10</v>
      </c>
      <c r="B941" s="1" t="s">
        <v>116</v>
      </c>
      <c r="C941" s="4">
        <v>0</v>
      </c>
      <c r="D941" s="8">
        <v>0</v>
      </c>
      <c r="E941" s="4">
        <v>0</v>
      </c>
      <c r="F941" s="8">
        <v>0</v>
      </c>
      <c r="G941" s="4">
        <v>0</v>
      </c>
      <c r="H941" s="8">
        <v>0</v>
      </c>
      <c r="I941" s="4">
        <v>0</v>
      </c>
    </row>
    <row r="942" spans="1:9" x14ac:dyDescent="0.15">
      <c r="A942" s="2">
        <v>10</v>
      </c>
      <c r="B942" s="1" t="s">
        <v>140</v>
      </c>
      <c r="C942" s="4">
        <v>0</v>
      </c>
      <c r="D942" s="8">
        <v>0</v>
      </c>
      <c r="E942" s="4">
        <v>0</v>
      </c>
      <c r="F942" s="8">
        <v>0</v>
      </c>
      <c r="G942" s="4">
        <v>0</v>
      </c>
      <c r="H942" s="8">
        <v>0</v>
      </c>
      <c r="I942" s="4">
        <v>0</v>
      </c>
    </row>
    <row r="943" spans="1:9" x14ac:dyDescent="0.15">
      <c r="A943" s="2">
        <v>10</v>
      </c>
      <c r="B943" s="1" t="s">
        <v>75</v>
      </c>
      <c r="C943" s="4">
        <v>0</v>
      </c>
      <c r="D943" s="8">
        <v>0</v>
      </c>
      <c r="E943" s="4">
        <v>0</v>
      </c>
      <c r="F943" s="8">
        <v>0</v>
      </c>
      <c r="G943" s="4">
        <v>0</v>
      </c>
      <c r="H943" s="8">
        <v>0</v>
      </c>
      <c r="I943" s="4">
        <v>0</v>
      </c>
    </row>
    <row r="944" spans="1:9" x14ac:dyDescent="0.15">
      <c r="A944" s="2">
        <v>10</v>
      </c>
      <c r="B944" s="1" t="s">
        <v>141</v>
      </c>
      <c r="C944" s="4">
        <v>0</v>
      </c>
      <c r="D944" s="8">
        <v>0</v>
      </c>
      <c r="E944" s="4">
        <v>0</v>
      </c>
      <c r="F944" s="8">
        <v>0</v>
      </c>
      <c r="G944" s="4">
        <v>0</v>
      </c>
      <c r="H944" s="8">
        <v>0</v>
      </c>
      <c r="I944" s="4">
        <v>0</v>
      </c>
    </row>
    <row r="945" spans="1:9" x14ac:dyDescent="0.15">
      <c r="A945" s="2">
        <v>10</v>
      </c>
      <c r="B945" s="1" t="s">
        <v>76</v>
      </c>
      <c r="C945" s="4">
        <v>0</v>
      </c>
      <c r="D945" s="8">
        <v>0</v>
      </c>
      <c r="E945" s="4">
        <v>0</v>
      </c>
      <c r="F945" s="8">
        <v>0</v>
      </c>
      <c r="G945" s="4">
        <v>0</v>
      </c>
      <c r="H945" s="8">
        <v>0</v>
      </c>
      <c r="I945" s="4">
        <v>0</v>
      </c>
    </row>
    <row r="946" spans="1:9" x14ac:dyDescent="0.15">
      <c r="A946" s="2">
        <v>10</v>
      </c>
      <c r="B946" s="1" t="s">
        <v>107</v>
      </c>
      <c r="C946" s="4">
        <v>0</v>
      </c>
      <c r="D946" s="8">
        <v>0</v>
      </c>
      <c r="E946" s="4">
        <v>0</v>
      </c>
      <c r="F946" s="8">
        <v>0</v>
      </c>
      <c r="G946" s="4">
        <v>0</v>
      </c>
      <c r="H946" s="8">
        <v>0</v>
      </c>
      <c r="I946" s="4">
        <v>0</v>
      </c>
    </row>
    <row r="947" spans="1:9" x14ac:dyDescent="0.15">
      <c r="A947" s="2">
        <v>10</v>
      </c>
      <c r="B947" s="1" t="s">
        <v>79</v>
      </c>
      <c r="C947" s="4">
        <v>0</v>
      </c>
      <c r="D947" s="8">
        <v>0</v>
      </c>
      <c r="E947" s="4">
        <v>0</v>
      </c>
      <c r="F947" s="8">
        <v>0</v>
      </c>
      <c r="G947" s="4">
        <v>0</v>
      </c>
      <c r="H947" s="8">
        <v>0</v>
      </c>
      <c r="I947" s="4">
        <v>0</v>
      </c>
    </row>
    <row r="948" spans="1:9" x14ac:dyDescent="0.15">
      <c r="A948" s="2">
        <v>10</v>
      </c>
      <c r="B948" s="1" t="s">
        <v>101</v>
      </c>
      <c r="C948" s="4">
        <v>0</v>
      </c>
      <c r="D948" s="8">
        <v>0</v>
      </c>
      <c r="E948" s="4">
        <v>0</v>
      </c>
      <c r="F948" s="8">
        <v>0</v>
      </c>
      <c r="G948" s="4">
        <v>0</v>
      </c>
      <c r="H948" s="8">
        <v>0</v>
      </c>
      <c r="I948" s="4">
        <v>0</v>
      </c>
    </row>
    <row r="949" spans="1:9" x14ac:dyDescent="0.15">
      <c r="A949" s="2">
        <v>10</v>
      </c>
      <c r="B949" s="1" t="s">
        <v>80</v>
      </c>
      <c r="C949" s="4">
        <v>0</v>
      </c>
      <c r="D949" s="8">
        <v>0</v>
      </c>
      <c r="E949" s="4">
        <v>0</v>
      </c>
      <c r="F949" s="8">
        <v>0</v>
      </c>
      <c r="G949" s="4">
        <v>0</v>
      </c>
      <c r="H949" s="8">
        <v>0</v>
      </c>
      <c r="I949" s="4">
        <v>0</v>
      </c>
    </row>
    <row r="950" spans="1:9" x14ac:dyDescent="0.15">
      <c r="A950" s="2">
        <v>10</v>
      </c>
      <c r="B950" s="1" t="s">
        <v>81</v>
      </c>
      <c r="C950" s="4">
        <v>0</v>
      </c>
      <c r="D950" s="8">
        <v>0</v>
      </c>
      <c r="E950" s="4">
        <v>0</v>
      </c>
      <c r="F950" s="8">
        <v>0</v>
      </c>
      <c r="G950" s="4">
        <v>0</v>
      </c>
      <c r="H950" s="8">
        <v>0</v>
      </c>
      <c r="I950" s="4">
        <v>0</v>
      </c>
    </row>
    <row r="951" spans="1:9" x14ac:dyDescent="0.15">
      <c r="A951" s="2">
        <v>10</v>
      </c>
      <c r="B951" s="1" t="s">
        <v>84</v>
      </c>
      <c r="C951" s="4">
        <v>0</v>
      </c>
      <c r="D951" s="8">
        <v>0</v>
      </c>
      <c r="E951" s="4">
        <v>0</v>
      </c>
      <c r="F951" s="8">
        <v>0</v>
      </c>
      <c r="G951" s="4">
        <v>0</v>
      </c>
      <c r="H951" s="8">
        <v>0</v>
      </c>
      <c r="I951" s="4">
        <v>0</v>
      </c>
    </row>
    <row r="952" spans="1:9" x14ac:dyDescent="0.15">
      <c r="A952" s="2">
        <v>10</v>
      </c>
      <c r="B952" s="1" t="s">
        <v>113</v>
      </c>
      <c r="C952" s="4">
        <v>0</v>
      </c>
      <c r="D952" s="8">
        <v>0</v>
      </c>
      <c r="E952" s="4">
        <v>0</v>
      </c>
      <c r="F952" s="8">
        <v>0</v>
      </c>
      <c r="G952" s="4">
        <v>0</v>
      </c>
      <c r="H952" s="8">
        <v>0</v>
      </c>
      <c r="I952" s="4">
        <v>0</v>
      </c>
    </row>
    <row r="953" spans="1:9" x14ac:dyDescent="0.15">
      <c r="A953" s="2">
        <v>10</v>
      </c>
      <c r="B953" s="1" t="s">
        <v>82</v>
      </c>
      <c r="C953" s="4">
        <v>0</v>
      </c>
      <c r="D953" s="8">
        <v>0</v>
      </c>
      <c r="E953" s="4">
        <v>0</v>
      </c>
      <c r="F953" s="8">
        <v>0</v>
      </c>
      <c r="G953" s="4">
        <v>0</v>
      </c>
      <c r="H953" s="8">
        <v>0</v>
      </c>
      <c r="I953" s="4">
        <v>0</v>
      </c>
    </row>
    <row r="954" spans="1:9" x14ac:dyDescent="0.15">
      <c r="A954" s="2">
        <v>10</v>
      </c>
      <c r="B954" s="1" t="s">
        <v>102</v>
      </c>
      <c r="C954" s="4">
        <v>0</v>
      </c>
      <c r="D954" s="8">
        <v>0</v>
      </c>
      <c r="E954" s="4">
        <v>0</v>
      </c>
      <c r="F954" s="8">
        <v>0</v>
      </c>
      <c r="G954" s="4">
        <v>0</v>
      </c>
      <c r="H954" s="8">
        <v>0</v>
      </c>
      <c r="I954" s="4">
        <v>0</v>
      </c>
    </row>
    <row r="955" spans="1:9" x14ac:dyDescent="0.15">
      <c r="A955" s="2">
        <v>10</v>
      </c>
      <c r="B955" s="1" t="s">
        <v>108</v>
      </c>
      <c r="C955" s="4">
        <v>0</v>
      </c>
      <c r="D955" s="8">
        <v>0</v>
      </c>
      <c r="E955" s="4">
        <v>0</v>
      </c>
      <c r="F955" s="8">
        <v>0</v>
      </c>
      <c r="G955" s="4">
        <v>0</v>
      </c>
      <c r="H955" s="8">
        <v>0</v>
      </c>
      <c r="I955" s="4">
        <v>0</v>
      </c>
    </row>
    <row r="956" spans="1:9" x14ac:dyDescent="0.15">
      <c r="A956" s="2">
        <v>10</v>
      </c>
      <c r="B956" s="1" t="s">
        <v>85</v>
      </c>
      <c r="C956" s="4">
        <v>0</v>
      </c>
      <c r="D956" s="8">
        <v>0</v>
      </c>
      <c r="E956" s="4">
        <v>0</v>
      </c>
      <c r="F956" s="8">
        <v>0</v>
      </c>
      <c r="G956" s="4">
        <v>0</v>
      </c>
      <c r="H956" s="8">
        <v>0</v>
      </c>
      <c r="I956" s="4">
        <v>0</v>
      </c>
    </row>
    <row r="957" spans="1:9" x14ac:dyDescent="0.15">
      <c r="A957" s="2">
        <v>10</v>
      </c>
      <c r="B957" s="1" t="s">
        <v>142</v>
      </c>
      <c r="C957" s="4">
        <v>0</v>
      </c>
      <c r="D957" s="8">
        <v>0</v>
      </c>
      <c r="E957" s="4">
        <v>0</v>
      </c>
      <c r="F957" s="8">
        <v>0</v>
      </c>
      <c r="G957" s="4">
        <v>0</v>
      </c>
      <c r="H957" s="8">
        <v>0</v>
      </c>
      <c r="I957" s="4">
        <v>0</v>
      </c>
    </row>
    <row r="958" spans="1:9" x14ac:dyDescent="0.15">
      <c r="A958" s="1"/>
      <c r="C958" s="4"/>
      <c r="D958" s="8"/>
      <c r="E958" s="4"/>
      <c r="F958" s="8"/>
      <c r="G958" s="4"/>
      <c r="H958" s="8"/>
      <c r="I958" s="4"/>
    </row>
    <row r="959" spans="1:9" x14ac:dyDescent="0.15">
      <c r="A959" s="1" t="s">
        <v>35</v>
      </c>
      <c r="C959" s="4"/>
      <c r="D959" s="8"/>
      <c r="E959" s="4"/>
      <c r="F959" s="8"/>
      <c r="G959" s="4"/>
      <c r="H959" s="8"/>
      <c r="I959" s="4"/>
    </row>
    <row r="960" spans="1:9" x14ac:dyDescent="0.15">
      <c r="A960" s="2">
        <v>1</v>
      </c>
      <c r="B960" s="1" t="s">
        <v>63</v>
      </c>
      <c r="C960" s="4">
        <v>36</v>
      </c>
      <c r="D960" s="8">
        <v>21.43</v>
      </c>
      <c r="E960" s="4">
        <v>25</v>
      </c>
      <c r="F960" s="8">
        <v>18.8</v>
      </c>
      <c r="G960" s="4">
        <v>11</v>
      </c>
      <c r="H960" s="8">
        <v>32.35</v>
      </c>
      <c r="I960" s="4">
        <v>0</v>
      </c>
    </row>
    <row r="961" spans="1:9" x14ac:dyDescent="0.15">
      <c r="A961" s="2">
        <v>2</v>
      </c>
      <c r="B961" s="1" t="s">
        <v>94</v>
      </c>
      <c r="C961" s="4">
        <v>20</v>
      </c>
      <c r="D961" s="8">
        <v>11.9</v>
      </c>
      <c r="E961" s="4">
        <v>19</v>
      </c>
      <c r="F961" s="8">
        <v>14.29</v>
      </c>
      <c r="G961" s="4">
        <v>1</v>
      </c>
      <c r="H961" s="8">
        <v>2.94</v>
      </c>
      <c r="I961" s="4">
        <v>0</v>
      </c>
    </row>
    <row r="962" spans="1:9" x14ac:dyDescent="0.15">
      <c r="A962" s="2">
        <v>3</v>
      </c>
      <c r="B962" s="1" t="s">
        <v>70</v>
      </c>
      <c r="C962" s="4">
        <v>19</v>
      </c>
      <c r="D962" s="8">
        <v>11.31</v>
      </c>
      <c r="E962" s="4">
        <v>18</v>
      </c>
      <c r="F962" s="8">
        <v>13.53</v>
      </c>
      <c r="G962" s="4">
        <v>1</v>
      </c>
      <c r="H962" s="8">
        <v>2.94</v>
      </c>
      <c r="I962" s="4">
        <v>0</v>
      </c>
    </row>
    <row r="963" spans="1:9" x14ac:dyDescent="0.15">
      <c r="A963" s="2">
        <v>4</v>
      </c>
      <c r="B963" s="1" t="s">
        <v>77</v>
      </c>
      <c r="C963" s="4">
        <v>15</v>
      </c>
      <c r="D963" s="8">
        <v>8.93</v>
      </c>
      <c r="E963" s="4">
        <v>15</v>
      </c>
      <c r="F963" s="8">
        <v>11.28</v>
      </c>
      <c r="G963" s="4">
        <v>0</v>
      </c>
      <c r="H963" s="8">
        <v>0</v>
      </c>
      <c r="I963" s="4">
        <v>0</v>
      </c>
    </row>
    <row r="964" spans="1:9" x14ac:dyDescent="0.15">
      <c r="A964" s="2">
        <v>5</v>
      </c>
      <c r="B964" s="1" t="s">
        <v>72</v>
      </c>
      <c r="C964" s="4">
        <v>14</v>
      </c>
      <c r="D964" s="8">
        <v>8.33</v>
      </c>
      <c r="E964" s="4">
        <v>13</v>
      </c>
      <c r="F964" s="8">
        <v>9.77</v>
      </c>
      <c r="G964" s="4">
        <v>1</v>
      </c>
      <c r="H964" s="8">
        <v>2.94</v>
      </c>
      <c r="I964" s="4">
        <v>0</v>
      </c>
    </row>
    <row r="965" spans="1:9" x14ac:dyDescent="0.15">
      <c r="A965" s="2">
        <v>6</v>
      </c>
      <c r="B965" s="1" t="s">
        <v>78</v>
      </c>
      <c r="C965" s="4">
        <v>13</v>
      </c>
      <c r="D965" s="8">
        <v>7.74</v>
      </c>
      <c r="E965" s="4">
        <v>13</v>
      </c>
      <c r="F965" s="8">
        <v>9.77</v>
      </c>
      <c r="G965" s="4">
        <v>0</v>
      </c>
      <c r="H965" s="8">
        <v>0</v>
      </c>
      <c r="I965" s="4">
        <v>0</v>
      </c>
    </row>
    <row r="966" spans="1:9" x14ac:dyDescent="0.15">
      <c r="A966" s="2">
        <v>7</v>
      </c>
      <c r="B966" s="1" t="s">
        <v>71</v>
      </c>
      <c r="C966" s="4">
        <v>7</v>
      </c>
      <c r="D966" s="8">
        <v>4.17</v>
      </c>
      <c r="E966" s="4">
        <v>6</v>
      </c>
      <c r="F966" s="8">
        <v>4.51</v>
      </c>
      <c r="G966" s="4">
        <v>1</v>
      </c>
      <c r="H966" s="8">
        <v>2.94</v>
      </c>
      <c r="I966" s="4">
        <v>0</v>
      </c>
    </row>
    <row r="967" spans="1:9" x14ac:dyDescent="0.15">
      <c r="A967" s="2">
        <v>8</v>
      </c>
      <c r="B967" s="1" t="s">
        <v>67</v>
      </c>
      <c r="C967" s="4">
        <v>6</v>
      </c>
      <c r="D967" s="8">
        <v>3.57</v>
      </c>
      <c r="E967" s="4">
        <v>4</v>
      </c>
      <c r="F967" s="8">
        <v>3.01</v>
      </c>
      <c r="G967" s="4">
        <v>2</v>
      </c>
      <c r="H967" s="8">
        <v>5.88</v>
      </c>
      <c r="I967" s="4">
        <v>0</v>
      </c>
    </row>
    <row r="968" spans="1:9" x14ac:dyDescent="0.15">
      <c r="A968" s="2">
        <v>9</v>
      </c>
      <c r="B968" s="1" t="s">
        <v>90</v>
      </c>
      <c r="C968" s="4">
        <v>5</v>
      </c>
      <c r="D968" s="8">
        <v>2.98</v>
      </c>
      <c r="E968" s="4">
        <v>4</v>
      </c>
      <c r="F968" s="8">
        <v>3.01</v>
      </c>
      <c r="G968" s="4">
        <v>1</v>
      </c>
      <c r="H968" s="8">
        <v>2.94</v>
      </c>
      <c r="I968" s="4">
        <v>0</v>
      </c>
    </row>
    <row r="969" spans="1:9" x14ac:dyDescent="0.15">
      <c r="A969" s="2">
        <v>10</v>
      </c>
      <c r="B969" s="1" t="s">
        <v>65</v>
      </c>
      <c r="C969" s="4">
        <v>3</v>
      </c>
      <c r="D969" s="8">
        <v>1.79</v>
      </c>
      <c r="E969" s="4">
        <v>2</v>
      </c>
      <c r="F969" s="8">
        <v>1.5</v>
      </c>
      <c r="G969" s="4">
        <v>1</v>
      </c>
      <c r="H969" s="8">
        <v>2.94</v>
      </c>
      <c r="I969" s="4">
        <v>0</v>
      </c>
    </row>
    <row r="970" spans="1:9" x14ac:dyDescent="0.15">
      <c r="A970" s="2">
        <v>10</v>
      </c>
      <c r="B970" s="1" t="s">
        <v>76</v>
      </c>
      <c r="C970" s="4">
        <v>3</v>
      </c>
      <c r="D970" s="8">
        <v>1.79</v>
      </c>
      <c r="E970" s="4">
        <v>0</v>
      </c>
      <c r="F970" s="8">
        <v>0</v>
      </c>
      <c r="G970" s="4">
        <v>3</v>
      </c>
      <c r="H970" s="8">
        <v>8.82</v>
      </c>
      <c r="I970" s="4">
        <v>0</v>
      </c>
    </row>
    <row r="971" spans="1:9" x14ac:dyDescent="0.15">
      <c r="A971" s="2">
        <v>10</v>
      </c>
      <c r="B971" s="1" t="s">
        <v>107</v>
      </c>
      <c r="C971" s="4">
        <v>3</v>
      </c>
      <c r="D971" s="8">
        <v>1.79</v>
      </c>
      <c r="E971" s="4">
        <v>0</v>
      </c>
      <c r="F971" s="8">
        <v>0</v>
      </c>
      <c r="G971" s="4">
        <v>3</v>
      </c>
      <c r="H971" s="8">
        <v>8.82</v>
      </c>
      <c r="I971" s="4">
        <v>0</v>
      </c>
    </row>
    <row r="972" spans="1:9" x14ac:dyDescent="0.15">
      <c r="A972" s="2">
        <v>10</v>
      </c>
      <c r="B972" s="1" t="s">
        <v>113</v>
      </c>
      <c r="C972" s="4">
        <v>3</v>
      </c>
      <c r="D972" s="8">
        <v>1.79</v>
      </c>
      <c r="E972" s="4">
        <v>3</v>
      </c>
      <c r="F972" s="8">
        <v>2.2599999999999998</v>
      </c>
      <c r="G972" s="4">
        <v>0</v>
      </c>
      <c r="H972" s="8">
        <v>0</v>
      </c>
      <c r="I972" s="4">
        <v>0</v>
      </c>
    </row>
    <row r="973" spans="1:9" x14ac:dyDescent="0.15">
      <c r="A973" s="2">
        <v>10</v>
      </c>
      <c r="B973" s="1" t="s">
        <v>82</v>
      </c>
      <c r="C973" s="4">
        <v>3</v>
      </c>
      <c r="D973" s="8">
        <v>1.79</v>
      </c>
      <c r="E973" s="4">
        <v>2</v>
      </c>
      <c r="F973" s="8">
        <v>1.5</v>
      </c>
      <c r="G973" s="4">
        <v>1</v>
      </c>
      <c r="H973" s="8">
        <v>2.94</v>
      </c>
      <c r="I973" s="4">
        <v>0</v>
      </c>
    </row>
    <row r="974" spans="1:9" x14ac:dyDescent="0.15">
      <c r="A974" s="2">
        <v>15</v>
      </c>
      <c r="B974" s="1" t="s">
        <v>97</v>
      </c>
      <c r="C974" s="4">
        <v>2</v>
      </c>
      <c r="D974" s="8">
        <v>1.19</v>
      </c>
      <c r="E974" s="4">
        <v>0</v>
      </c>
      <c r="F974" s="8">
        <v>0</v>
      </c>
      <c r="G974" s="4">
        <v>2</v>
      </c>
      <c r="H974" s="8">
        <v>5.88</v>
      </c>
      <c r="I974" s="4">
        <v>0</v>
      </c>
    </row>
    <row r="975" spans="1:9" x14ac:dyDescent="0.15">
      <c r="A975" s="2">
        <v>15</v>
      </c>
      <c r="B975" s="1" t="s">
        <v>109</v>
      </c>
      <c r="C975" s="4">
        <v>2</v>
      </c>
      <c r="D975" s="8">
        <v>1.19</v>
      </c>
      <c r="E975" s="4">
        <v>0</v>
      </c>
      <c r="F975" s="8">
        <v>0</v>
      </c>
      <c r="G975" s="4">
        <v>2</v>
      </c>
      <c r="H975" s="8">
        <v>5.88</v>
      </c>
      <c r="I975" s="4">
        <v>0</v>
      </c>
    </row>
    <row r="976" spans="1:9" x14ac:dyDescent="0.15">
      <c r="A976" s="2">
        <v>15</v>
      </c>
      <c r="B976" s="1" t="s">
        <v>84</v>
      </c>
      <c r="C976" s="4">
        <v>2</v>
      </c>
      <c r="D976" s="8">
        <v>1.19</v>
      </c>
      <c r="E976" s="4">
        <v>0</v>
      </c>
      <c r="F976" s="8">
        <v>0</v>
      </c>
      <c r="G976" s="4">
        <v>2</v>
      </c>
      <c r="H976" s="8">
        <v>5.88</v>
      </c>
      <c r="I976" s="4">
        <v>0</v>
      </c>
    </row>
    <row r="977" spans="1:9" x14ac:dyDescent="0.15">
      <c r="A977" s="2">
        <v>18</v>
      </c>
      <c r="B977" s="1" t="s">
        <v>64</v>
      </c>
      <c r="C977" s="4">
        <v>1</v>
      </c>
      <c r="D977" s="8">
        <v>0.6</v>
      </c>
      <c r="E977" s="4">
        <v>1</v>
      </c>
      <c r="F977" s="8">
        <v>0.75</v>
      </c>
      <c r="G977" s="4">
        <v>0</v>
      </c>
      <c r="H977" s="8">
        <v>0</v>
      </c>
      <c r="I977" s="4">
        <v>0</v>
      </c>
    </row>
    <row r="978" spans="1:9" x14ac:dyDescent="0.15">
      <c r="A978" s="2">
        <v>18</v>
      </c>
      <c r="B978" s="1" t="s">
        <v>92</v>
      </c>
      <c r="C978" s="4">
        <v>1</v>
      </c>
      <c r="D978" s="8">
        <v>0.6</v>
      </c>
      <c r="E978" s="4">
        <v>1</v>
      </c>
      <c r="F978" s="8">
        <v>0.75</v>
      </c>
      <c r="G978" s="4">
        <v>0</v>
      </c>
      <c r="H978" s="8">
        <v>0</v>
      </c>
      <c r="I978" s="4">
        <v>0</v>
      </c>
    </row>
    <row r="979" spans="1:9" x14ac:dyDescent="0.15">
      <c r="A979" s="2">
        <v>18</v>
      </c>
      <c r="B979" s="1" t="s">
        <v>132</v>
      </c>
      <c r="C979" s="4">
        <v>1</v>
      </c>
      <c r="D979" s="8">
        <v>0.6</v>
      </c>
      <c r="E979" s="4">
        <v>1</v>
      </c>
      <c r="F979" s="8">
        <v>0.75</v>
      </c>
      <c r="G979" s="4">
        <v>0</v>
      </c>
      <c r="H979" s="8">
        <v>0</v>
      </c>
      <c r="I979" s="4">
        <v>0</v>
      </c>
    </row>
    <row r="980" spans="1:9" x14ac:dyDescent="0.15">
      <c r="A980" s="2">
        <v>18</v>
      </c>
      <c r="B980" s="1" t="s">
        <v>115</v>
      </c>
      <c r="C980" s="4">
        <v>1</v>
      </c>
      <c r="D980" s="8">
        <v>0.6</v>
      </c>
      <c r="E980" s="4">
        <v>0</v>
      </c>
      <c r="F980" s="8">
        <v>0</v>
      </c>
      <c r="G980" s="4">
        <v>0</v>
      </c>
      <c r="H980" s="8">
        <v>0</v>
      </c>
      <c r="I980" s="4">
        <v>1</v>
      </c>
    </row>
    <row r="981" spans="1:9" x14ac:dyDescent="0.15">
      <c r="A981" s="2">
        <v>18</v>
      </c>
      <c r="B981" s="1" t="s">
        <v>89</v>
      </c>
      <c r="C981" s="4">
        <v>1</v>
      </c>
      <c r="D981" s="8">
        <v>0.6</v>
      </c>
      <c r="E981" s="4">
        <v>1</v>
      </c>
      <c r="F981" s="8">
        <v>0.75</v>
      </c>
      <c r="G981" s="4">
        <v>0</v>
      </c>
      <c r="H981" s="8">
        <v>0</v>
      </c>
      <c r="I981" s="4">
        <v>0</v>
      </c>
    </row>
    <row r="982" spans="1:9" x14ac:dyDescent="0.15">
      <c r="A982" s="2">
        <v>18</v>
      </c>
      <c r="B982" s="1" t="s">
        <v>139</v>
      </c>
      <c r="C982" s="4">
        <v>1</v>
      </c>
      <c r="D982" s="8">
        <v>0.6</v>
      </c>
      <c r="E982" s="4">
        <v>0</v>
      </c>
      <c r="F982" s="8">
        <v>0</v>
      </c>
      <c r="G982" s="4">
        <v>1</v>
      </c>
      <c r="H982" s="8">
        <v>2.94</v>
      </c>
      <c r="I982" s="4">
        <v>0</v>
      </c>
    </row>
    <row r="983" spans="1:9" x14ac:dyDescent="0.15">
      <c r="A983" s="2">
        <v>18</v>
      </c>
      <c r="B983" s="1" t="s">
        <v>69</v>
      </c>
      <c r="C983" s="4">
        <v>1</v>
      </c>
      <c r="D983" s="8">
        <v>0.6</v>
      </c>
      <c r="E983" s="4">
        <v>1</v>
      </c>
      <c r="F983" s="8">
        <v>0.75</v>
      </c>
      <c r="G983" s="4">
        <v>0</v>
      </c>
      <c r="H983" s="8">
        <v>0</v>
      </c>
      <c r="I983" s="4">
        <v>0</v>
      </c>
    </row>
    <row r="984" spans="1:9" x14ac:dyDescent="0.15">
      <c r="A984" s="2">
        <v>18</v>
      </c>
      <c r="B984" s="1" t="s">
        <v>74</v>
      </c>
      <c r="C984" s="4">
        <v>1</v>
      </c>
      <c r="D984" s="8">
        <v>0.6</v>
      </c>
      <c r="E984" s="4">
        <v>1</v>
      </c>
      <c r="F984" s="8">
        <v>0.75</v>
      </c>
      <c r="G984" s="4">
        <v>0</v>
      </c>
      <c r="H984" s="8">
        <v>0</v>
      </c>
      <c r="I984" s="4">
        <v>0</v>
      </c>
    </row>
    <row r="985" spans="1:9" x14ac:dyDescent="0.15">
      <c r="A985" s="2">
        <v>18</v>
      </c>
      <c r="B985" s="1" t="s">
        <v>75</v>
      </c>
      <c r="C985" s="4">
        <v>1</v>
      </c>
      <c r="D985" s="8">
        <v>0.6</v>
      </c>
      <c r="E985" s="4">
        <v>1</v>
      </c>
      <c r="F985" s="8">
        <v>0.75</v>
      </c>
      <c r="G985" s="4">
        <v>0</v>
      </c>
      <c r="H985" s="8">
        <v>0</v>
      </c>
      <c r="I985" s="4">
        <v>0</v>
      </c>
    </row>
    <row r="986" spans="1:9" x14ac:dyDescent="0.15">
      <c r="A986" s="2">
        <v>18</v>
      </c>
      <c r="B986" s="1" t="s">
        <v>79</v>
      </c>
      <c r="C986" s="4">
        <v>1</v>
      </c>
      <c r="D986" s="8">
        <v>0.6</v>
      </c>
      <c r="E986" s="4">
        <v>1</v>
      </c>
      <c r="F986" s="8">
        <v>0.75</v>
      </c>
      <c r="G986" s="4">
        <v>0</v>
      </c>
      <c r="H986" s="8">
        <v>0</v>
      </c>
      <c r="I986" s="4">
        <v>0</v>
      </c>
    </row>
    <row r="987" spans="1:9" x14ac:dyDescent="0.15">
      <c r="A987" s="2">
        <v>18</v>
      </c>
      <c r="B987" s="1" t="s">
        <v>81</v>
      </c>
      <c r="C987" s="4">
        <v>1</v>
      </c>
      <c r="D987" s="8">
        <v>0.6</v>
      </c>
      <c r="E987" s="4">
        <v>1</v>
      </c>
      <c r="F987" s="8">
        <v>0.75</v>
      </c>
      <c r="G987" s="4">
        <v>0</v>
      </c>
      <c r="H987" s="8">
        <v>0</v>
      </c>
      <c r="I987" s="4">
        <v>0</v>
      </c>
    </row>
    <row r="988" spans="1:9" x14ac:dyDescent="0.15">
      <c r="A988" s="2">
        <v>18</v>
      </c>
      <c r="B988" s="1" t="s">
        <v>85</v>
      </c>
      <c r="C988" s="4">
        <v>1</v>
      </c>
      <c r="D988" s="8">
        <v>0.6</v>
      </c>
      <c r="E988" s="4">
        <v>0</v>
      </c>
      <c r="F988" s="8">
        <v>0</v>
      </c>
      <c r="G988" s="4">
        <v>1</v>
      </c>
      <c r="H988" s="8">
        <v>2.94</v>
      </c>
      <c r="I988" s="4">
        <v>0</v>
      </c>
    </row>
    <row r="989" spans="1:9" x14ac:dyDescent="0.15">
      <c r="A989" s="1"/>
      <c r="C989" s="4"/>
      <c r="D989" s="8"/>
      <c r="E989" s="4"/>
      <c r="F989" s="8"/>
      <c r="G989" s="4"/>
      <c r="H989" s="8"/>
      <c r="I989" s="4"/>
    </row>
    <row r="990" spans="1:9" x14ac:dyDescent="0.15">
      <c r="A990" s="1" t="s">
        <v>36</v>
      </c>
      <c r="C990" s="4"/>
      <c r="D990" s="8"/>
      <c r="E990" s="4"/>
      <c r="F990" s="8"/>
      <c r="G990" s="4"/>
      <c r="H990" s="8"/>
      <c r="I990" s="4"/>
    </row>
    <row r="991" spans="1:9" x14ac:dyDescent="0.15">
      <c r="A991" s="2">
        <v>1</v>
      </c>
      <c r="B991" s="1" t="s">
        <v>63</v>
      </c>
      <c r="C991" s="4">
        <v>10</v>
      </c>
      <c r="D991" s="8">
        <v>21.28</v>
      </c>
      <c r="E991" s="4">
        <v>1</v>
      </c>
      <c r="F991" s="8">
        <v>3.57</v>
      </c>
      <c r="G991" s="4">
        <v>9</v>
      </c>
      <c r="H991" s="8">
        <v>47.37</v>
      </c>
      <c r="I991" s="4">
        <v>0</v>
      </c>
    </row>
    <row r="992" spans="1:9" x14ac:dyDescent="0.15">
      <c r="A992" s="2">
        <v>2</v>
      </c>
      <c r="B992" s="1" t="s">
        <v>70</v>
      </c>
      <c r="C992" s="4">
        <v>6</v>
      </c>
      <c r="D992" s="8">
        <v>12.77</v>
      </c>
      <c r="E992" s="4">
        <v>6</v>
      </c>
      <c r="F992" s="8">
        <v>21.43</v>
      </c>
      <c r="G992" s="4">
        <v>0</v>
      </c>
      <c r="H992" s="8">
        <v>0</v>
      </c>
      <c r="I992" s="4">
        <v>0</v>
      </c>
    </row>
    <row r="993" spans="1:9" x14ac:dyDescent="0.15">
      <c r="A993" s="2">
        <v>3</v>
      </c>
      <c r="B993" s="1" t="s">
        <v>65</v>
      </c>
      <c r="C993" s="4">
        <v>4</v>
      </c>
      <c r="D993" s="8">
        <v>8.51</v>
      </c>
      <c r="E993" s="4">
        <v>2</v>
      </c>
      <c r="F993" s="8">
        <v>7.14</v>
      </c>
      <c r="G993" s="4">
        <v>2</v>
      </c>
      <c r="H993" s="8">
        <v>10.53</v>
      </c>
      <c r="I993" s="4">
        <v>0</v>
      </c>
    </row>
    <row r="994" spans="1:9" x14ac:dyDescent="0.15">
      <c r="A994" s="2">
        <v>3</v>
      </c>
      <c r="B994" s="1" t="s">
        <v>72</v>
      </c>
      <c r="C994" s="4">
        <v>4</v>
      </c>
      <c r="D994" s="8">
        <v>8.51</v>
      </c>
      <c r="E994" s="4">
        <v>2</v>
      </c>
      <c r="F994" s="8">
        <v>7.14</v>
      </c>
      <c r="G994" s="4">
        <v>2</v>
      </c>
      <c r="H994" s="8">
        <v>10.53</v>
      </c>
      <c r="I994" s="4">
        <v>0</v>
      </c>
    </row>
    <row r="995" spans="1:9" x14ac:dyDescent="0.15">
      <c r="A995" s="2">
        <v>5</v>
      </c>
      <c r="B995" s="1" t="s">
        <v>116</v>
      </c>
      <c r="C995" s="4">
        <v>3</v>
      </c>
      <c r="D995" s="8">
        <v>6.38</v>
      </c>
      <c r="E995" s="4">
        <v>2</v>
      </c>
      <c r="F995" s="8">
        <v>7.14</v>
      </c>
      <c r="G995" s="4">
        <v>1</v>
      </c>
      <c r="H995" s="8">
        <v>5.26</v>
      </c>
      <c r="I995" s="4">
        <v>0</v>
      </c>
    </row>
    <row r="996" spans="1:9" x14ac:dyDescent="0.15">
      <c r="A996" s="2">
        <v>5</v>
      </c>
      <c r="B996" s="1" t="s">
        <v>77</v>
      </c>
      <c r="C996" s="4">
        <v>3</v>
      </c>
      <c r="D996" s="8">
        <v>6.38</v>
      </c>
      <c r="E996" s="4">
        <v>3</v>
      </c>
      <c r="F996" s="8">
        <v>10.71</v>
      </c>
      <c r="G996" s="4">
        <v>0</v>
      </c>
      <c r="H996" s="8">
        <v>0</v>
      </c>
      <c r="I996" s="4">
        <v>0</v>
      </c>
    </row>
    <row r="997" spans="1:9" x14ac:dyDescent="0.15">
      <c r="A997" s="2">
        <v>5</v>
      </c>
      <c r="B997" s="1" t="s">
        <v>78</v>
      </c>
      <c r="C997" s="4">
        <v>3</v>
      </c>
      <c r="D997" s="8">
        <v>6.38</v>
      </c>
      <c r="E997" s="4">
        <v>3</v>
      </c>
      <c r="F997" s="8">
        <v>10.71</v>
      </c>
      <c r="G997" s="4">
        <v>0</v>
      </c>
      <c r="H997" s="8">
        <v>0</v>
      </c>
      <c r="I997" s="4">
        <v>0</v>
      </c>
    </row>
    <row r="998" spans="1:9" x14ac:dyDescent="0.15">
      <c r="A998" s="2">
        <v>8</v>
      </c>
      <c r="B998" s="1" t="s">
        <v>67</v>
      </c>
      <c r="C998" s="4">
        <v>2</v>
      </c>
      <c r="D998" s="8">
        <v>4.26</v>
      </c>
      <c r="E998" s="4">
        <v>1</v>
      </c>
      <c r="F998" s="8">
        <v>3.57</v>
      </c>
      <c r="G998" s="4">
        <v>1</v>
      </c>
      <c r="H998" s="8">
        <v>5.26</v>
      </c>
      <c r="I998" s="4">
        <v>0</v>
      </c>
    </row>
    <row r="999" spans="1:9" x14ac:dyDescent="0.15">
      <c r="A999" s="2">
        <v>8</v>
      </c>
      <c r="B999" s="1" t="s">
        <v>94</v>
      </c>
      <c r="C999" s="4">
        <v>2</v>
      </c>
      <c r="D999" s="8">
        <v>4.26</v>
      </c>
      <c r="E999" s="4">
        <v>2</v>
      </c>
      <c r="F999" s="8">
        <v>7.14</v>
      </c>
      <c r="G999" s="4">
        <v>0</v>
      </c>
      <c r="H999" s="8">
        <v>0</v>
      </c>
      <c r="I999" s="4">
        <v>0</v>
      </c>
    </row>
    <row r="1000" spans="1:9" x14ac:dyDescent="0.15">
      <c r="A1000" s="2">
        <v>8</v>
      </c>
      <c r="B1000" s="1" t="s">
        <v>101</v>
      </c>
      <c r="C1000" s="4">
        <v>2</v>
      </c>
      <c r="D1000" s="8">
        <v>4.26</v>
      </c>
      <c r="E1000" s="4">
        <v>1</v>
      </c>
      <c r="F1000" s="8">
        <v>3.57</v>
      </c>
      <c r="G1000" s="4">
        <v>1</v>
      </c>
      <c r="H1000" s="8">
        <v>5.26</v>
      </c>
      <c r="I1000" s="4">
        <v>0</v>
      </c>
    </row>
    <row r="1001" spans="1:9" x14ac:dyDescent="0.15">
      <c r="A1001" s="2">
        <v>8</v>
      </c>
      <c r="B1001" s="1" t="s">
        <v>82</v>
      </c>
      <c r="C1001" s="4">
        <v>2</v>
      </c>
      <c r="D1001" s="8">
        <v>4.26</v>
      </c>
      <c r="E1001" s="4">
        <v>1</v>
      </c>
      <c r="F1001" s="8">
        <v>3.57</v>
      </c>
      <c r="G1001" s="4">
        <v>1</v>
      </c>
      <c r="H1001" s="8">
        <v>5.26</v>
      </c>
      <c r="I1001" s="4">
        <v>0</v>
      </c>
    </row>
    <row r="1002" spans="1:9" x14ac:dyDescent="0.15">
      <c r="A1002" s="2">
        <v>12</v>
      </c>
      <c r="B1002" s="1" t="s">
        <v>100</v>
      </c>
      <c r="C1002" s="4">
        <v>1</v>
      </c>
      <c r="D1002" s="8">
        <v>2.13</v>
      </c>
      <c r="E1002" s="4">
        <v>0</v>
      </c>
      <c r="F1002" s="8">
        <v>0</v>
      </c>
      <c r="G1002" s="4">
        <v>1</v>
      </c>
      <c r="H1002" s="8">
        <v>5.26</v>
      </c>
      <c r="I1002" s="4">
        <v>0</v>
      </c>
    </row>
    <row r="1003" spans="1:9" x14ac:dyDescent="0.15">
      <c r="A1003" s="2">
        <v>12</v>
      </c>
      <c r="B1003" s="1" t="s">
        <v>126</v>
      </c>
      <c r="C1003" s="4">
        <v>1</v>
      </c>
      <c r="D1003" s="8">
        <v>2.13</v>
      </c>
      <c r="E1003" s="4">
        <v>0</v>
      </c>
      <c r="F1003" s="8">
        <v>0</v>
      </c>
      <c r="G1003" s="4">
        <v>1</v>
      </c>
      <c r="H1003" s="8">
        <v>5.26</v>
      </c>
      <c r="I1003" s="4">
        <v>0</v>
      </c>
    </row>
    <row r="1004" spans="1:9" x14ac:dyDescent="0.15">
      <c r="A1004" s="2">
        <v>12</v>
      </c>
      <c r="B1004" s="1" t="s">
        <v>87</v>
      </c>
      <c r="C1004" s="4">
        <v>1</v>
      </c>
      <c r="D1004" s="8">
        <v>2.13</v>
      </c>
      <c r="E1004" s="4">
        <v>1</v>
      </c>
      <c r="F1004" s="8">
        <v>3.57</v>
      </c>
      <c r="G1004" s="4">
        <v>0</v>
      </c>
      <c r="H1004" s="8">
        <v>0</v>
      </c>
      <c r="I1004" s="4">
        <v>0</v>
      </c>
    </row>
    <row r="1005" spans="1:9" x14ac:dyDescent="0.15">
      <c r="A1005" s="2">
        <v>12</v>
      </c>
      <c r="B1005" s="1" t="s">
        <v>75</v>
      </c>
      <c r="C1005" s="4">
        <v>1</v>
      </c>
      <c r="D1005" s="8">
        <v>2.13</v>
      </c>
      <c r="E1005" s="4">
        <v>1</v>
      </c>
      <c r="F1005" s="8">
        <v>3.57</v>
      </c>
      <c r="G1005" s="4">
        <v>0</v>
      </c>
      <c r="H1005" s="8">
        <v>0</v>
      </c>
      <c r="I1005" s="4">
        <v>0</v>
      </c>
    </row>
    <row r="1006" spans="1:9" x14ac:dyDescent="0.15">
      <c r="A1006" s="2">
        <v>12</v>
      </c>
      <c r="B1006" s="1" t="s">
        <v>81</v>
      </c>
      <c r="C1006" s="4">
        <v>1</v>
      </c>
      <c r="D1006" s="8">
        <v>2.13</v>
      </c>
      <c r="E1006" s="4">
        <v>1</v>
      </c>
      <c r="F1006" s="8">
        <v>3.57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12</v>
      </c>
      <c r="B1007" s="1" t="s">
        <v>85</v>
      </c>
      <c r="C1007" s="4">
        <v>1</v>
      </c>
      <c r="D1007" s="8">
        <v>2.13</v>
      </c>
      <c r="E1007" s="4">
        <v>1</v>
      </c>
      <c r="F1007" s="8">
        <v>3.57</v>
      </c>
      <c r="G1007" s="4">
        <v>0</v>
      </c>
      <c r="H1007" s="8">
        <v>0</v>
      </c>
      <c r="I1007" s="4">
        <v>0</v>
      </c>
    </row>
    <row r="1008" spans="1:9" x14ac:dyDescent="0.15">
      <c r="A1008" s="2">
        <v>18</v>
      </c>
      <c r="B1008" s="1" t="s">
        <v>119</v>
      </c>
      <c r="C1008" s="4">
        <v>0</v>
      </c>
      <c r="D1008" s="8">
        <v>0</v>
      </c>
      <c r="E1008" s="4">
        <v>0</v>
      </c>
      <c r="F1008" s="8">
        <v>0</v>
      </c>
      <c r="G1008" s="4">
        <v>0</v>
      </c>
      <c r="H1008" s="8">
        <v>0</v>
      </c>
      <c r="I1008" s="4">
        <v>0</v>
      </c>
    </row>
    <row r="1009" spans="1:9" x14ac:dyDescent="0.15">
      <c r="A1009" s="2">
        <v>18</v>
      </c>
      <c r="B1009" s="1" t="s">
        <v>64</v>
      </c>
      <c r="C1009" s="4">
        <v>0</v>
      </c>
      <c r="D1009" s="8">
        <v>0</v>
      </c>
      <c r="E1009" s="4">
        <v>0</v>
      </c>
      <c r="F1009" s="8">
        <v>0</v>
      </c>
      <c r="G1009" s="4">
        <v>0</v>
      </c>
      <c r="H1009" s="8">
        <v>0</v>
      </c>
      <c r="I1009" s="4">
        <v>0</v>
      </c>
    </row>
    <row r="1010" spans="1:9" x14ac:dyDescent="0.15">
      <c r="A1010" s="2">
        <v>18</v>
      </c>
      <c r="B1010" s="1" t="s">
        <v>90</v>
      </c>
      <c r="C1010" s="4">
        <v>0</v>
      </c>
      <c r="D1010" s="8">
        <v>0</v>
      </c>
      <c r="E1010" s="4">
        <v>0</v>
      </c>
      <c r="F1010" s="8">
        <v>0</v>
      </c>
      <c r="G1010" s="4">
        <v>0</v>
      </c>
      <c r="H1010" s="8">
        <v>0</v>
      </c>
      <c r="I1010" s="4">
        <v>0</v>
      </c>
    </row>
    <row r="1011" spans="1:9" x14ac:dyDescent="0.15">
      <c r="A1011" s="2">
        <v>18</v>
      </c>
      <c r="B1011" s="1" t="s">
        <v>99</v>
      </c>
      <c r="C1011" s="4">
        <v>0</v>
      </c>
      <c r="D1011" s="8">
        <v>0</v>
      </c>
      <c r="E1011" s="4">
        <v>0</v>
      </c>
      <c r="F1011" s="8">
        <v>0</v>
      </c>
      <c r="G1011" s="4">
        <v>0</v>
      </c>
      <c r="H1011" s="8">
        <v>0</v>
      </c>
      <c r="I1011" s="4">
        <v>0</v>
      </c>
    </row>
    <row r="1012" spans="1:9" x14ac:dyDescent="0.15">
      <c r="A1012" s="2">
        <v>18</v>
      </c>
      <c r="B1012" s="1" t="s">
        <v>66</v>
      </c>
      <c r="C1012" s="4">
        <v>0</v>
      </c>
      <c r="D1012" s="8">
        <v>0</v>
      </c>
      <c r="E1012" s="4">
        <v>0</v>
      </c>
      <c r="F1012" s="8">
        <v>0</v>
      </c>
      <c r="G1012" s="4">
        <v>0</v>
      </c>
      <c r="H1012" s="8">
        <v>0</v>
      </c>
      <c r="I1012" s="4">
        <v>0</v>
      </c>
    </row>
    <row r="1013" spans="1:9" x14ac:dyDescent="0.15">
      <c r="A1013" s="2">
        <v>18</v>
      </c>
      <c r="B1013" s="1" t="s">
        <v>93</v>
      </c>
      <c r="C1013" s="4">
        <v>0</v>
      </c>
      <c r="D1013" s="8">
        <v>0</v>
      </c>
      <c r="E1013" s="4">
        <v>0</v>
      </c>
      <c r="F1013" s="8">
        <v>0</v>
      </c>
      <c r="G1013" s="4">
        <v>0</v>
      </c>
      <c r="H1013" s="8">
        <v>0</v>
      </c>
      <c r="I1013" s="4">
        <v>0</v>
      </c>
    </row>
    <row r="1014" spans="1:9" x14ac:dyDescent="0.15">
      <c r="A1014" s="2">
        <v>18</v>
      </c>
      <c r="B1014" s="1" t="s">
        <v>105</v>
      </c>
      <c r="C1014" s="4">
        <v>0</v>
      </c>
      <c r="D1014" s="8">
        <v>0</v>
      </c>
      <c r="E1014" s="4">
        <v>0</v>
      </c>
      <c r="F1014" s="8">
        <v>0</v>
      </c>
      <c r="G1014" s="4">
        <v>0</v>
      </c>
      <c r="H1014" s="8">
        <v>0</v>
      </c>
      <c r="I1014" s="4">
        <v>0</v>
      </c>
    </row>
    <row r="1015" spans="1:9" x14ac:dyDescent="0.15">
      <c r="A1015" s="2">
        <v>18</v>
      </c>
      <c r="B1015" s="1" t="s">
        <v>95</v>
      </c>
      <c r="C1015" s="4">
        <v>0</v>
      </c>
      <c r="D1015" s="8">
        <v>0</v>
      </c>
      <c r="E1015" s="4">
        <v>0</v>
      </c>
      <c r="F1015" s="8">
        <v>0</v>
      </c>
      <c r="G1015" s="4">
        <v>0</v>
      </c>
      <c r="H1015" s="8">
        <v>0</v>
      </c>
      <c r="I1015" s="4">
        <v>0</v>
      </c>
    </row>
    <row r="1016" spans="1:9" x14ac:dyDescent="0.15">
      <c r="A1016" s="2">
        <v>18</v>
      </c>
      <c r="B1016" s="1" t="s">
        <v>114</v>
      </c>
      <c r="C1016" s="4">
        <v>0</v>
      </c>
      <c r="D1016" s="8">
        <v>0</v>
      </c>
      <c r="E1016" s="4">
        <v>0</v>
      </c>
      <c r="F1016" s="8">
        <v>0</v>
      </c>
      <c r="G1016" s="4">
        <v>0</v>
      </c>
      <c r="H1016" s="8">
        <v>0</v>
      </c>
      <c r="I1016" s="4">
        <v>0</v>
      </c>
    </row>
    <row r="1017" spans="1:9" x14ac:dyDescent="0.15">
      <c r="A1017" s="2">
        <v>18</v>
      </c>
      <c r="B1017" s="1" t="s">
        <v>120</v>
      </c>
      <c r="C1017" s="4">
        <v>0</v>
      </c>
      <c r="D1017" s="8">
        <v>0</v>
      </c>
      <c r="E1017" s="4">
        <v>0</v>
      </c>
      <c r="F1017" s="8">
        <v>0</v>
      </c>
      <c r="G1017" s="4">
        <v>0</v>
      </c>
      <c r="H1017" s="8">
        <v>0</v>
      </c>
      <c r="I1017" s="4">
        <v>0</v>
      </c>
    </row>
    <row r="1018" spans="1:9" x14ac:dyDescent="0.15">
      <c r="A1018" s="2">
        <v>18</v>
      </c>
      <c r="B1018" s="1" t="s">
        <v>86</v>
      </c>
      <c r="C1018" s="4">
        <v>0</v>
      </c>
      <c r="D1018" s="8">
        <v>0</v>
      </c>
      <c r="E1018" s="4">
        <v>0</v>
      </c>
      <c r="F1018" s="8">
        <v>0</v>
      </c>
      <c r="G1018" s="4">
        <v>0</v>
      </c>
      <c r="H1018" s="8">
        <v>0</v>
      </c>
      <c r="I1018" s="4">
        <v>0</v>
      </c>
    </row>
    <row r="1019" spans="1:9" x14ac:dyDescent="0.15">
      <c r="A1019" s="2">
        <v>18</v>
      </c>
      <c r="B1019" s="1" t="s">
        <v>96</v>
      </c>
      <c r="C1019" s="4">
        <v>0</v>
      </c>
      <c r="D1019" s="8">
        <v>0</v>
      </c>
      <c r="E1019" s="4">
        <v>0</v>
      </c>
      <c r="F1019" s="8">
        <v>0</v>
      </c>
      <c r="G1019" s="4">
        <v>0</v>
      </c>
      <c r="H1019" s="8">
        <v>0</v>
      </c>
      <c r="I1019" s="4">
        <v>0</v>
      </c>
    </row>
    <row r="1020" spans="1:9" x14ac:dyDescent="0.15">
      <c r="A1020" s="2">
        <v>18</v>
      </c>
      <c r="B1020" s="1" t="s">
        <v>98</v>
      </c>
      <c r="C1020" s="4">
        <v>0</v>
      </c>
      <c r="D1020" s="8">
        <v>0</v>
      </c>
      <c r="E1020" s="4">
        <v>0</v>
      </c>
      <c r="F1020" s="8">
        <v>0</v>
      </c>
      <c r="G1020" s="4">
        <v>0</v>
      </c>
      <c r="H1020" s="8">
        <v>0</v>
      </c>
      <c r="I1020" s="4">
        <v>0</v>
      </c>
    </row>
    <row r="1021" spans="1:9" x14ac:dyDescent="0.15">
      <c r="A1021" s="2">
        <v>18</v>
      </c>
      <c r="B1021" s="1" t="s">
        <v>97</v>
      </c>
      <c r="C1021" s="4">
        <v>0</v>
      </c>
      <c r="D1021" s="8">
        <v>0</v>
      </c>
      <c r="E1021" s="4">
        <v>0</v>
      </c>
      <c r="F1021" s="8">
        <v>0</v>
      </c>
      <c r="G1021" s="4">
        <v>0</v>
      </c>
      <c r="H1021" s="8">
        <v>0</v>
      </c>
      <c r="I1021" s="4">
        <v>0</v>
      </c>
    </row>
    <row r="1022" spans="1:9" x14ac:dyDescent="0.15">
      <c r="A1022" s="2">
        <v>18</v>
      </c>
      <c r="B1022" s="1" t="s">
        <v>110</v>
      </c>
      <c r="C1022" s="4">
        <v>0</v>
      </c>
      <c r="D1022" s="8">
        <v>0</v>
      </c>
      <c r="E1022" s="4">
        <v>0</v>
      </c>
      <c r="F1022" s="8">
        <v>0</v>
      </c>
      <c r="G1022" s="4">
        <v>0</v>
      </c>
      <c r="H1022" s="8">
        <v>0</v>
      </c>
      <c r="I1022" s="4">
        <v>0</v>
      </c>
    </row>
    <row r="1023" spans="1:9" x14ac:dyDescent="0.15">
      <c r="A1023" s="2">
        <v>18</v>
      </c>
      <c r="B1023" s="1" t="s">
        <v>121</v>
      </c>
      <c r="C1023" s="4">
        <v>0</v>
      </c>
      <c r="D1023" s="8">
        <v>0</v>
      </c>
      <c r="E1023" s="4">
        <v>0</v>
      </c>
      <c r="F1023" s="8">
        <v>0</v>
      </c>
      <c r="G1023" s="4">
        <v>0</v>
      </c>
      <c r="H1023" s="8">
        <v>0</v>
      </c>
      <c r="I1023" s="4">
        <v>0</v>
      </c>
    </row>
    <row r="1024" spans="1:9" x14ac:dyDescent="0.15">
      <c r="A1024" s="2">
        <v>18</v>
      </c>
      <c r="B1024" s="1" t="s">
        <v>91</v>
      </c>
      <c r="C1024" s="4">
        <v>0</v>
      </c>
      <c r="D1024" s="8">
        <v>0</v>
      </c>
      <c r="E1024" s="4">
        <v>0</v>
      </c>
      <c r="F1024" s="8">
        <v>0</v>
      </c>
      <c r="G1024" s="4">
        <v>0</v>
      </c>
      <c r="H1024" s="8">
        <v>0</v>
      </c>
      <c r="I1024" s="4">
        <v>0</v>
      </c>
    </row>
    <row r="1025" spans="1:9" x14ac:dyDescent="0.15">
      <c r="A1025" s="2">
        <v>18</v>
      </c>
      <c r="B1025" s="1" t="s">
        <v>122</v>
      </c>
      <c r="C1025" s="4">
        <v>0</v>
      </c>
      <c r="D1025" s="8">
        <v>0</v>
      </c>
      <c r="E1025" s="4">
        <v>0</v>
      </c>
      <c r="F1025" s="8">
        <v>0</v>
      </c>
      <c r="G1025" s="4">
        <v>0</v>
      </c>
      <c r="H1025" s="8">
        <v>0</v>
      </c>
      <c r="I1025" s="4">
        <v>0</v>
      </c>
    </row>
    <row r="1026" spans="1:9" x14ac:dyDescent="0.15">
      <c r="A1026" s="2">
        <v>18</v>
      </c>
      <c r="B1026" s="1" t="s">
        <v>103</v>
      </c>
      <c r="C1026" s="4">
        <v>0</v>
      </c>
      <c r="D1026" s="8">
        <v>0</v>
      </c>
      <c r="E1026" s="4">
        <v>0</v>
      </c>
      <c r="F1026" s="8">
        <v>0</v>
      </c>
      <c r="G1026" s="4">
        <v>0</v>
      </c>
      <c r="H1026" s="8">
        <v>0</v>
      </c>
      <c r="I1026" s="4">
        <v>0</v>
      </c>
    </row>
    <row r="1027" spans="1:9" x14ac:dyDescent="0.15">
      <c r="A1027" s="2">
        <v>18</v>
      </c>
      <c r="B1027" s="1" t="s">
        <v>123</v>
      </c>
      <c r="C1027" s="4">
        <v>0</v>
      </c>
      <c r="D1027" s="8">
        <v>0</v>
      </c>
      <c r="E1027" s="4">
        <v>0</v>
      </c>
      <c r="F1027" s="8">
        <v>0</v>
      </c>
      <c r="G1027" s="4">
        <v>0</v>
      </c>
      <c r="H1027" s="8">
        <v>0</v>
      </c>
      <c r="I1027" s="4">
        <v>0</v>
      </c>
    </row>
    <row r="1028" spans="1:9" x14ac:dyDescent="0.15">
      <c r="A1028" s="2">
        <v>18</v>
      </c>
      <c r="B1028" s="1" t="s">
        <v>111</v>
      </c>
      <c r="C1028" s="4">
        <v>0</v>
      </c>
      <c r="D1028" s="8">
        <v>0</v>
      </c>
      <c r="E1028" s="4">
        <v>0</v>
      </c>
      <c r="F1028" s="8">
        <v>0</v>
      </c>
      <c r="G1028" s="4">
        <v>0</v>
      </c>
      <c r="H1028" s="8">
        <v>0</v>
      </c>
      <c r="I1028" s="4">
        <v>0</v>
      </c>
    </row>
    <row r="1029" spans="1:9" x14ac:dyDescent="0.15">
      <c r="A1029" s="2">
        <v>18</v>
      </c>
      <c r="B1029" s="1" t="s">
        <v>124</v>
      </c>
      <c r="C1029" s="4">
        <v>0</v>
      </c>
      <c r="D1029" s="8">
        <v>0</v>
      </c>
      <c r="E1029" s="4">
        <v>0</v>
      </c>
      <c r="F1029" s="8">
        <v>0</v>
      </c>
      <c r="G1029" s="4">
        <v>0</v>
      </c>
      <c r="H1029" s="8">
        <v>0</v>
      </c>
      <c r="I1029" s="4">
        <v>0</v>
      </c>
    </row>
    <row r="1030" spans="1:9" x14ac:dyDescent="0.15">
      <c r="A1030" s="2">
        <v>18</v>
      </c>
      <c r="B1030" s="1" t="s">
        <v>125</v>
      </c>
      <c r="C1030" s="4">
        <v>0</v>
      </c>
      <c r="D1030" s="8">
        <v>0</v>
      </c>
      <c r="E1030" s="4">
        <v>0</v>
      </c>
      <c r="F1030" s="8">
        <v>0</v>
      </c>
      <c r="G1030" s="4">
        <v>0</v>
      </c>
      <c r="H1030" s="8">
        <v>0</v>
      </c>
      <c r="I1030" s="4">
        <v>0</v>
      </c>
    </row>
    <row r="1031" spans="1:9" x14ac:dyDescent="0.15">
      <c r="A1031" s="2">
        <v>18</v>
      </c>
      <c r="B1031" s="1" t="s">
        <v>92</v>
      </c>
      <c r="C1031" s="4">
        <v>0</v>
      </c>
      <c r="D1031" s="8">
        <v>0</v>
      </c>
      <c r="E1031" s="4">
        <v>0</v>
      </c>
      <c r="F1031" s="8">
        <v>0</v>
      </c>
      <c r="G1031" s="4">
        <v>0</v>
      </c>
      <c r="H1031" s="8">
        <v>0</v>
      </c>
      <c r="I1031" s="4">
        <v>0</v>
      </c>
    </row>
    <row r="1032" spans="1:9" x14ac:dyDescent="0.15">
      <c r="A1032" s="2">
        <v>18</v>
      </c>
      <c r="B1032" s="1" t="s">
        <v>127</v>
      </c>
      <c r="C1032" s="4">
        <v>0</v>
      </c>
      <c r="D1032" s="8">
        <v>0</v>
      </c>
      <c r="E1032" s="4">
        <v>0</v>
      </c>
      <c r="F1032" s="8">
        <v>0</v>
      </c>
      <c r="G1032" s="4">
        <v>0</v>
      </c>
      <c r="H1032" s="8">
        <v>0</v>
      </c>
      <c r="I1032" s="4">
        <v>0</v>
      </c>
    </row>
    <row r="1033" spans="1:9" x14ac:dyDescent="0.15">
      <c r="A1033" s="2">
        <v>18</v>
      </c>
      <c r="B1033" s="1" t="s">
        <v>128</v>
      </c>
      <c r="C1033" s="4">
        <v>0</v>
      </c>
      <c r="D1033" s="8">
        <v>0</v>
      </c>
      <c r="E1033" s="4">
        <v>0</v>
      </c>
      <c r="F1033" s="8">
        <v>0</v>
      </c>
      <c r="G1033" s="4">
        <v>0</v>
      </c>
      <c r="H1033" s="8">
        <v>0</v>
      </c>
      <c r="I1033" s="4">
        <v>0</v>
      </c>
    </row>
    <row r="1034" spans="1:9" x14ac:dyDescent="0.15">
      <c r="A1034" s="2">
        <v>18</v>
      </c>
      <c r="B1034" s="1" t="s">
        <v>129</v>
      </c>
      <c r="C1034" s="4">
        <v>0</v>
      </c>
      <c r="D1034" s="8">
        <v>0</v>
      </c>
      <c r="E1034" s="4">
        <v>0</v>
      </c>
      <c r="F1034" s="8">
        <v>0</v>
      </c>
      <c r="G1034" s="4">
        <v>0</v>
      </c>
      <c r="H1034" s="8">
        <v>0</v>
      </c>
      <c r="I1034" s="4">
        <v>0</v>
      </c>
    </row>
    <row r="1035" spans="1:9" x14ac:dyDescent="0.15">
      <c r="A1035" s="2">
        <v>18</v>
      </c>
      <c r="B1035" s="1" t="s">
        <v>130</v>
      </c>
      <c r="C1035" s="4">
        <v>0</v>
      </c>
      <c r="D1035" s="8">
        <v>0</v>
      </c>
      <c r="E1035" s="4">
        <v>0</v>
      </c>
      <c r="F1035" s="8">
        <v>0</v>
      </c>
      <c r="G1035" s="4">
        <v>0</v>
      </c>
      <c r="H1035" s="8">
        <v>0</v>
      </c>
      <c r="I1035" s="4">
        <v>0</v>
      </c>
    </row>
    <row r="1036" spans="1:9" x14ac:dyDescent="0.15">
      <c r="A1036" s="2">
        <v>18</v>
      </c>
      <c r="B1036" s="1" t="s">
        <v>131</v>
      </c>
      <c r="C1036" s="4">
        <v>0</v>
      </c>
      <c r="D1036" s="8">
        <v>0</v>
      </c>
      <c r="E1036" s="4">
        <v>0</v>
      </c>
      <c r="F1036" s="8">
        <v>0</v>
      </c>
      <c r="G1036" s="4">
        <v>0</v>
      </c>
      <c r="H1036" s="8">
        <v>0</v>
      </c>
      <c r="I1036" s="4">
        <v>0</v>
      </c>
    </row>
    <row r="1037" spans="1:9" x14ac:dyDescent="0.15">
      <c r="A1037" s="2">
        <v>18</v>
      </c>
      <c r="B1037" s="1" t="s">
        <v>118</v>
      </c>
      <c r="C1037" s="4">
        <v>0</v>
      </c>
      <c r="D1037" s="8">
        <v>0</v>
      </c>
      <c r="E1037" s="4">
        <v>0</v>
      </c>
      <c r="F1037" s="8">
        <v>0</v>
      </c>
      <c r="G1037" s="4">
        <v>0</v>
      </c>
      <c r="H1037" s="8">
        <v>0</v>
      </c>
      <c r="I1037" s="4">
        <v>0</v>
      </c>
    </row>
    <row r="1038" spans="1:9" x14ac:dyDescent="0.15">
      <c r="A1038" s="2">
        <v>18</v>
      </c>
      <c r="B1038" s="1" t="s">
        <v>132</v>
      </c>
      <c r="C1038" s="4">
        <v>0</v>
      </c>
      <c r="D1038" s="8">
        <v>0</v>
      </c>
      <c r="E1038" s="4">
        <v>0</v>
      </c>
      <c r="F1038" s="8">
        <v>0</v>
      </c>
      <c r="G1038" s="4">
        <v>0</v>
      </c>
      <c r="H1038" s="8">
        <v>0</v>
      </c>
      <c r="I1038" s="4">
        <v>0</v>
      </c>
    </row>
    <row r="1039" spans="1:9" x14ac:dyDescent="0.15">
      <c r="A1039" s="2">
        <v>18</v>
      </c>
      <c r="B1039" s="1" t="s">
        <v>106</v>
      </c>
      <c r="C1039" s="4">
        <v>0</v>
      </c>
      <c r="D1039" s="8">
        <v>0</v>
      </c>
      <c r="E1039" s="4">
        <v>0</v>
      </c>
      <c r="F1039" s="8">
        <v>0</v>
      </c>
      <c r="G1039" s="4">
        <v>0</v>
      </c>
      <c r="H1039" s="8">
        <v>0</v>
      </c>
      <c r="I1039" s="4">
        <v>0</v>
      </c>
    </row>
    <row r="1040" spans="1:9" x14ac:dyDescent="0.15">
      <c r="A1040" s="2">
        <v>18</v>
      </c>
      <c r="B1040" s="1" t="s">
        <v>133</v>
      </c>
      <c r="C1040" s="4">
        <v>0</v>
      </c>
      <c r="D1040" s="8">
        <v>0</v>
      </c>
      <c r="E1040" s="4">
        <v>0</v>
      </c>
      <c r="F1040" s="8">
        <v>0</v>
      </c>
      <c r="G1040" s="4">
        <v>0</v>
      </c>
      <c r="H1040" s="8">
        <v>0</v>
      </c>
      <c r="I1040" s="4">
        <v>0</v>
      </c>
    </row>
    <row r="1041" spans="1:9" x14ac:dyDescent="0.15">
      <c r="A1041" s="2">
        <v>18</v>
      </c>
      <c r="B1041" s="1" t="s">
        <v>112</v>
      </c>
      <c r="C1041" s="4">
        <v>0</v>
      </c>
      <c r="D1041" s="8">
        <v>0</v>
      </c>
      <c r="E1041" s="4">
        <v>0</v>
      </c>
      <c r="F1041" s="8">
        <v>0</v>
      </c>
      <c r="G1041" s="4">
        <v>0</v>
      </c>
      <c r="H1041" s="8">
        <v>0</v>
      </c>
      <c r="I1041" s="4">
        <v>0</v>
      </c>
    </row>
    <row r="1042" spans="1:9" x14ac:dyDescent="0.15">
      <c r="A1042" s="2">
        <v>18</v>
      </c>
      <c r="B1042" s="1" t="s">
        <v>109</v>
      </c>
      <c r="C1042" s="4">
        <v>0</v>
      </c>
      <c r="D1042" s="8">
        <v>0</v>
      </c>
      <c r="E1042" s="4">
        <v>0</v>
      </c>
      <c r="F1042" s="8">
        <v>0</v>
      </c>
      <c r="G1042" s="4">
        <v>0</v>
      </c>
      <c r="H1042" s="8">
        <v>0</v>
      </c>
      <c r="I1042" s="4">
        <v>0</v>
      </c>
    </row>
    <row r="1043" spans="1:9" x14ac:dyDescent="0.15">
      <c r="A1043" s="2">
        <v>18</v>
      </c>
      <c r="B1043" s="1" t="s">
        <v>134</v>
      </c>
      <c r="C1043" s="4">
        <v>0</v>
      </c>
      <c r="D1043" s="8">
        <v>0</v>
      </c>
      <c r="E1043" s="4">
        <v>0</v>
      </c>
      <c r="F1043" s="8">
        <v>0</v>
      </c>
      <c r="G1043" s="4">
        <v>0</v>
      </c>
      <c r="H1043" s="8">
        <v>0</v>
      </c>
      <c r="I1043" s="4">
        <v>0</v>
      </c>
    </row>
    <row r="1044" spans="1:9" x14ac:dyDescent="0.15">
      <c r="A1044" s="2">
        <v>18</v>
      </c>
      <c r="B1044" s="1" t="s">
        <v>135</v>
      </c>
      <c r="C1044" s="4">
        <v>0</v>
      </c>
      <c r="D1044" s="8">
        <v>0</v>
      </c>
      <c r="E1044" s="4">
        <v>0</v>
      </c>
      <c r="F1044" s="8">
        <v>0</v>
      </c>
      <c r="G1044" s="4">
        <v>0</v>
      </c>
      <c r="H1044" s="8">
        <v>0</v>
      </c>
      <c r="I1044" s="4">
        <v>0</v>
      </c>
    </row>
    <row r="1045" spans="1:9" x14ac:dyDescent="0.15">
      <c r="A1045" s="2">
        <v>18</v>
      </c>
      <c r="B1045" s="1" t="s">
        <v>136</v>
      </c>
      <c r="C1045" s="4">
        <v>0</v>
      </c>
      <c r="D1045" s="8">
        <v>0</v>
      </c>
      <c r="E1045" s="4">
        <v>0</v>
      </c>
      <c r="F1045" s="8">
        <v>0</v>
      </c>
      <c r="G1045" s="4">
        <v>0</v>
      </c>
      <c r="H1045" s="8">
        <v>0</v>
      </c>
      <c r="I1045" s="4">
        <v>0</v>
      </c>
    </row>
    <row r="1046" spans="1:9" x14ac:dyDescent="0.15">
      <c r="A1046" s="2">
        <v>18</v>
      </c>
      <c r="B1046" s="1" t="s">
        <v>115</v>
      </c>
      <c r="C1046" s="4">
        <v>0</v>
      </c>
      <c r="D1046" s="8">
        <v>0</v>
      </c>
      <c r="E1046" s="4">
        <v>0</v>
      </c>
      <c r="F1046" s="8">
        <v>0</v>
      </c>
      <c r="G1046" s="4">
        <v>0</v>
      </c>
      <c r="H1046" s="8">
        <v>0</v>
      </c>
      <c r="I1046" s="4">
        <v>0</v>
      </c>
    </row>
    <row r="1047" spans="1:9" x14ac:dyDescent="0.15">
      <c r="A1047" s="2">
        <v>18</v>
      </c>
      <c r="B1047" s="1" t="s">
        <v>137</v>
      </c>
      <c r="C1047" s="4">
        <v>0</v>
      </c>
      <c r="D1047" s="8">
        <v>0</v>
      </c>
      <c r="E1047" s="4">
        <v>0</v>
      </c>
      <c r="F1047" s="8">
        <v>0</v>
      </c>
      <c r="G1047" s="4">
        <v>0</v>
      </c>
      <c r="H1047" s="8">
        <v>0</v>
      </c>
      <c r="I1047" s="4">
        <v>0</v>
      </c>
    </row>
    <row r="1048" spans="1:9" x14ac:dyDescent="0.15">
      <c r="A1048" s="2">
        <v>18</v>
      </c>
      <c r="B1048" s="1" t="s">
        <v>138</v>
      </c>
      <c r="C1048" s="4">
        <v>0</v>
      </c>
      <c r="D1048" s="8">
        <v>0</v>
      </c>
      <c r="E1048" s="4">
        <v>0</v>
      </c>
      <c r="F1048" s="8">
        <v>0</v>
      </c>
      <c r="G1048" s="4">
        <v>0</v>
      </c>
      <c r="H1048" s="8">
        <v>0</v>
      </c>
      <c r="I1048" s="4">
        <v>0</v>
      </c>
    </row>
    <row r="1049" spans="1:9" x14ac:dyDescent="0.15">
      <c r="A1049" s="2">
        <v>18</v>
      </c>
      <c r="B1049" s="1" t="s">
        <v>117</v>
      </c>
      <c r="C1049" s="4">
        <v>0</v>
      </c>
      <c r="D1049" s="8">
        <v>0</v>
      </c>
      <c r="E1049" s="4">
        <v>0</v>
      </c>
      <c r="F1049" s="8">
        <v>0</v>
      </c>
      <c r="G1049" s="4">
        <v>0</v>
      </c>
      <c r="H1049" s="8">
        <v>0</v>
      </c>
      <c r="I1049" s="4">
        <v>0</v>
      </c>
    </row>
    <row r="1050" spans="1:9" x14ac:dyDescent="0.15">
      <c r="A1050" s="2">
        <v>18</v>
      </c>
      <c r="B1050" s="1" t="s">
        <v>88</v>
      </c>
      <c r="C1050" s="4">
        <v>0</v>
      </c>
      <c r="D1050" s="8">
        <v>0</v>
      </c>
      <c r="E1050" s="4">
        <v>0</v>
      </c>
      <c r="F1050" s="8">
        <v>0</v>
      </c>
      <c r="G1050" s="4">
        <v>0</v>
      </c>
      <c r="H1050" s="8">
        <v>0</v>
      </c>
      <c r="I1050" s="4">
        <v>0</v>
      </c>
    </row>
    <row r="1051" spans="1:9" x14ac:dyDescent="0.15">
      <c r="A1051" s="2">
        <v>18</v>
      </c>
      <c r="B1051" s="1" t="s">
        <v>89</v>
      </c>
      <c r="C1051" s="4">
        <v>0</v>
      </c>
      <c r="D1051" s="8">
        <v>0</v>
      </c>
      <c r="E1051" s="4">
        <v>0</v>
      </c>
      <c r="F1051" s="8">
        <v>0</v>
      </c>
      <c r="G1051" s="4">
        <v>0</v>
      </c>
      <c r="H1051" s="8">
        <v>0</v>
      </c>
      <c r="I1051" s="4">
        <v>0</v>
      </c>
    </row>
    <row r="1052" spans="1:9" x14ac:dyDescent="0.15">
      <c r="A1052" s="2">
        <v>18</v>
      </c>
      <c r="B1052" s="1" t="s">
        <v>83</v>
      </c>
      <c r="C1052" s="4">
        <v>0</v>
      </c>
      <c r="D1052" s="8">
        <v>0</v>
      </c>
      <c r="E1052" s="4">
        <v>0</v>
      </c>
      <c r="F1052" s="8">
        <v>0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18</v>
      </c>
      <c r="B1053" s="1" t="s">
        <v>68</v>
      </c>
      <c r="C1053" s="4">
        <v>0</v>
      </c>
      <c r="D1053" s="8">
        <v>0</v>
      </c>
      <c r="E1053" s="4">
        <v>0</v>
      </c>
      <c r="F1053" s="8">
        <v>0</v>
      </c>
      <c r="G1053" s="4">
        <v>0</v>
      </c>
      <c r="H1053" s="8">
        <v>0</v>
      </c>
      <c r="I1053" s="4">
        <v>0</v>
      </c>
    </row>
    <row r="1054" spans="1:9" x14ac:dyDescent="0.15">
      <c r="A1054" s="2">
        <v>18</v>
      </c>
      <c r="B1054" s="1" t="s">
        <v>139</v>
      </c>
      <c r="C1054" s="4">
        <v>0</v>
      </c>
      <c r="D1054" s="8">
        <v>0</v>
      </c>
      <c r="E1054" s="4">
        <v>0</v>
      </c>
      <c r="F1054" s="8">
        <v>0</v>
      </c>
      <c r="G1054" s="4">
        <v>0</v>
      </c>
      <c r="H1054" s="8">
        <v>0</v>
      </c>
      <c r="I1054" s="4">
        <v>0</v>
      </c>
    </row>
    <row r="1055" spans="1:9" x14ac:dyDescent="0.15">
      <c r="A1055" s="2">
        <v>18</v>
      </c>
      <c r="B1055" s="1" t="s">
        <v>69</v>
      </c>
      <c r="C1055" s="4">
        <v>0</v>
      </c>
      <c r="D1055" s="8">
        <v>0</v>
      </c>
      <c r="E1055" s="4">
        <v>0</v>
      </c>
      <c r="F1055" s="8">
        <v>0</v>
      </c>
      <c r="G1055" s="4">
        <v>0</v>
      </c>
      <c r="H1055" s="8">
        <v>0</v>
      </c>
      <c r="I1055" s="4">
        <v>0</v>
      </c>
    </row>
    <row r="1056" spans="1:9" x14ac:dyDescent="0.15">
      <c r="A1056" s="2">
        <v>18</v>
      </c>
      <c r="B1056" s="1" t="s">
        <v>71</v>
      </c>
      <c r="C1056" s="4">
        <v>0</v>
      </c>
      <c r="D1056" s="8">
        <v>0</v>
      </c>
      <c r="E1056" s="4">
        <v>0</v>
      </c>
      <c r="F1056" s="8">
        <v>0</v>
      </c>
      <c r="G1056" s="4">
        <v>0</v>
      </c>
      <c r="H1056" s="8">
        <v>0</v>
      </c>
      <c r="I1056" s="4">
        <v>0</v>
      </c>
    </row>
    <row r="1057" spans="1:9" x14ac:dyDescent="0.15">
      <c r="A1057" s="2">
        <v>18</v>
      </c>
      <c r="B1057" s="1" t="s">
        <v>104</v>
      </c>
      <c r="C1057" s="4">
        <v>0</v>
      </c>
      <c r="D1057" s="8">
        <v>0</v>
      </c>
      <c r="E1057" s="4">
        <v>0</v>
      </c>
      <c r="F1057" s="8">
        <v>0</v>
      </c>
      <c r="G1057" s="4">
        <v>0</v>
      </c>
      <c r="H1057" s="8">
        <v>0</v>
      </c>
      <c r="I1057" s="4">
        <v>0</v>
      </c>
    </row>
    <row r="1058" spans="1:9" x14ac:dyDescent="0.15">
      <c r="A1058" s="2">
        <v>18</v>
      </c>
      <c r="B1058" s="1" t="s">
        <v>73</v>
      </c>
      <c r="C1058" s="4">
        <v>0</v>
      </c>
      <c r="D1058" s="8">
        <v>0</v>
      </c>
      <c r="E1058" s="4">
        <v>0</v>
      </c>
      <c r="F1058" s="8">
        <v>0</v>
      </c>
      <c r="G1058" s="4">
        <v>0</v>
      </c>
      <c r="H1058" s="8">
        <v>0</v>
      </c>
      <c r="I1058" s="4">
        <v>0</v>
      </c>
    </row>
    <row r="1059" spans="1:9" x14ac:dyDescent="0.15">
      <c r="A1059" s="2">
        <v>18</v>
      </c>
      <c r="B1059" s="1" t="s">
        <v>74</v>
      </c>
      <c r="C1059" s="4">
        <v>0</v>
      </c>
      <c r="D1059" s="8">
        <v>0</v>
      </c>
      <c r="E1059" s="4">
        <v>0</v>
      </c>
      <c r="F1059" s="8">
        <v>0</v>
      </c>
      <c r="G1059" s="4">
        <v>0</v>
      </c>
      <c r="H1059" s="8">
        <v>0</v>
      </c>
      <c r="I1059" s="4">
        <v>0</v>
      </c>
    </row>
    <row r="1060" spans="1:9" x14ac:dyDescent="0.15">
      <c r="A1060" s="2">
        <v>18</v>
      </c>
      <c r="B1060" s="1" t="s">
        <v>140</v>
      </c>
      <c r="C1060" s="4">
        <v>0</v>
      </c>
      <c r="D1060" s="8">
        <v>0</v>
      </c>
      <c r="E1060" s="4">
        <v>0</v>
      </c>
      <c r="F1060" s="8">
        <v>0</v>
      </c>
      <c r="G1060" s="4">
        <v>0</v>
      </c>
      <c r="H1060" s="8">
        <v>0</v>
      </c>
      <c r="I1060" s="4">
        <v>0</v>
      </c>
    </row>
    <row r="1061" spans="1:9" x14ac:dyDescent="0.15">
      <c r="A1061" s="2">
        <v>18</v>
      </c>
      <c r="B1061" s="1" t="s">
        <v>141</v>
      </c>
      <c r="C1061" s="4">
        <v>0</v>
      </c>
      <c r="D1061" s="8">
        <v>0</v>
      </c>
      <c r="E1061" s="4">
        <v>0</v>
      </c>
      <c r="F1061" s="8">
        <v>0</v>
      </c>
      <c r="G1061" s="4">
        <v>0</v>
      </c>
      <c r="H1061" s="8">
        <v>0</v>
      </c>
      <c r="I1061" s="4">
        <v>0</v>
      </c>
    </row>
    <row r="1062" spans="1:9" x14ac:dyDescent="0.15">
      <c r="A1062" s="2">
        <v>18</v>
      </c>
      <c r="B1062" s="1" t="s">
        <v>76</v>
      </c>
      <c r="C1062" s="4">
        <v>0</v>
      </c>
      <c r="D1062" s="8">
        <v>0</v>
      </c>
      <c r="E1062" s="4">
        <v>0</v>
      </c>
      <c r="F1062" s="8">
        <v>0</v>
      </c>
      <c r="G1062" s="4">
        <v>0</v>
      </c>
      <c r="H1062" s="8">
        <v>0</v>
      </c>
      <c r="I1062" s="4">
        <v>0</v>
      </c>
    </row>
    <row r="1063" spans="1:9" x14ac:dyDescent="0.15">
      <c r="A1063" s="2">
        <v>18</v>
      </c>
      <c r="B1063" s="1" t="s">
        <v>107</v>
      </c>
      <c r="C1063" s="4">
        <v>0</v>
      </c>
      <c r="D1063" s="8">
        <v>0</v>
      </c>
      <c r="E1063" s="4">
        <v>0</v>
      </c>
      <c r="F1063" s="8">
        <v>0</v>
      </c>
      <c r="G1063" s="4">
        <v>0</v>
      </c>
      <c r="H1063" s="8">
        <v>0</v>
      </c>
      <c r="I1063" s="4">
        <v>0</v>
      </c>
    </row>
    <row r="1064" spans="1:9" x14ac:dyDescent="0.15">
      <c r="A1064" s="2">
        <v>18</v>
      </c>
      <c r="B1064" s="1" t="s">
        <v>79</v>
      </c>
      <c r="C1064" s="4">
        <v>0</v>
      </c>
      <c r="D1064" s="8">
        <v>0</v>
      </c>
      <c r="E1064" s="4">
        <v>0</v>
      </c>
      <c r="F1064" s="8">
        <v>0</v>
      </c>
      <c r="G1064" s="4">
        <v>0</v>
      </c>
      <c r="H1064" s="8">
        <v>0</v>
      </c>
      <c r="I1064" s="4">
        <v>0</v>
      </c>
    </row>
    <row r="1065" spans="1:9" x14ac:dyDescent="0.15">
      <c r="A1065" s="2">
        <v>18</v>
      </c>
      <c r="B1065" s="1" t="s">
        <v>80</v>
      </c>
      <c r="C1065" s="4">
        <v>0</v>
      </c>
      <c r="D1065" s="8">
        <v>0</v>
      </c>
      <c r="E1065" s="4">
        <v>0</v>
      </c>
      <c r="F1065" s="8">
        <v>0</v>
      </c>
      <c r="G1065" s="4">
        <v>0</v>
      </c>
      <c r="H1065" s="8">
        <v>0</v>
      </c>
      <c r="I1065" s="4">
        <v>0</v>
      </c>
    </row>
    <row r="1066" spans="1:9" x14ac:dyDescent="0.15">
      <c r="A1066" s="2">
        <v>18</v>
      </c>
      <c r="B1066" s="1" t="s">
        <v>84</v>
      </c>
      <c r="C1066" s="4">
        <v>0</v>
      </c>
      <c r="D1066" s="8">
        <v>0</v>
      </c>
      <c r="E1066" s="4">
        <v>0</v>
      </c>
      <c r="F1066" s="8">
        <v>0</v>
      </c>
      <c r="G1066" s="4">
        <v>0</v>
      </c>
      <c r="H1066" s="8">
        <v>0</v>
      </c>
      <c r="I1066" s="4">
        <v>0</v>
      </c>
    </row>
    <row r="1067" spans="1:9" x14ac:dyDescent="0.15">
      <c r="A1067" s="2">
        <v>18</v>
      </c>
      <c r="B1067" s="1" t="s">
        <v>113</v>
      </c>
      <c r="C1067" s="4">
        <v>0</v>
      </c>
      <c r="D1067" s="8">
        <v>0</v>
      </c>
      <c r="E1067" s="4">
        <v>0</v>
      </c>
      <c r="F1067" s="8">
        <v>0</v>
      </c>
      <c r="G1067" s="4">
        <v>0</v>
      </c>
      <c r="H1067" s="8">
        <v>0</v>
      </c>
      <c r="I1067" s="4">
        <v>0</v>
      </c>
    </row>
    <row r="1068" spans="1:9" x14ac:dyDescent="0.15">
      <c r="A1068" s="2">
        <v>18</v>
      </c>
      <c r="B1068" s="1" t="s">
        <v>102</v>
      </c>
      <c r="C1068" s="4">
        <v>0</v>
      </c>
      <c r="D1068" s="8">
        <v>0</v>
      </c>
      <c r="E1068" s="4">
        <v>0</v>
      </c>
      <c r="F1068" s="8">
        <v>0</v>
      </c>
      <c r="G1068" s="4">
        <v>0</v>
      </c>
      <c r="H1068" s="8">
        <v>0</v>
      </c>
      <c r="I1068" s="4">
        <v>0</v>
      </c>
    </row>
    <row r="1069" spans="1:9" x14ac:dyDescent="0.15">
      <c r="A1069" s="2">
        <v>18</v>
      </c>
      <c r="B1069" s="1" t="s">
        <v>108</v>
      </c>
      <c r="C1069" s="4">
        <v>0</v>
      </c>
      <c r="D1069" s="8">
        <v>0</v>
      </c>
      <c r="E1069" s="4">
        <v>0</v>
      </c>
      <c r="F1069" s="8">
        <v>0</v>
      </c>
      <c r="G1069" s="4">
        <v>0</v>
      </c>
      <c r="H1069" s="8">
        <v>0</v>
      </c>
      <c r="I1069" s="4">
        <v>0</v>
      </c>
    </row>
    <row r="1070" spans="1:9" x14ac:dyDescent="0.15">
      <c r="A1070" s="2">
        <v>18</v>
      </c>
      <c r="B1070" s="1" t="s">
        <v>142</v>
      </c>
      <c r="C1070" s="4">
        <v>0</v>
      </c>
      <c r="D1070" s="8">
        <v>0</v>
      </c>
      <c r="E1070" s="4">
        <v>0</v>
      </c>
      <c r="F1070" s="8">
        <v>0</v>
      </c>
      <c r="G1070" s="4">
        <v>0</v>
      </c>
      <c r="H1070" s="8">
        <v>0</v>
      </c>
      <c r="I1070" s="4">
        <v>0</v>
      </c>
    </row>
    <row r="1071" spans="1:9" x14ac:dyDescent="0.15">
      <c r="A1071" s="1"/>
      <c r="C1071" s="4"/>
      <c r="D1071" s="8"/>
      <c r="E1071" s="4"/>
      <c r="F1071" s="8"/>
      <c r="G1071" s="4"/>
      <c r="H1071" s="8"/>
      <c r="I1071" s="4"/>
    </row>
    <row r="1072" spans="1:9" x14ac:dyDescent="0.15">
      <c r="A1072" s="1" t="s">
        <v>37</v>
      </c>
      <c r="C1072" s="4"/>
      <c r="D1072" s="8"/>
      <c r="E1072" s="4"/>
      <c r="F1072" s="8"/>
      <c r="G1072" s="4"/>
      <c r="H1072" s="8"/>
      <c r="I1072" s="4"/>
    </row>
    <row r="1073" spans="1:9" x14ac:dyDescent="0.15">
      <c r="A1073" s="2">
        <v>1</v>
      </c>
      <c r="B1073" s="1" t="s">
        <v>63</v>
      </c>
      <c r="C1073" s="4">
        <v>11</v>
      </c>
      <c r="D1073" s="8">
        <v>21.15</v>
      </c>
      <c r="E1073" s="4">
        <v>2</v>
      </c>
      <c r="F1073" s="8">
        <v>6.9</v>
      </c>
      <c r="G1073" s="4">
        <v>9</v>
      </c>
      <c r="H1073" s="8">
        <v>42.86</v>
      </c>
      <c r="I1073" s="4">
        <v>0</v>
      </c>
    </row>
    <row r="1074" spans="1:9" x14ac:dyDescent="0.15">
      <c r="A1074" s="2">
        <v>2</v>
      </c>
      <c r="B1074" s="1" t="s">
        <v>94</v>
      </c>
      <c r="C1074" s="4">
        <v>7</v>
      </c>
      <c r="D1074" s="8">
        <v>13.46</v>
      </c>
      <c r="E1074" s="4">
        <v>6</v>
      </c>
      <c r="F1074" s="8">
        <v>20.69</v>
      </c>
      <c r="G1074" s="4">
        <v>1</v>
      </c>
      <c r="H1074" s="8">
        <v>4.76</v>
      </c>
      <c r="I1074" s="4">
        <v>0</v>
      </c>
    </row>
    <row r="1075" spans="1:9" x14ac:dyDescent="0.15">
      <c r="A1075" s="2">
        <v>3</v>
      </c>
      <c r="B1075" s="1" t="s">
        <v>70</v>
      </c>
      <c r="C1075" s="4">
        <v>6</v>
      </c>
      <c r="D1075" s="8">
        <v>11.54</v>
      </c>
      <c r="E1075" s="4">
        <v>4</v>
      </c>
      <c r="F1075" s="8">
        <v>13.79</v>
      </c>
      <c r="G1075" s="4">
        <v>2</v>
      </c>
      <c r="H1075" s="8">
        <v>9.52</v>
      </c>
      <c r="I1075" s="4">
        <v>0</v>
      </c>
    </row>
    <row r="1076" spans="1:9" x14ac:dyDescent="0.15">
      <c r="A1076" s="2">
        <v>4</v>
      </c>
      <c r="B1076" s="1" t="s">
        <v>90</v>
      </c>
      <c r="C1076" s="4">
        <v>4</v>
      </c>
      <c r="D1076" s="8">
        <v>7.69</v>
      </c>
      <c r="E1076" s="4">
        <v>2</v>
      </c>
      <c r="F1076" s="8">
        <v>6.9</v>
      </c>
      <c r="G1076" s="4">
        <v>2</v>
      </c>
      <c r="H1076" s="8">
        <v>9.52</v>
      </c>
      <c r="I1076" s="4">
        <v>0</v>
      </c>
    </row>
    <row r="1077" spans="1:9" x14ac:dyDescent="0.15">
      <c r="A1077" s="2">
        <v>4</v>
      </c>
      <c r="B1077" s="1" t="s">
        <v>78</v>
      </c>
      <c r="C1077" s="4">
        <v>4</v>
      </c>
      <c r="D1077" s="8">
        <v>7.69</v>
      </c>
      <c r="E1077" s="4">
        <v>4</v>
      </c>
      <c r="F1077" s="8">
        <v>13.79</v>
      </c>
      <c r="G1077" s="4">
        <v>0</v>
      </c>
      <c r="H1077" s="8">
        <v>0</v>
      </c>
      <c r="I1077" s="4">
        <v>0</v>
      </c>
    </row>
    <row r="1078" spans="1:9" x14ac:dyDescent="0.15">
      <c r="A1078" s="2">
        <v>6</v>
      </c>
      <c r="B1078" s="1" t="s">
        <v>72</v>
      </c>
      <c r="C1078" s="4">
        <v>3</v>
      </c>
      <c r="D1078" s="8">
        <v>5.77</v>
      </c>
      <c r="E1078" s="4">
        <v>0</v>
      </c>
      <c r="F1078" s="8">
        <v>0</v>
      </c>
      <c r="G1078" s="4">
        <v>2</v>
      </c>
      <c r="H1078" s="8">
        <v>9.52</v>
      </c>
      <c r="I1078" s="4">
        <v>1</v>
      </c>
    </row>
    <row r="1079" spans="1:9" x14ac:dyDescent="0.15">
      <c r="A1079" s="2">
        <v>7</v>
      </c>
      <c r="B1079" s="1" t="s">
        <v>67</v>
      </c>
      <c r="C1079" s="4">
        <v>2</v>
      </c>
      <c r="D1079" s="8">
        <v>3.85</v>
      </c>
      <c r="E1079" s="4">
        <v>1</v>
      </c>
      <c r="F1079" s="8">
        <v>3.45</v>
      </c>
      <c r="G1079" s="4">
        <v>1</v>
      </c>
      <c r="H1079" s="8">
        <v>4.76</v>
      </c>
      <c r="I1079" s="4">
        <v>0</v>
      </c>
    </row>
    <row r="1080" spans="1:9" x14ac:dyDescent="0.15">
      <c r="A1080" s="2">
        <v>7</v>
      </c>
      <c r="B1080" s="1" t="s">
        <v>97</v>
      </c>
      <c r="C1080" s="4">
        <v>2</v>
      </c>
      <c r="D1080" s="8">
        <v>3.85</v>
      </c>
      <c r="E1080" s="4">
        <v>0</v>
      </c>
      <c r="F1080" s="8">
        <v>0</v>
      </c>
      <c r="G1080" s="4">
        <v>2</v>
      </c>
      <c r="H1080" s="8">
        <v>9.52</v>
      </c>
      <c r="I1080" s="4">
        <v>0</v>
      </c>
    </row>
    <row r="1081" spans="1:9" x14ac:dyDescent="0.15">
      <c r="A1081" s="2">
        <v>7</v>
      </c>
      <c r="B1081" s="1" t="s">
        <v>92</v>
      </c>
      <c r="C1081" s="4">
        <v>2</v>
      </c>
      <c r="D1081" s="8">
        <v>3.85</v>
      </c>
      <c r="E1081" s="4">
        <v>2</v>
      </c>
      <c r="F1081" s="8">
        <v>6.9</v>
      </c>
      <c r="G1081" s="4">
        <v>0</v>
      </c>
      <c r="H1081" s="8">
        <v>0</v>
      </c>
      <c r="I1081" s="4">
        <v>0</v>
      </c>
    </row>
    <row r="1082" spans="1:9" x14ac:dyDescent="0.15">
      <c r="A1082" s="2">
        <v>7</v>
      </c>
      <c r="B1082" s="1" t="s">
        <v>88</v>
      </c>
      <c r="C1082" s="4">
        <v>2</v>
      </c>
      <c r="D1082" s="8">
        <v>3.85</v>
      </c>
      <c r="E1082" s="4">
        <v>1</v>
      </c>
      <c r="F1082" s="8">
        <v>3.45</v>
      </c>
      <c r="G1082" s="4">
        <v>0</v>
      </c>
      <c r="H1082" s="8">
        <v>0</v>
      </c>
      <c r="I1082" s="4">
        <v>1</v>
      </c>
    </row>
    <row r="1083" spans="1:9" x14ac:dyDescent="0.15">
      <c r="A1083" s="2">
        <v>7</v>
      </c>
      <c r="B1083" s="1" t="s">
        <v>101</v>
      </c>
      <c r="C1083" s="4">
        <v>2</v>
      </c>
      <c r="D1083" s="8">
        <v>3.85</v>
      </c>
      <c r="E1083" s="4">
        <v>2</v>
      </c>
      <c r="F1083" s="8">
        <v>6.9</v>
      </c>
      <c r="G1083" s="4">
        <v>0</v>
      </c>
      <c r="H1083" s="8">
        <v>0</v>
      </c>
      <c r="I1083" s="4">
        <v>0</v>
      </c>
    </row>
    <row r="1084" spans="1:9" x14ac:dyDescent="0.15">
      <c r="A1084" s="2">
        <v>12</v>
      </c>
      <c r="B1084" s="1" t="s">
        <v>93</v>
      </c>
      <c r="C1084" s="4">
        <v>1</v>
      </c>
      <c r="D1084" s="8">
        <v>1.92</v>
      </c>
      <c r="E1084" s="4">
        <v>1</v>
      </c>
      <c r="F1084" s="8">
        <v>3.45</v>
      </c>
      <c r="G1084" s="4">
        <v>0</v>
      </c>
      <c r="H1084" s="8">
        <v>0</v>
      </c>
      <c r="I1084" s="4">
        <v>0</v>
      </c>
    </row>
    <row r="1085" spans="1:9" x14ac:dyDescent="0.15">
      <c r="A1085" s="2">
        <v>12</v>
      </c>
      <c r="B1085" s="1" t="s">
        <v>89</v>
      </c>
      <c r="C1085" s="4">
        <v>1</v>
      </c>
      <c r="D1085" s="8">
        <v>1.92</v>
      </c>
      <c r="E1085" s="4">
        <v>0</v>
      </c>
      <c r="F1085" s="8">
        <v>0</v>
      </c>
      <c r="G1085" s="4">
        <v>1</v>
      </c>
      <c r="H1085" s="8">
        <v>4.76</v>
      </c>
      <c r="I1085" s="4">
        <v>0</v>
      </c>
    </row>
    <row r="1086" spans="1:9" x14ac:dyDescent="0.15">
      <c r="A1086" s="2">
        <v>12</v>
      </c>
      <c r="B1086" s="1" t="s">
        <v>71</v>
      </c>
      <c r="C1086" s="4">
        <v>1</v>
      </c>
      <c r="D1086" s="8">
        <v>1.92</v>
      </c>
      <c r="E1086" s="4">
        <v>0</v>
      </c>
      <c r="F1086" s="8">
        <v>0</v>
      </c>
      <c r="G1086" s="4">
        <v>1</v>
      </c>
      <c r="H1086" s="8">
        <v>4.76</v>
      </c>
      <c r="I1086" s="4">
        <v>0</v>
      </c>
    </row>
    <row r="1087" spans="1:9" x14ac:dyDescent="0.15">
      <c r="A1087" s="2">
        <v>12</v>
      </c>
      <c r="B1087" s="1" t="s">
        <v>87</v>
      </c>
      <c r="C1087" s="4">
        <v>1</v>
      </c>
      <c r="D1087" s="8">
        <v>1.92</v>
      </c>
      <c r="E1087" s="4">
        <v>1</v>
      </c>
      <c r="F1087" s="8">
        <v>3.45</v>
      </c>
      <c r="G1087" s="4">
        <v>0</v>
      </c>
      <c r="H1087" s="8">
        <v>0</v>
      </c>
      <c r="I1087" s="4">
        <v>0</v>
      </c>
    </row>
    <row r="1088" spans="1:9" x14ac:dyDescent="0.15">
      <c r="A1088" s="2">
        <v>12</v>
      </c>
      <c r="B1088" s="1" t="s">
        <v>74</v>
      </c>
      <c r="C1088" s="4">
        <v>1</v>
      </c>
      <c r="D1088" s="8">
        <v>1.92</v>
      </c>
      <c r="E1088" s="4">
        <v>1</v>
      </c>
      <c r="F1088" s="8">
        <v>3.45</v>
      </c>
      <c r="G1088" s="4">
        <v>0</v>
      </c>
      <c r="H1088" s="8">
        <v>0</v>
      </c>
      <c r="I1088" s="4">
        <v>0</v>
      </c>
    </row>
    <row r="1089" spans="1:9" x14ac:dyDescent="0.15">
      <c r="A1089" s="2">
        <v>12</v>
      </c>
      <c r="B1089" s="1" t="s">
        <v>77</v>
      </c>
      <c r="C1089" s="4">
        <v>1</v>
      </c>
      <c r="D1089" s="8">
        <v>1.92</v>
      </c>
      <c r="E1089" s="4">
        <v>1</v>
      </c>
      <c r="F1089" s="8">
        <v>3.45</v>
      </c>
      <c r="G1089" s="4">
        <v>0</v>
      </c>
      <c r="H1089" s="8">
        <v>0</v>
      </c>
      <c r="I1089" s="4">
        <v>0</v>
      </c>
    </row>
    <row r="1090" spans="1:9" x14ac:dyDescent="0.15">
      <c r="A1090" s="2">
        <v>12</v>
      </c>
      <c r="B1090" s="1" t="s">
        <v>81</v>
      </c>
      <c r="C1090" s="4">
        <v>1</v>
      </c>
      <c r="D1090" s="8">
        <v>1.92</v>
      </c>
      <c r="E1090" s="4">
        <v>1</v>
      </c>
      <c r="F1090" s="8">
        <v>3.45</v>
      </c>
      <c r="G1090" s="4">
        <v>0</v>
      </c>
      <c r="H1090" s="8">
        <v>0</v>
      </c>
      <c r="I1090" s="4">
        <v>0</v>
      </c>
    </row>
    <row r="1091" spans="1:9" x14ac:dyDescent="0.15">
      <c r="A1091" s="2">
        <v>19</v>
      </c>
      <c r="B1091" s="1" t="s">
        <v>119</v>
      </c>
      <c r="C1091" s="4">
        <v>0</v>
      </c>
      <c r="D1091" s="8">
        <v>0</v>
      </c>
      <c r="E1091" s="4">
        <v>0</v>
      </c>
      <c r="F1091" s="8">
        <v>0</v>
      </c>
      <c r="G1091" s="4">
        <v>0</v>
      </c>
      <c r="H1091" s="8">
        <v>0</v>
      </c>
      <c r="I1091" s="4">
        <v>0</v>
      </c>
    </row>
    <row r="1092" spans="1:9" x14ac:dyDescent="0.15">
      <c r="A1092" s="2">
        <v>19</v>
      </c>
      <c r="B1092" s="1" t="s">
        <v>64</v>
      </c>
      <c r="C1092" s="4">
        <v>0</v>
      </c>
      <c r="D1092" s="8">
        <v>0</v>
      </c>
      <c r="E1092" s="4">
        <v>0</v>
      </c>
      <c r="F1092" s="8">
        <v>0</v>
      </c>
      <c r="G1092" s="4">
        <v>0</v>
      </c>
      <c r="H1092" s="8">
        <v>0</v>
      </c>
      <c r="I1092" s="4">
        <v>0</v>
      </c>
    </row>
    <row r="1093" spans="1:9" x14ac:dyDescent="0.15">
      <c r="A1093" s="2">
        <v>19</v>
      </c>
      <c r="B1093" s="1" t="s">
        <v>65</v>
      </c>
      <c r="C1093" s="4">
        <v>0</v>
      </c>
      <c r="D1093" s="8">
        <v>0</v>
      </c>
      <c r="E1093" s="4">
        <v>0</v>
      </c>
      <c r="F1093" s="8">
        <v>0</v>
      </c>
      <c r="G1093" s="4">
        <v>0</v>
      </c>
      <c r="H1093" s="8">
        <v>0</v>
      </c>
      <c r="I1093" s="4">
        <v>0</v>
      </c>
    </row>
    <row r="1094" spans="1:9" x14ac:dyDescent="0.15">
      <c r="A1094" s="2">
        <v>19</v>
      </c>
      <c r="B1094" s="1" t="s">
        <v>99</v>
      </c>
      <c r="C1094" s="4">
        <v>0</v>
      </c>
      <c r="D1094" s="8">
        <v>0</v>
      </c>
      <c r="E1094" s="4">
        <v>0</v>
      </c>
      <c r="F1094" s="8">
        <v>0</v>
      </c>
      <c r="G1094" s="4">
        <v>0</v>
      </c>
      <c r="H1094" s="8">
        <v>0</v>
      </c>
      <c r="I1094" s="4">
        <v>0</v>
      </c>
    </row>
    <row r="1095" spans="1:9" x14ac:dyDescent="0.15">
      <c r="A1095" s="2">
        <v>19</v>
      </c>
      <c r="B1095" s="1" t="s">
        <v>66</v>
      </c>
      <c r="C1095" s="4">
        <v>0</v>
      </c>
      <c r="D1095" s="8">
        <v>0</v>
      </c>
      <c r="E1095" s="4">
        <v>0</v>
      </c>
      <c r="F1095" s="8">
        <v>0</v>
      </c>
      <c r="G1095" s="4">
        <v>0</v>
      </c>
      <c r="H1095" s="8">
        <v>0</v>
      </c>
      <c r="I1095" s="4">
        <v>0</v>
      </c>
    </row>
    <row r="1096" spans="1:9" x14ac:dyDescent="0.15">
      <c r="A1096" s="2">
        <v>19</v>
      </c>
      <c r="B1096" s="1" t="s">
        <v>105</v>
      </c>
      <c r="C1096" s="4">
        <v>0</v>
      </c>
      <c r="D1096" s="8">
        <v>0</v>
      </c>
      <c r="E1096" s="4">
        <v>0</v>
      </c>
      <c r="F1096" s="8">
        <v>0</v>
      </c>
      <c r="G1096" s="4">
        <v>0</v>
      </c>
      <c r="H1096" s="8">
        <v>0</v>
      </c>
      <c r="I1096" s="4">
        <v>0</v>
      </c>
    </row>
    <row r="1097" spans="1:9" x14ac:dyDescent="0.15">
      <c r="A1097" s="2">
        <v>19</v>
      </c>
      <c r="B1097" s="1" t="s">
        <v>95</v>
      </c>
      <c r="C1097" s="4">
        <v>0</v>
      </c>
      <c r="D1097" s="8">
        <v>0</v>
      </c>
      <c r="E1097" s="4">
        <v>0</v>
      </c>
      <c r="F1097" s="8">
        <v>0</v>
      </c>
      <c r="G1097" s="4">
        <v>0</v>
      </c>
      <c r="H1097" s="8">
        <v>0</v>
      </c>
      <c r="I1097" s="4">
        <v>0</v>
      </c>
    </row>
    <row r="1098" spans="1:9" x14ac:dyDescent="0.15">
      <c r="A1098" s="2">
        <v>19</v>
      </c>
      <c r="B1098" s="1" t="s">
        <v>114</v>
      </c>
      <c r="C1098" s="4">
        <v>0</v>
      </c>
      <c r="D1098" s="8">
        <v>0</v>
      </c>
      <c r="E1098" s="4">
        <v>0</v>
      </c>
      <c r="F1098" s="8">
        <v>0</v>
      </c>
      <c r="G1098" s="4">
        <v>0</v>
      </c>
      <c r="H1098" s="8">
        <v>0</v>
      </c>
      <c r="I1098" s="4">
        <v>0</v>
      </c>
    </row>
    <row r="1099" spans="1:9" x14ac:dyDescent="0.15">
      <c r="A1099" s="2">
        <v>19</v>
      </c>
      <c r="B1099" s="1" t="s">
        <v>120</v>
      </c>
      <c r="C1099" s="4">
        <v>0</v>
      </c>
      <c r="D1099" s="8">
        <v>0</v>
      </c>
      <c r="E1099" s="4">
        <v>0</v>
      </c>
      <c r="F1099" s="8">
        <v>0</v>
      </c>
      <c r="G1099" s="4">
        <v>0</v>
      </c>
      <c r="H1099" s="8">
        <v>0</v>
      </c>
      <c r="I1099" s="4">
        <v>0</v>
      </c>
    </row>
    <row r="1100" spans="1:9" x14ac:dyDescent="0.15">
      <c r="A1100" s="2">
        <v>19</v>
      </c>
      <c r="B1100" s="1" t="s">
        <v>86</v>
      </c>
      <c r="C1100" s="4">
        <v>0</v>
      </c>
      <c r="D1100" s="8">
        <v>0</v>
      </c>
      <c r="E1100" s="4">
        <v>0</v>
      </c>
      <c r="F1100" s="8">
        <v>0</v>
      </c>
      <c r="G1100" s="4">
        <v>0</v>
      </c>
      <c r="H1100" s="8">
        <v>0</v>
      </c>
      <c r="I1100" s="4">
        <v>0</v>
      </c>
    </row>
    <row r="1101" spans="1:9" x14ac:dyDescent="0.15">
      <c r="A1101" s="2">
        <v>19</v>
      </c>
      <c r="B1101" s="1" t="s">
        <v>96</v>
      </c>
      <c r="C1101" s="4">
        <v>0</v>
      </c>
      <c r="D1101" s="8">
        <v>0</v>
      </c>
      <c r="E1101" s="4">
        <v>0</v>
      </c>
      <c r="F1101" s="8">
        <v>0</v>
      </c>
      <c r="G1101" s="4">
        <v>0</v>
      </c>
      <c r="H1101" s="8">
        <v>0</v>
      </c>
      <c r="I1101" s="4">
        <v>0</v>
      </c>
    </row>
    <row r="1102" spans="1:9" x14ac:dyDescent="0.15">
      <c r="A1102" s="2">
        <v>19</v>
      </c>
      <c r="B1102" s="1" t="s">
        <v>98</v>
      </c>
      <c r="C1102" s="4">
        <v>0</v>
      </c>
      <c r="D1102" s="8">
        <v>0</v>
      </c>
      <c r="E1102" s="4">
        <v>0</v>
      </c>
      <c r="F1102" s="8">
        <v>0</v>
      </c>
      <c r="G1102" s="4">
        <v>0</v>
      </c>
      <c r="H1102" s="8">
        <v>0</v>
      </c>
      <c r="I1102" s="4">
        <v>0</v>
      </c>
    </row>
    <row r="1103" spans="1:9" x14ac:dyDescent="0.15">
      <c r="A1103" s="2">
        <v>19</v>
      </c>
      <c r="B1103" s="1" t="s">
        <v>110</v>
      </c>
      <c r="C1103" s="4">
        <v>0</v>
      </c>
      <c r="D1103" s="8">
        <v>0</v>
      </c>
      <c r="E1103" s="4">
        <v>0</v>
      </c>
      <c r="F1103" s="8">
        <v>0</v>
      </c>
      <c r="G1103" s="4">
        <v>0</v>
      </c>
      <c r="H1103" s="8">
        <v>0</v>
      </c>
      <c r="I1103" s="4">
        <v>0</v>
      </c>
    </row>
    <row r="1104" spans="1:9" x14ac:dyDescent="0.15">
      <c r="A1104" s="2">
        <v>19</v>
      </c>
      <c r="B1104" s="1" t="s">
        <v>121</v>
      </c>
      <c r="C1104" s="4">
        <v>0</v>
      </c>
      <c r="D1104" s="8">
        <v>0</v>
      </c>
      <c r="E1104" s="4">
        <v>0</v>
      </c>
      <c r="F1104" s="8">
        <v>0</v>
      </c>
      <c r="G1104" s="4">
        <v>0</v>
      </c>
      <c r="H1104" s="8">
        <v>0</v>
      </c>
      <c r="I1104" s="4">
        <v>0</v>
      </c>
    </row>
    <row r="1105" spans="1:9" x14ac:dyDescent="0.15">
      <c r="A1105" s="2">
        <v>19</v>
      </c>
      <c r="B1105" s="1" t="s">
        <v>91</v>
      </c>
      <c r="C1105" s="4">
        <v>0</v>
      </c>
      <c r="D1105" s="8">
        <v>0</v>
      </c>
      <c r="E1105" s="4">
        <v>0</v>
      </c>
      <c r="F1105" s="8">
        <v>0</v>
      </c>
      <c r="G1105" s="4">
        <v>0</v>
      </c>
      <c r="H1105" s="8">
        <v>0</v>
      </c>
      <c r="I1105" s="4">
        <v>0</v>
      </c>
    </row>
    <row r="1106" spans="1:9" x14ac:dyDescent="0.15">
      <c r="A1106" s="2">
        <v>19</v>
      </c>
      <c r="B1106" s="1" t="s">
        <v>122</v>
      </c>
      <c r="C1106" s="4">
        <v>0</v>
      </c>
      <c r="D1106" s="8">
        <v>0</v>
      </c>
      <c r="E1106" s="4">
        <v>0</v>
      </c>
      <c r="F1106" s="8">
        <v>0</v>
      </c>
      <c r="G1106" s="4">
        <v>0</v>
      </c>
      <c r="H1106" s="8">
        <v>0</v>
      </c>
      <c r="I1106" s="4">
        <v>0</v>
      </c>
    </row>
    <row r="1107" spans="1:9" x14ac:dyDescent="0.15">
      <c r="A1107" s="2">
        <v>19</v>
      </c>
      <c r="B1107" s="1" t="s">
        <v>103</v>
      </c>
      <c r="C1107" s="4">
        <v>0</v>
      </c>
      <c r="D1107" s="8">
        <v>0</v>
      </c>
      <c r="E1107" s="4">
        <v>0</v>
      </c>
      <c r="F1107" s="8">
        <v>0</v>
      </c>
      <c r="G1107" s="4">
        <v>0</v>
      </c>
      <c r="H1107" s="8">
        <v>0</v>
      </c>
      <c r="I1107" s="4">
        <v>0</v>
      </c>
    </row>
    <row r="1108" spans="1:9" x14ac:dyDescent="0.15">
      <c r="A1108" s="2">
        <v>19</v>
      </c>
      <c r="B1108" s="1" t="s">
        <v>123</v>
      </c>
      <c r="C1108" s="4">
        <v>0</v>
      </c>
      <c r="D1108" s="8">
        <v>0</v>
      </c>
      <c r="E1108" s="4">
        <v>0</v>
      </c>
      <c r="F1108" s="8">
        <v>0</v>
      </c>
      <c r="G1108" s="4">
        <v>0</v>
      </c>
      <c r="H1108" s="8">
        <v>0</v>
      </c>
      <c r="I1108" s="4">
        <v>0</v>
      </c>
    </row>
    <row r="1109" spans="1:9" x14ac:dyDescent="0.15">
      <c r="A1109" s="2">
        <v>19</v>
      </c>
      <c r="B1109" s="1" t="s">
        <v>111</v>
      </c>
      <c r="C1109" s="4">
        <v>0</v>
      </c>
      <c r="D1109" s="8">
        <v>0</v>
      </c>
      <c r="E1109" s="4">
        <v>0</v>
      </c>
      <c r="F1109" s="8">
        <v>0</v>
      </c>
      <c r="G1109" s="4">
        <v>0</v>
      </c>
      <c r="H1109" s="8">
        <v>0</v>
      </c>
      <c r="I1109" s="4">
        <v>0</v>
      </c>
    </row>
    <row r="1110" spans="1:9" x14ac:dyDescent="0.15">
      <c r="A1110" s="2">
        <v>19</v>
      </c>
      <c r="B1110" s="1" t="s">
        <v>124</v>
      </c>
      <c r="C1110" s="4">
        <v>0</v>
      </c>
      <c r="D1110" s="8">
        <v>0</v>
      </c>
      <c r="E1110" s="4">
        <v>0</v>
      </c>
      <c r="F1110" s="8">
        <v>0</v>
      </c>
      <c r="G1110" s="4">
        <v>0</v>
      </c>
      <c r="H1110" s="8">
        <v>0</v>
      </c>
      <c r="I1110" s="4">
        <v>0</v>
      </c>
    </row>
    <row r="1111" spans="1:9" x14ac:dyDescent="0.15">
      <c r="A1111" s="2">
        <v>19</v>
      </c>
      <c r="B1111" s="1" t="s">
        <v>125</v>
      </c>
      <c r="C1111" s="4">
        <v>0</v>
      </c>
      <c r="D1111" s="8">
        <v>0</v>
      </c>
      <c r="E1111" s="4">
        <v>0</v>
      </c>
      <c r="F1111" s="8">
        <v>0</v>
      </c>
      <c r="G1111" s="4">
        <v>0</v>
      </c>
      <c r="H1111" s="8">
        <v>0</v>
      </c>
      <c r="I1111" s="4">
        <v>0</v>
      </c>
    </row>
    <row r="1112" spans="1:9" x14ac:dyDescent="0.15">
      <c r="A1112" s="2">
        <v>19</v>
      </c>
      <c r="B1112" s="1" t="s">
        <v>100</v>
      </c>
      <c r="C1112" s="4">
        <v>0</v>
      </c>
      <c r="D1112" s="8">
        <v>0</v>
      </c>
      <c r="E1112" s="4">
        <v>0</v>
      </c>
      <c r="F1112" s="8">
        <v>0</v>
      </c>
      <c r="G1112" s="4">
        <v>0</v>
      </c>
      <c r="H1112" s="8">
        <v>0</v>
      </c>
      <c r="I1112" s="4">
        <v>0</v>
      </c>
    </row>
    <row r="1113" spans="1:9" x14ac:dyDescent="0.15">
      <c r="A1113" s="2">
        <v>19</v>
      </c>
      <c r="B1113" s="1" t="s">
        <v>126</v>
      </c>
      <c r="C1113" s="4">
        <v>0</v>
      </c>
      <c r="D1113" s="8">
        <v>0</v>
      </c>
      <c r="E1113" s="4">
        <v>0</v>
      </c>
      <c r="F1113" s="8">
        <v>0</v>
      </c>
      <c r="G1113" s="4">
        <v>0</v>
      </c>
      <c r="H1113" s="8">
        <v>0</v>
      </c>
      <c r="I1113" s="4">
        <v>0</v>
      </c>
    </row>
    <row r="1114" spans="1:9" x14ac:dyDescent="0.15">
      <c r="A1114" s="2">
        <v>19</v>
      </c>
      <c r="B1114" s="1" t="s">
        <v>127</v>
      </c>
      <c r="C1114" s="4">
        <v>0</v>
      </c>
      <c r="D1114" s="8">
        <v>0</v>
      </c>
      <c r="E1114" s="4">
        <v>0</v>
      </c>
      <c r="F1114" s="8">
        <v>0</v>
      </c>
      <c r="G1114" s="4">
        <v>0</v>
      </c>
      <c r="H1114" s="8">
        <v>0</v>
      </c>
      <c r="I1114" s="4">
        <v>0</v>
      </c>
    </row>
    <row r="1115" spans="1:9" x14ac:dyDescent="0.15">
      <c r="A1115" s="2">
        <v>19</v>
      </c>
      <c r="B1115" s="1" t="s">
        <v>128</v>
      </c>
      <c r="C1115" s="4">
        <v>0</v>
      </c>
      <c r="D1115" s="8">
        <v>0</v>
      </c>
      <c r="E1115" s="4">
        <v>0</v>
      </c>
      <c r="F1115" s="8">
        <v>0</v>
      </c>
      <c r="G1115" s="4">
        <v>0</v>
      </c>
      <c r="H1115" s="8">
        <v>0</v>
      </c>
      <c r="I1115" s="4">
        <v>0</v>
      </c>
    </row>
    <row r="1116" spans="1:9" x14ac:dyDescent="0.15">
      <c r="A1116" s="2">
        <v>19</v>
      </c>
      <c r="B1116" s="1" t="s">
        <v>129</v>
      </c>
      <c r="C1116" s="4">
        <v>0</v>
      </c>
      <c r="D1116" s="8">
        <v>0</v>
      </c>
      <c r="E1116" s="4">
        <v>0</v>
      </c>
      <c r="F1116" s="8">
        <v>0</v>
      </c>
      <c r="G1116" s="4">
        <v>0</v>
      </c>
      <c r="H1116" s="8">
        <v>0</v>
      </c>
      <c r="I1116" s="4">
        <v>0</v>
      </c>
    </row>
    <row r="1117" spans="1:9" x14ac:dyDescent="0.15">
      <c r="A1117" s="2">
        <v>19</v>
      </c>
      <c r="B1117" s="1" t="s">
        <v>130</v>
      </c>
      <c r="C1117" s="4">
        <v>0</v>
      </c>
      <c r="D1117" s="8">
        <v>0</v>
      </c>
      <c r="E1117" s="4">
        <v>0</v>
      </c>
      <c r="F1117" s="8">
        <v>0</v>
      </c>
      <c r="G1117" s="4">
        <v>0</v>
      </c>
      <c r="H1117" s="8">
        <v>0</v>
      </c>
      <c r="I1117" s="4">
        <v>0</v>
      </c>
    </row>
    <row r="1118" spans="1:9" x14ac:dyDescent="0.15">
      <c r="A1118" s="2">
        <v>19</v>
      </c>
      <c r="B1118" s="1" t="s">
        <v>131</v>
      </c>
      <c r="C1118" s="4">
        <v>0</v>
      </c>
      <c r="D1118" s="8">
        <v>0</v>
      </c>
      <c r="E1118" s="4">
        <v>0</v>
      </c>
      <c r="F1118" s="8">
        <v>0</v>
      </c>
      <c r="G1118" s="4">
        <v>0</v>
      </c>
      <c r="H1118" s="8">
        <v>0</v>
      </c>
      <c r="I1118" s="4">
        <v>0</v>
      </c>
    </row>
    <row r="1119" spans="1:9" x14ac:dyDescent="0.15">
      <c r="A1119" s="2">
        <v>19</v>
      </c>
      <c r="B1119" s="1" t="s">
        <v>118</v>
      </c>
      <c r="C1119" s="4">
        <v>0</v>
      </c>
      <c r="D1119" s="8">
        <v>0</v>
      </c>
      <c r="E1119" s="4">
        <v>0</v>
      </c>
      <c r="F1119" s="8">
        <v>0</v>
      </c>
      <c r="G1119" s="4">
        <v>0</v>
      </c>
      <c r="H1119" s="8">
        <v>0</v>
      </c>
      <c r="I1119" s="4">
        <v>0</v>
      </c>
    </row>
    <row r="1120" spans="1:9" x14ac:dyDescent="0.15">
      <c r="A1120" s="2">
        <v>19</v>
      </c>
      <c r="B1120" s="1" t="s">
        <v>132</v>
      </c>
      <c r="C1120" s="4">
        <v>0</v>
      </c>
      <c r="D1120" s="8">
        <v>0</v>
      </c>
      <c r="E1120" s="4">
        <v>0</v>
      </c>
      <c r="F1120" s="8">
        <v>0</v>
      </c>
      <c r="G1120" s="4">
        <v>0</v>
      </c>
      <c r="H1120" s="8">
        <v>0</v>
      </c>
      <c r="I1120" s="4">
        <v>0</v>
      </c>
    </row>
    <row r="1121" spans="1:9" x14ac:dyDescent="0.15">
      <c r="A1121" s="2">
        <v>19</v>
      </c>
      <c r="B1121" s="1" t="s">
        <v>106</v>
      </c>
      <c r="C1121" s="4">
        <v>0</v>
      </c>
      <c r="D1121" s="8">
        <v>0</v>
      </c>
      <c r="E1121" s="4">
        <v>0</v>
      </c>
      <c r="F1121" s="8">
        <v>0</v>
      </c>
      <c r="G1121" s="4">
        <v>0</v>
      </c>
      <c r="H1121" s="8">
        <v>0</v>
      </c>
      <c r="I1121" s="4">
        <v>0</v>
      </c>
    </row>
    <row r="1122" spans="1:9" x14ac:dyDescent="0.15">
      <c r="A1122" s="2">
        <v>19</v>
      </c>
      <c r="B1122" s="1" t="s">
        <v>133</v>
      </c>
      <c r="C1122" s="4">
        <v>0</v>
      </c>
      <c r="D1122" s="8">
        <v>0</v>
      </c>
      <c r="E1122" s="4">
        <v>0</v>
      </c>
      <c r="F1122" s="8">
        <v>0</v>
      </c>
      <c r="G1122" s="4">
        <v>0</v>
      </c>
      <c r="H1122" s="8">
        <v>0</v>
      </c>
      <c r="I1122" s="4">
        <v>0</v>
      </c>
    </row>
    <row r="1123" spans="1:9" x14ac:dyDescent="0.15">
      <c r="A1123" s="2">
        <v>19</v>
      </c>
      <c r="B1123" s="1" t="s">
        <v>112</v>
      </c>
      <c r="C1123" s="4">
        <v>0</v>
      </c>
      <c r="D1123" s="8">
        <v>0</v>
      </c>
      <c r="E1123" s="4">
        <v>0</v>
      </c>
      <c r="F1123" s="8">
        <v>0</v>
      </c>
      <c r="G1123" s="4">
        <v>0</v>
      </c>
      <c r="H1123" s="8">
        <v>0</v>
      </c>
      <c r="I1123" s="4">
        <v>0</v>
      </c>
    </row>
    <row r="1124" spans="1:9" x14ac:dyDescent="0.15">
      <c r="A1124" s="2">
        <v>19</v>
      </c>
      <c r="B1124" s="1" t="s">
        <v>109</v>
      </c>
      <c r="C1124" s="4">
        <v>0</v>
      </c>
      <c r="D1124" s="8">
        <v>0</v>
      </c>
      <c r="E1124" s="4">
        <v>0</v>
      </c>
      <c r="F1124" s="8">
        <v>0</v>
      </c>
      <c r="G1124" s="4">
        <v>0</v>
      </c>
      <c r="H1124" s="8">
        <v>0</v>
      </c>
      <c r="I1124" s="4">
        <v>0</v>
      </c>
    </row>
    <row r="1125" spans="1:9" x14ac:dyDescent="0.15">
      <c r="A1125" s="2">
        <v>19</v>
      </c>
      <c r="B1125" s="1" t="s">
        <v>134</v>
      </c>
      <c r="C1125" s="4">
        <v>0</v>
      </c>
      <c r="D1125" s="8">
        <v>0</v>
      </c>
      <c r="E1125" s="4">
        <v>0</v>
      </c>
      <c r="F1125" s="8">
        <v>0</v>
      </c>
      <c r="G1125" s="4">
        <v>0</v>
      </c>
      <c r="H1125" s="8">
        <v>0</v>
      </c>
      <c r="I1125" s="4">
        <v>0</v>
      </c>
    </row>
    <row r="1126" spans="1:9" x14ac:dyDescent="0.15">
      <c r="A1126" s="2">
        <v>19</v>
      </c>
      <c r="B1126" s="1" t="s">
        <v>135</v>
      </c>
      <c r="C1126" s="4">
        <v>0</v>
      </c>
      <c r="D1126" s="8">
        <v>0</v>
      </c>
      <c r="E1126" s="4">
        <v>0</v>
      </c>
      <c r="F1126" s="8">
        <v>0</v>
      </c>
      <c r="G1126" s="4">
        <v>0</v>
      </c>
      <c r="H1126" s="8">
        <v>0</v>
      </c>
      <c r="I1126" s="4">
        <v>0</v>
      </c>
    </row>
    <row r="1127" spans="1:9" x14ac:dyDescent="0.15">
      <c r="A1127" s="2">
        <v>19</v>
      </c>
      <c r="B1127" s="1" t="s">
        <v>136</v>
      </c>
      <c r="C1127" s="4">
        <v>0</v>
      </c>
      <c r="D1127" s="8">
        <v>0</v>
      </c>
      <c r="E1127" s="4">
        <v>0</v>
      </c>
      <c r="F1127" s="8">
        <v>0</v>
      </c>
      <c r="G1127" s="4">
        <v>0</v>
      </c>
      <c r="H1127" s="8">
        <v>0</v>
      </c>
      <c r="I1127" s="4">
        <v>0</v>
      </c>
    </row>
    <row r="1128" spans="1:9" x14ac:dyDescent="0.15">
      <c r="A1128" s="2">
        <v>19</v>
      </c>
      <c r="B1128" s="1" t="s">
        <v>115</v>
      </c>
      <c r="C1128" s="4">
        <v>0</v>
      </c>
      <c r="D1128" s="8">
        <v>0</v>
      </c>
      <c r="E1128" s="4">
        <v>0</v>
      </c>
      <c r="F1128" s="8">
        <v>0</v>
      </c>
      <c r="G1128" s="4">
        <v>0</v>
      </c>
      <c r="H1128" s="8">
        <v>0</v>
      </c>
      <c r="I1128" s="4">
        <v>0</v>
      </c>
    </row>
    <row r="1129" spans="1:9" x14ac:dyDescent="0.15">
      <c r="A1129" s="2">
        <v>19</v>
      </c>
      <c r="B1129" s="1" t="s">
        <v>137</v>
      </c>
      <c r="C1129" s="4">
        <v>0</v>
      </c>
      <c r="D1129" s="8">
        <v>0</v>
      </c>
      <c r="E1129" s="4">
        <v>0</v>
      </c>
      <c r="F1129" s="8">
        <v>0</v>
      </c>
      <c r="G1129" s="4">
        <v>0</v>
      </c>
      <c r="H1129" s="8">
        <v>0</v>
      </c>
      <c r="I1129" s="4">
        <v>0</v>
      </c>
    </row>
    <row r="1130" spans="1:9" x14ac:dyDescent="0.15">
      <c r="A1130" s="2">
        <v>19</v>
      </c>
      <c r="B1130" s="1" t="s">
        <v>138</v>
      </c>
      <c r="C1130" s="4">
        <v>0</v>
      </c>
      <c r="D1130" s="8">
        <v>0</v>
      </c>
      <c r="E1130" s="4">
        <v>0</v>
      </c>
      <c r="F1130" s="8">
        <v>0</v>
      </c>
      <c r="G1130" s="4">
        <v>0</v>
      </c>
      <c r="H1130" s="8">
        <v>0</v>
      </c>
      <c r="I1130" s="4">
        <v>0</v>
      </c>
    </row>
    <row r="1131" spans="1:9" x14ac:dyDescent="0.15">
      <c r="A1131" s="2">
        <v>19</v>
      </c>
      <c r="B1131" s="1" t="s">
        <v>117</v>
      </c>
      <c r="C1131" s="4">
        <v>0</v>
      </c>
      <c r="D1131" s="8">
        <v>0</v>
      </c>
      <c r="E1131" s="4">
        <v>0</v>
      </c>
      <c r="F1131" s="8">
        <v>0</v>
      </c>
      <c r="G1131" s="4">
        <v>0</v>
      </c>
      <c r="H1131" s="8">
        <v>0</v>
      </c>
      <c r="I1131" s="4">
        <v>0</v>
      </c>
    </row>
    <row r="1132" spans="1:9" x14ac:dyDescent="0.15">
      <c r="A1132" s="2">
        <v>19</v>
      </c>
      <c r="B1132" s="1" t="s">
        <v>83</v>
      </c>
      <c r="C1132" s="4">
        <v>0</v>
      </c>
      <c r="D1132" s="8">
        <v>0</v>
      </c>
      <c r="E1132" s="4">
        <v>0</v>
      </c>
      <c r="F1132" s="8">
        <v>0</v>
      </c>
      <c r="G1132" s="4">
        <v>0</v>
      </c>
      <c r="H1132" s="8">
        <v>0</v>
      </c>
      <c r="I1132" s="4">
        <v>0</v>
      </c>
    </row>
    <row r="1133" spans="1:9" x14ac:dyDescent="0.15">
      <c r="A1133" s="2">
        <v>19</v>
      </c>
      <c r="B1133" s="1" t="s">
        <v>68</v>
      </c>
      <c r="C1133" s="4">
        <v>0</v>
      </c>
      <c r="D1133" s="8">
        <v>0</v>
      </c>
      <c r="E1133" s="4">
        <v>0</v>
      </c>
      <c r="F1133" s="8">
        <v>0</v>
      </c>
      <c r="G1133" s="4">
        <v>0</v>
      </c>
      <c r="H1133" s="8">
        <v>0</v>
      </c>
      <c r="I1133" s="4">
        <v>0</v>
      </c>
    </row>
    <row r="1134" spans="1:9" x14ac:dyDescent="0.15">
      <c r="A1134" s="2">
        <v>19</v>
      </c>
      <c r="B1134" s="1" t="s">
        <v>139</v>
      </c>
      <c r="C1134" s="4">
        <v>0</v>
      </c>
      <c r="D1134" s="8">
        <v>0</v>
      </c>
      <c r="E1134" s="4">
        <v>0</v>
      </c>
      <c r="F1134" s="8">
        <v>0</v>
      </c>
      <c r="G1134" s="4">
        <v>0</v>
      </c>
      <c r="H1134" s="8">
        <v>0</v>
      </c>
      <c r="I1134" s="4">
        <v>0</v>
      </c>
    </row>
    <row r="1135" spans="1:9" x14ac:dyDescent="0.15">
      <c r="A1135" s="2">
        <v>19</v>
      </c>
      <c r="B1135" s="1" t="s">
        <v>69</v>
      </c>
      <c r="C1135" s="4">
        <v>0</v>
      </c>
      <c r="D1135" s="8">
        <v>0</v>
      </c>
      <c r="E1135" s="4">
        <v>0</v>
      </c>
      <c r="F1135" s="8">
        <v>0</v>
      </c>
      <c r="G1135" s="4">
        <v>0</v>
      </c>
      <c r="H1135" s="8">
        <v>0</v>
      </c>
      <c r="I1135" s="4">
        <v>0</v>
      </c>
    </row>
    <row r="1136" spans="1:9" x14ac:dyDescent="0.15">
      <c r="A1136" s="2">
        <v>19</v>
      </c>
      <c r="B1136" s="1" t="s">
        <v>104</v>
      </c>
      <c r="C1136" s="4">
        <v>0</v>
      </c>
      <c r="D1136" s="8">
        <v>0</v>
      </c>
      <c r="E1136" s="4">
        <v>0</v>
      </c>
      <c r="F1136" s="8">
        <v>0</v>
      </c>
      <c r="G1136" s="4">
        <v>0</v>
      </c>
      <c r="H1136" s="8">
        <v>0</v>
      </c>
      <c r="I1136" s="4">
        <v>0</v>
      </c>
    </row>
    <row r="1137" spans="1:9" x14ac:dyDescent="0.15">
      <c r="A1137" s="2">
        <v>19</v>
      </c>
      <c r="B1137" s="1" t="s">
        <v>73</v>
      </c>
      <c r="C1137" s="4">
        <v>0</v>
      </c>
      <c r="D1137" s="8">
        <v>0</v>
      </c>
      <c r="E1137" s="4">
        <v>0</v>
      </c>
      <c r="F1137" s="8">
        <v>0</v>
      </c>
      <c r="G1137" s="4">
        <v>0</v>
      </c>
      <c r="H1137" s="8">
        <v>0</v>
      </c>
      <c r="I1137" s="4">
        <v>0</v>
      </c>
    </row>
    <row r="1138" spans="1:9" x14ac:dyDescent="0.15">
      <c r="A1138" s="2">
        <v>19</v>
      </c>
      <c r="B1138" s="1" t="s">
        <v>116</v>
      </c>
      <c r="C1138" s="4">
        <v>0</v>
      </c>
      <c r="D1138" s="8">
        <v>0</v>
      </c>
      <c r="E1138" s="4">
        <v>0</v>
      </c>
      <c r="F1138" s="8">
        <v>0</v>
      </c>
      <c r="G1138" s="4">
        <v>0</v>
      </c>
      <c r="H1138" s="8">
        <v>0</v>
      </c>
      <c r="I1138" s="4">
        <v>0</v>
      </c>
    </row>
    <row r="1139" spans="1:9" x14ac:dyDescent="0.15">
      <c r="A1139" s="2">
        <v>19</v>
      </c>
      <c r="B1139" s="1" t="s">
        <v>140</v>
      </c>
      <c r="C1139" s="4">
        <v>0</v>
      </c>
      <c r="D1139" s="8">
        <v>0</v>
      </c>
      <c r="E1139" s="4">
        <v>0</v>
      </c>
      <c r="F1139" s="8">
        <v>0</v>
      </c>
      <c r="G1139" s="4">
        <v>0</v>
      </c>
      <c r="H1139" s="8">
        <v>0</v>
      </c>
      <c r="I1139" s="4">
        <v>0</v>
      </c>
    </row>
    <row r="1140" spans="1:9" x14ac:dyDescent="0.15">
      <c r="A1140" s="2">
        <v>19</v>
      </c>
      <c r="B1140" s="1" t="s">
        <v>75</v>
      </c>
      <c r="C1140" s="4">
        <v>0</v>
      </c>
      <c r="D1140" s="8">
        <v>0</v>
      </c>
      <c r="E1140" s="4">
        <v>0</v>
      </c>
      <c r="F1140" s="8">
        <v>0</v>
      </c>
      <c r="G1140" s="4">
        <v>0</v>
      </c>
      <c r="H1140" s="8">
        <v>0</v>
      </c>
      <c r="I1140" s="4">
        <v>0</v>
      </c>
    </row>
    <row r="1141" spans="1:9" x14ac:dyDescent="0.15">
      <c r="A1141" s="2">
        <v>19</v>
      </c>
      <c r="B1141" s="1" t="s">
        <v>141</v>
      </c>
      <c r="C1141" s="4">
        <v>0</v>
      </c>
      <c r="D1141" s="8">
        <v>0</v>
      </c>
      <c r="E1141" s="4">
        <v>0</v>
      </c>
      <c r="F1141" s="8">
        <v>0</v>
      </c>
      <c r="G1141" s="4">
        <v>0</v>
      </c>
      <c r="H1141" s="8">
        <v>0</v>
      </c>
      <c r="I1141" s="4">
        <v>0</v>
      </c>
    </row>
    <row r="1142" spans="1:9" x14ac:dyDescent="0.15">
      <c r="A1142" s="2">
        <v>19</v>
      </c>
      <c r="B1142" s="1" t="s">
        <v>76</v>
      </c>
      <c r="C1142" s="4">
        <v>0</v>
      </c>
      <c r="D1142" s="8">
        <v>0</v>
      </c>
      <c r="E1142" s="4">
        <v>0</v>
      </c>
      <c r="F1142" s="8">
        <v>0</v>
      </c>
      <c r="G1142" s="4">
        <v>0</v>
      </c>
      <c r="H1142" s="8">
        <v>0</v>
      </c>
      <c r="I1142" s="4">
        <v>0</v>
      </c>
    </row>
    <row r="1143" spans="1:9" x14ac:dyDescent="0.15">
      <c r="A1143" s="2">
        <v>19</v>
      </c>
      <c r="B1143" s="1" t="s">
        <v>107</v>
      </c>
      <c r="C1143" s="4">
        <v>0</v>
      </c>
      <c r="D1143" s="8">
        <v>0</v>
      </c>
      <c r="E1143" s="4">
        <v>0</v>
      </c>
      <c r="F1143" s="8">
        <v>0</v>
      </c>
      <c r="G1143" s="4">
        <v>0</v>
      </c>
      <c r="H1143" s="8">
        <v>0</v>
      </c>
      <c r="I1143" s="4">
        <v>0</v>
      </c>
    </row>
    <row r="1144" spans="1:9" x14ac:dyDescent="0.15">
      <c r="A1144" s="2">
        <v>19</v>
      </c>
      <c r="B1144" s="1" t="s">
        <v>79</v>
      </c>
      <c r="C1144" s="4">
        <v>0</v>
      </c>
      <c r="D1144" s="8">
        <v>0</v>
      </c>
      <c r="E1144" s="4">
        <v>0</v>
      </c>
      <c r="F1144" s="8">
        <v>0</v>
      </c>
      <c r="G1144" s="4">
        <v>0</v>
      </c>
      <c r="H1144" s="8">
        <v>0</v>
      </c>
      <c r="I1144" s="4">
        <v>0</v>
      </c>
    </row>
    <row r="1145" spans="1:9" x14ac:dyDescent="0.15">
      <c r="A1145" s="2">
        <v>19</v>
      </c>
      <c r="B1145" s="1" t="s">
        <v>80</v>
      </c>
      <c r="C1145" s="4">
        <v>0</v>
      </c>
      <c r="D1145" s="8">
        <v>0</v>
      </c>
      <c r="E1145" s="4">
        <v>0</v>
      </c>
      <c r="F1145" s="8">
        <v>0</v>
      </c>
      <c r="G1145" s="4">
        <v>0</v>
      </c>
      <c r="H1145" s="8">
        <v>0</v>
      </c>
      <c r="I1145" s="4">
        <v>0</v>
      </c>
    </row>
    <row r="1146" spans="1:9" x14ac:dyDescent="0.15">
      <c r="A1146" s="2">
        <v>19</v>
      </c>
      <c r="B1146" s="1" t="s">
        <v>84</v>
      </c>
      <c r="C1146" s="4">
        <v>0</v>
      </c>
      <c r="D1146" s="8">
        <v>0</v>
      </c>
      <c r="E1146" s="4">
        <v>0</v>
      </c>
      <c r="F1146" s="8">
        <v>0</v>
      </c>
      <c r="G1146" s="4">
        <v>0</v>
      </c>
      <c r="H1146" s="8">
        <v>0</v>
      </c>
      <c r="I1146" s="4">
        <v>0</v>
      </c>
    </row>
    <row r="1147" spans="1:9" x14ac:dyDescent="0.15">
      <c r="A1147" s="2">
        <v>19</v>
      </c>
      <c r="B1147" s="1" t="s">
        <v>113</v>
      </c>
      <c r="C1147" s="4">
        <v>0</v>
      </c>
      <c r="D1147" s="8">
        <v>0</v>
      </c>
      <c r="E1147" s="4">
        <v>0</v>
      </c>
      <c r="F1147" s="8">
        <v>0</v>
      </c>
      <c r="G1147" s="4">
        <v>0</v>
      </c>
      <c r="H1147" s="8">
        <v>0</v>
      </c>
      <c r="I1147" s="4">
        <v>0</v>
      </c>
    </row>
    <row r="1148" spans="1:9" x14ac:dyDescent="0.15">
      <c r="A1148" s="2">
        <v>19</v>
      </c>
      <c r="B1148" s="1" t="s">
        <v>82</v>
      </c>
      <c r="C1148" s="4">
        <v>0</v>
      </c>
      <c r="D1148" s="8">
        <v>0</v>
      </c>
      <c r="E1148" s="4">
        <v>0</v>
      </c>
      <c r="F1148" s="8">
        <v>0</v>
      </c>
      <c r="G1148" s="4">
        <v>0</v>
      </c>
      <c r="H1148" s="8">
        <v>0</v>
      </c>
      <c r="I1148" s="4">
        <v>0</v>
      </c>
    </row>
    <row r="1149" spans="1:9" x14ac:dyDescent="0.15">
      <c r="A1149" s="2">
        <v>19</v>
      </c>
      <c r="B1149" s="1" t="s">
        <v>102</v>
      </c>
      <c r="C1149" s="4">
        <v>0</v>
      </c>
      <c r="D1149" s="8">
        <v>0</v>
      </c>
      <c r="E1149" s="4">
        <v>0</v>
      </c>
      <c r="F1149" s="8">
        <v>0</v>
      </c>
      <c r="G1149" s="4">
        <v>0</v>
      </c>
      <c r="H1149" s="8">
        <v>0</v>
      </c>
      <c r="I1149" s="4">
        <v>0</v>
      </c>
    </row>
    <row r="1150" spans="1:9" x14ac:dyDescent="0.15">
      <c r="A1150" s="2">
        <v>19</v>
      </c>
      <c r="B1150" s="1" t="s">
        <v>108</v>
      </c>
      <c r="C1150" s="4">
        <v>0</v>
      </c>
      <c r="D1150" s="8">
        <v>0</v>
      </c>
      <c r="E1150" s="4">
        <v>0</v>
      </c>
      <c r="F1150" s="8">
        <v>0</v>
      </c>
      <c r="G1150" s="4">
        <v>0</v>
      </c>
      <c r="H1150" s="8">
        <v>0</v>
      </c>
      <c r="I1150" s="4">
        <v>0</v>
      </c>
    </row>
    <row r="1151" spans="1:9" x14ac:dyDescent="0.15">
      <c r="A1151" s="2">
        <v>19</v>
      </c>
      <c r="B1151" s="1" t="s">
        <v>85</v>
      </c>
      <c r="C1151" s="4">
        <v>0</v>
      </c>
      <c r="D1151" s="8">
        <v>0</v>
      </c>
      <c r="E1151" s="4">
        <v>0</v>
      </c>
      <c r="F1151" s="8">
        <v>0</v>
      </c>
      <c r="G1151" s="4">
        <v>0</v>
      </c>
      <c r="H1151" s="8">
        <v>0</v>
      </c>
      <c r="I1151" s="4">
        <v>0</v>
      </c>
    </row>
    <row r="1152" spans="1:9" x14ac:dyDescent="0.15">
      <c r="A1152" s="2">
        <v>19</v>
      </c>
      <c r="B1152" s="1" t="s">
        <v>142</v>
      </c>
      <c r="C1152" s="4">
        <v>0</v>
      </c>
      <c r="D1152" s="8">
        <v>0</v>
      </c>
      <c r="E1152" s="4">
        <v>0</v>
      </c>
      <c r="F1152" s="8">
        <v>0</v>
      </c>
      <c r="G1152" s="4">
        <v>0</v>
      </c>
      <c r="H1152" s="8">
        <v>0</v>
      </c>
      <c r="I1152" s="4">
        <v>0</v>
      </c>
    </row>
    <row r="1153" spans="1:9" x14ac:dyDescent="0.15">
      <c r="A1153" s="1"/>
      <c r="C1153" s="4"/>
      <c r="D1153" s="8"/>
      <c r="E1153" s="4"/>
      <c r="F1153" s="8"/>
      <c r="G1153" s="4"/>
      <c r="H1153" s="8"/>
      <c r="I1153" s="4"/>
    </row>
    <row r="1154" spans="1:9" x14ac:dyDescent="0.15">
      <c r="A1154" s="1" t="s">
        <v>38</v>
      </c>
      <c r="C1154" s="4"/>
      <c r="D1154" s="8"/>
      <c r="E1154" s="4"/>
      <c r="F1154" s="8"/>
      <c r="G1154" s="4"/>
      <c r="H1154" s="8"/>
      <c r="I1154" s="4"/>
    </row>
    <row r="1155" spans="1:9" x14ac:dyDescent="0.15">
      <c r="A1155" s="2">
        <v>1</v>
      </c>
      <c r="B1155" s="1" t="s">
        <v>67</v>
      </c>
      <c r="C1155" s="4">
        <v>14</v>
      </c>
      <c r="D1155" s="8">
        <v>12.5</v>
      </c>
      <c r="E1155" s="4">
        <v>10</v>
      </c>
      <c r="F1155" s="8">
        <v>10.87</v>
      </c>
      <c r="G1155" s="4">
        <v>4</v>
      </c>
      <c r="H1155" s="8">
        <v>25</v>
      </c>
      <c r="I1155" s="4">
        <v>0</v>
      </c>
    </row>
    <row r="1156" spans="1:9" x14ac:dyDescent="0.15">
      <c r="A1156" s="2">
        <v>2</v>
      </c>
      <c r="B1156" s="1" t="s">
        <v>72</v>
      </c>
      <c r="C1156" s="4">
        <v>11</v>
      </c>
      <c r="D1156" s="8">
        <v>9.82</v>
      </c>
      <c r="E1156" s="4">
        <v>11</v>
      </c>
      <c r="F1156" s="8">
        <v>11.96</v>
      </c>
      <c r="G1156" s="4">
        <v>0</v>
      </c>
      <c r="H1156" s="8">
        <v>0</v>
      </c>
      <c r="I1156" s="4">
        <v>0</v>
      </c>
    </row>
    <row r="1157" spans="1:9" x14ac:dyDescent="0.15">
      <c r="A1157" s="2">
        <v>3</v>
      </c>
      <c r="B1157" s="1" t="s">
        <v>90</v>
      </c>
      <c r="C1157" s="4">
        <v>10</v>
      </c>
      <c r="D1157" s="8">
        <v>8.93</v>
      </c>
      <c r="E1157" s="4">
        <v>9</v>
      </c>
      <c r="F1157" s="8">
        <v>9.7799999999999994</v>
      </c>
      <c r="G1157" s="4">
        <v>0</v>
      </c>
      <c r="H1157" s="8">
        <v>0</v>
      </c>
      <c r="I1157" s="4">
        <v>1</v>
      </c>
    </row>
    <row r="1158" spans="1:9" x14ac:dyDescent="0.15">
      <c r="A1158" s="2">
        <v>4</v>
      </c>
      <c r="B1158" s="1" t="s">
        <v>94</v>
      </c>
      <c r="C1158" s="4">
        <v>9</v>
      </c>
      <c r="D1158" s="8">
        <v>8.0399999999999991</v>
      </c>
      <c r="E1158" s="4">
        <v>8</v>
      </c>
      <c r="F1158" s="8">
        <v>8.6999999999999993</v>
      </c>
      <c r="G1158" s="4">
        <v>1</v>
      </c>
      <c r="H1158" s="8">
        <v>6.25</v>
      </c>
      <c r="I1158" s="4">
        <v>0</v>
      </c>
    </row>
    <row r="1159" spans="1:9" x14ac:dyDescent="0.15">
      <c r="A1159" s="2">
        <v>5</v>
      </c>
      <c r="B1159" s="1" t="s">
        <v>63</v>
      </c>
      <c r="C1159" s="4">
        <v>8</v>
      </c>
      <c r="D1159" s="8">
        <v>7.14</v>
      </c>
      <c r="E1159" s="4">
        <v>3</v>
      </c>
      <c r="F1159" s="8">
        <v>3.26</v>
      </c>
      <c r="G1159" s="4">
        <v>5</v>
      </c>
      <c r="H1159" s="8">
        <v>31.25</v>
      </c>
      <c r="I1159" s="4">
        <v>0</v>
      </c>
    </row>
    <row r="1160" spans="1:9" x14ac:dyDescent="0.15">
      <c r="A1160" s="2">
        <v>5</v>
      </c>
      <c r="B1160" s="1" t="s">
        <v>70</v>
      </c>
      <c r="C1160" s="4">
        <v>8</v>
      </c>
      <c r="D1160" s="8">
        <v>7.14</v>
      </c>
      <c r="E1160" s="4">
        <v>7</v>
      </c>
      <c r="F1160" s="8">
        <v>7.61</v>
      </c>
      <c r="G1160" s="4">
        <v>1</v>
      </c>
      <c r="H1160" s="8">
        <v>6.25</v>
      </c>
      <c r="I1160" s="4">
        <v>0</v>
      </c>
    </row>
    <row r="1161" spans="1:9" x14ac:dyDescent="0.15">
      <c r="A1161" s="2">
        <v>7</v>
      </c>
      <c r="B1161" s="1" t="s">
        <v>77</v>
      </c>
      <c r="C1161" s="4">
        <v>7</v>
      </c>
      <c r="D1161" s="8">
        <v>6.25</v>
      </c>
      <c r="E1161" s="4">
        <v>7</v>
      </c>
      <c r="F1161" s="8">
        <v>7.61</v>
      </c>
      <c r="G1161" s="4">
        <v>0</v>
      </c>
      <c r="H1161" s="8">
        <v>0</v>
      </c>
      <c r="I1161" s="4">
        <v>0</v>
      </c>
    </row>
    <row r="1162" spans="1:9" x14ac:dyDescent="0.15">
      <c r="A1162" s="2">
        <v>8</v>
      </c>
      <c r="B1162" s="1" t="s">
        <v>65</v>
      </c>
      <c r="C1162" s="4">
        <v>6</v>
      </c>
      <c r="D1162" s="8">
        <v>5.36</v>
      </c>
      <c r="E1162" s="4">
        <v>6</v>
      </c>
      <c r="F1162" s="8">
        <v>6.52</v>
      </c>
      <c r="G1162" s="4">
        <v>0</v>
      </c>
      <c r="H1162" s="8">
        <v>0</v>
      </c>
      <c r="I1162" s="4">
        <v>0</v>
      </c>
    </row>
    <row r="1163" spans="1:9" x14ac:dyDescent="0.15">
      <c r="A1163" s="2">
        <v>8</v>
      </c>
      <c r="B1163" s="1" t="s">
        <v>78</v>
      </c>
      <c r="C1163" s="4">
        <v>6</v>
      </c>
      <c r="D1163" s="8">
        <v>5.36</v>
      </c>
      <c r="E1163" s="4">
        <v>6</v>
      </c>
      <c r="F1163" s="8">
        <v>6.52</v>
      </c>
      <c r="G1163" s="4">
        <v>0</v>
      </c>
      <c r="H1163" s="8">
        <v>0</v>
      </c>
      <c r="I1163" s="4">
        <v>0</v>
      </c>
    </row>
    <row r="1164" spans="1:9" x14ac:dyDescent="0.15">
      <c r="A1164" s="2">
        <v>10</v>
      </c>
      <c r="B1164" s="1" t="s">
        <v>75</v>
      </c>
      <c r="C1164" s="4">
        <v>4</v>
      </c>
      <c r="D1164" s="8">
        <v>3.57</v>
      </c>
      <c r="E1164" s="4">
        <v>4</v>
      </c>
      <c r="F1164" s="8">
        <v>4.3499999999999996</v>
      </c>
      <c r="G1164" s="4">
        <v>0</v>
      </c>
      <c r="H1164" s="8">
        <v>0</v>
      </c>
      <c r="I1164" s="4">
        <v>0</v>
      </c>
    </row>
    <row r="1165" spans="1:9" x14ac:dyDescent="0.15">
      <c r="A1165" s="2">
        <v>11</v>
      </c>
      <c r="B1165" s="1" t="s">
        <v>93</v>
      </c>
      <c r="C1165" s="4">
        <v>3</v>
      </c>
      <c r="D1165" s="8">
        <v>2.68</v>
      </c>
      <c r="E1165" s="4">
        <v>1</v>
      </c>
      <c r="F1165" s="8">
        <v>1.0900000000000001</v>
      </c>
      <c r="G1165" s="4">
        <v>1</v>
      </c>
      <c r="H1165" s="8">
        <v>6.25</v>
      </c>
      <c r="I1165" s="4">
        <v>1</v>
      </c>
    </row>
    <row r="1166" spans="1:9" x14ac:dyDescent="0.15">
      <c r="A1166" s="2">
        <v>11</v>
      </c>
      <c r="B1166" s="1" t="s">
        <v>69</v>
      </c>
      <c r="C1166" s="4">
        <v>3</v>
      </c>
      <c r="D1166" s="8">
        <v>2.68</v>
      </c>
      <c r="E1166" s="4">
        <v>3</v>
      </c>
      <c r="F1166" s="8">
        <v>3.26</v>
      </c>
      <c r="G1166" s="4">
        <v>0</v>
      </c>
      <c r="H1166" s="8">
        <v>0</v>
      </c>
      <c r="I1166" s="4">
        <v>0</v>
      </c>
    </row>
    <row r="1167" spans="1:9" x14ac:dyDescent="0.15">
      <c r="A1167" s="2">
        <v>11</v>
      </c>
      <c r="B1167" s="1" t="s">
        <v>80</v>
      </c>
      <c r="C1167" s="4">
        <v>3</v>
      </c>
      <c r="D1167" s="8">
        <v>2.68</v>
      </c>
      <c r="E1167" s="4">
        <v>3</v>
      </c>
      <c r="F1167" s="8">
        <v>3.26</v>
      </c>
      <c r="G1167" s="4">
        <v>0</v>
      </c>
      <c r="H1167" s="8">
        <v>0</v>
      </c>
      <c r="I1167" s="4">
        <v>0</v>
      </c>
    </row>
    <row r="1168" spans="1:9" x14ac:dyDescent="0.15">
      <c r="A1168" s="2">
        <v>14</v>
      </c>
      <c r="B1168" s="1" t="s">
        <v>71</v>
      </c>
      <c r="C1168" s="4">
        <v>2</v>
      </c>
      <c r="D1168" s="8">
        <v>1.79</v>
      </c>
      <c r="E1168" s="4">
        <v>2</v>
      </c>
      <c r="F1168" s="8">
        <v>2.17</v>
      </c>
      <c r="G1168" s="4">
        <v>0</v>
      </c>
      <c r="H1168" s="8">
        <v>0</v>
      </c>
      <c r="I1168" s="4">
        <v>0</v>
      </c>
    </row>
    <row r="1169" spans="1:9" x14ac:dyDescent="0.15">
      <c r="A1169" s="2">
        <v>14</v>
      </c>
      <c r="B1169" s="1" t="s">
        <v>74</v>
      </c>
      <c r="C1169" s="4">
        <v>2</v>
      </c>
      <c r="D1169" s="8">
        <v>1.79</v>
      </c>
      <c r="E1169" s="4">
        <v>2</v>
      </c>
      <c r="F1169" s="8">
        <v>2.17</v>
      </c>
      <c r="G1169" s="4">
        <v>0</v>
      </c>
      <c r="H1169" s="8">
        <v>0</v>
      </c>
      <c r="I1169" s="4">
        <v>0</v>
      </c>
    </row>
    <row r="1170" spans="1:9" x14ac:dyDescent="0.15">
      <c r="A1170" s="2">
        <v>14</v>
      </c>
      <c r="B1170" s="1" t="s">
        <v>101</v>
      </c>
      <c r="C1170" s="4">
        <v>2</v>
      </c>
      <c r="D1170" s="8">
        <v>1.79</v>
      </c>
      <c r="E1170" s="4">
        <v>0</v>
      </c>
      <c r="F1170" s="8">
        <v>0</v>
      </c>
      <c r="G1170" s="4">
        <v>1</v>
      </c>
      <c r="H1170" s="8">
        <v>6.25</v>
      </c>
      <c r="I1170" s="4">
        <v>1</v>
      </c>
    </row>
    <row r="1171" spans="1:9" x14ac:dyDescent="0.15">
      <c r="A1171" s="2">
        <v>14</v>
      </c>
      <c r="B1171" s="1" t="s">
        <v>82</v>
      </c>
      <c r="C1171" s="4">
        <v>2</v>
      </c>
      <c r="D1171" s="8">
        <v>1.79</v>
      </c>
      <c r="E1171" s="4">
        <v>2</v>
      </c>
      <c r="F1171" s="8">
        <v>2.17</v>
      </c>
      <c r="G1171" s="4">
        <v>0</v>
      </c>
      <c r="H1171" s="8">
        <v>0</v>
      </c>
      <c r="I1171" s="4">
        <v>0</v>
      </c>
    </row>
    <row r="1172" spans="1:9" x14ac:dyDescent="0.15">
      <c r="A1172" s="2">
        <v>18</v>
      </c>
      <c r="B1172" s="1" t="s">
        <v>99</v>
      </c>
      <c r="C1172" s="4">
        <v>1</v>
      </c>
      <c r="D1172" s="8">
        <v>0.89</v>
      </c>
      <c r="E1172" s="4">
        <v>0</v>
      </c>
      <c r="F1172" s="8">
        <v>0</v>
      </c>
      <c r="G1172" s="4">
        <v>1</v>
      </c>
      <c r="H1172" s="8">
        <v>6.25</v>
      </c>
      <c r="I1172" s="4">
        <v>0</v>
      </c>
    </row>
    <row r="1173" spans="1:9" x14ac:dyDescent="0.15">
      <c r="A1173" s="2">
        <v>18</v>
      </c>
      <c r="B1173" s="1" t="s">
        <v>95</v>
      </c>
      <c r="C1173" s="4">
        <v>1</v>
      </c>
      <c r="D1173" s="8">
        <v>0.89</v>
      </c>
      <c r="E1173" s="4">
        <v>1</v>
      </c>
      <c r="F1173" s="8">
        <v>1.0900000000000001</v>
      </c>
      <c r="G1173" s="4">
        <v>0</v>
      </c>
      <c r="H1173" s="8">
        <v>0</v>
      </c>
      <c r="I1173" s="4">
        <v>0</v>
      </c>
    </row>
    <row r="1174" spans="1:9" x14ac:dyDescent="0.15">
      <c r="A1174" s="2">
        <v>18</v>
      </c>
      <c r="B1174" s="1" t="s">
        <v>86</v>
      </c>
      <c r="C1174" s="4">
        <v>1</v>
      </c>
      <c r="D1174" s="8">
        <v>0.89</v>
      </c>
      <c r="E1174" s="4">
        <v>1</v>
      </c>
      <c r="F1174" s="8">
        <v>1.0900000000000001</v>
      </c>
      <c r="G1174" s="4">
        <v>0</v>
      </c>
      <c r="H1174" s="8">
        <v>0</v>
      </c>
      <c r="I1174" s="4">
        <v>0</v>
      </c>
    </row>
    <row r="1175" spans="1:9" x14ac:dyDescent="0.15">
      <c r="A1175" s="2">
        <v>18</v>
      </c>
      <c r="B1175" s="1" t="s">
        <v>97</v>
      </c>
      <c r="C1175" s="4">
        <v>1</v>
      </c>
      <c r="D1175" s="8">
        <v>0.89</v>
      </c>
      <c r="E1175" s="4">
        <v>1</v>
      </c>
      <c r="F1175" s="8">
        <v>1.0900000000000001</v>
      </c>
      <c r="G1175" s="4">
        <v>0</v>
      </c>
      <c r="H1175" s="8">
        <v>0</v>
      </c>
      <c r="I1175" s="4">
        <v>0</v>
      </c>
    </row>
    <row r="1176" spans="1:9" x14ac:dyDescent="0.15">
      <c r="A1176" s="2">
        <v>18</v>
      </c>
      <c r="B1176" s="1" t="s">
        <v>92</v>
      </c>
      <c r="C1176" s="4">
        <v>1</v>
      </c>
      <c r="D1176" s="8">
        <v>0.89</v>
      </c>
      <c r="E1176" s="4">
        <v>1</v>
      </c>
      <c r="F1176" s="8">
        <v>1.0900000000000001</v>
      </c>
      <c r="G1176" s="4">
        <v>0</v>
      </c>
      <c r="H1176" s="8">
        <v>0</v>
      </c>
      <c r="I1176" s="4">
        <v>0</v>
      </c>
    </row>
    <row r="1177" spans="1:9" x14ac:dyDescent="0.15">
      <c r="A1177" s="2">
        <v>18</v>
      </c>
      <c r="B1177" s="1" t="s">
        <v>112</v>
      </c>
      <c r="C1177" s="4">
        <v>1</v>
      </c>
      <c r="D1177" s="8">
        <v>0.89</v>
      </c>
      <c r="E1177" s="4">
        <v>0</v>
      </c>
      <c r="F1177" s="8">
        <v>0</v>
      </c>
      <c r="G1177" s="4">
        <v>1</v>
      </c>
      <c r="H1177" s="8">
        <v>6.25</v>
      </c>
      <c r="I1177" s="4">
        <v>0</v>
      </c>
    </row>
    <row r="1178" spans="1:9" x14ac:dyDescent="0.15">
      <c r="A1178" s="2">
        <v>18</v>
      </c>
      <c r="B1178" s="1" t="s">
        <v>89</v>
      </c>
      <c r="C1178" s="4">
        <v>1</v>
      </c>
      <c r="D1178" s="8">
        <v>0.89</v>
      </c>
      <c r="E1178" s="4">
        <v>1</v>
      </c>
      <c r="F1178" s="8">
        <v>1.0900000000000001</v>
      </c>
      <c r="G1178" s="4">
        <v>0</v>
      </c>
      <c r="H1178" s="8">
        <v>0</v>
      </c>
      <c r="I1178" s="4">
        <v>0</v>
      </c>
    </row>
    <row r="1179" spans="1:9" x14ac:dyDescent="0.15">
      <c r="A1179" s="2">
        <v>18</v>
      </c>
      <c r="B1179" s="1" t="s">
        <v>68</v>
      </c>
      <c r="C1179" s="4">
        <v>1</v>
      </c>
      <c r="D1179" s="8">
        <v>0.89</v>
      </c>
      <c r="E1179" s="4">
        <v>1</v>
      </c>
      <c r="F1179" s="8">
        <v>1.0900000000000001</v>
      </c>
      <c r="G1179" s="4">
        <v>0</v>
      </c>
      <c r="H1179" s="8">
        <v>0</v>
      </c>
      <c r="I1179" s="4">
        <v>0</v>
      </c>
    </row>
    <row r="1180" spans="1:9" x14ac:dyDescent="0.15">
      <c r="A1180" s="2">
        <v>18</v>
      </c>
      <c r="B1180" s="1" t="s">
        <v>76</v>
      </c>
      <c r="C1180" s="4">
        <v>1</v>
      </c>
      <c r="D1180" s="8">
        <v>0.89</v>
      </c>
      <c r="E1180" s="4">
        <v>0</v>
      </c>
      <c r="F1180" s="8">
        <v>0</v>
      </c>
      <c r="G1180" s="4">
        <v>1</v>
      </c>
      <c r="H1180" s="8">
        <v>6.25</v>
      </c>
      <c r="I1180" s="4">
        <v>0</v>
      </c>
    </row>
    <row r="1181" spans="1:9" x14ac:dyDescent="0.15">
      <c r="A1181" s="2">
        <v>18</v>
      </c>
      <c r="B1181" s="1" t="s">
        <v>79</v>
      </c>
      <c r="C1181" s="4">
        <v>1</v>
      </c>
      <c r="D1181" s="8">
        <v>0.89</v>
      </c>
      <c r="E1181" s="4">
        <v>1</v>
      </c>
      <c r="F1181" s="8">
        <v>1.0900000000000001</v>
      </c>
      <c r="G1181" s="4">
        <v>0</v>
      </c>
      <c r="H1181" s="8">
        <v>0</v>
      </c>
      <c r="I1181" s="4">
        <v>0</v>
      </c>
    </row>
    <row r="1182" spans="1:9" x14ac:dyDescent="0.15">
      <c r="A1182" s="2">
        <v>18</v>
      </c>
      <c r="B1182" s="1" t="s">
        <v>81</v>
      </c>
      <c r="C1182" s="4">
        <v>1</v>
      </c>
      <c r="D1182" s="8">
        <v>0.89</v>
      </c>
      <c r="E1182" s="4">
        <v>1</v>
      </c>
      <c r="F1182" s="8">
        <v>1.0900000000000001</v>
      </c>
      <c r="G1182" s="4">
        <v>0</v>
      </c>
      <c r="H1182" s="8">
        <v>0</v>
      </c>
      <c r="I1182" s="4">
        <v>0</v>
      </c>
    </row>
    <row r="1183" spans="1:9" x14ac:dyDescent="0.15">
      <c r="A1183" s="2">
        <v>18</v>
      </c>
      <c r="B1183" s="1" t="s">
        <v>108</v>
      </c>
      <c r="C1183" s="4">
        <v>1</v>
      </c>
      <c r="D1183" s="8">
        <v>0.89</v>
      </c>
      <c r="E1183" s="4">
        <v>0</v>
      </c>
      <c r="F1183" s="8">
        <v>0</v>
      </c>
      <c r="G1183" s="4">
        <v>0</v>
      </c>
      <c r="H1183" s="8">
        <v>0</v>
      </c>
      <c r="I1183" s="4">
        <v>1</v>
      </c>
    </row>
    <row r="1184" spans="1:9" x14ac:dyDescent="0.15">
      <c r="A1184" s="1"/>
      <c r="C1184" s="4"/>
      <c r="D1184" s="8"/>
      <c r="E1184" s="4"/>
      <c r="F1184" s="8"/>
      <c r="G1184" s="4"/>
      <c r="H1184" s="8"/>
      <c r="I1184" s="4"/>
    </row>
    <row r="1185" spans="1:9" x14ac:dyDescent="0.15">
      <c r="A1185" s="1" t="s">
        <v>39</v>
      </c>
      <c r="C1185" s="4"/>
      <c r="D1185" s="8"/>
      <c r="E1185" s="4"/>
      <c r="F1185" s="8"/>
      <c r="G1185" s="4"/>
      <c r="H1185" s="8"/>
      <c r="I1185" s="4"/>
    </row>
    <row r="1186" spans="1:9" x14ac:dyDescent="0.15">
      <c r="A1186" s="2">
        <v>1</v>
      </c>
      <c r="B1186" s="1" t="s">
        <v>67</v>
      </c>
      <c r="C1186" s="4">
        <v>22</v>
      </c>
      <c r="D1186" s="8">
        <v>22.45</v>
      </c>
      <c r="E1186" s="4">
        <v>20</v>
      </c>
      <c r="F1186" s="8">
        <v>24.69</v>
      </c>
      <c r="G1186" s="4">
        <v>2</v>
      </c>
      <c r="H1186" s="8">
        <v>11.76</v>
      </c>
      <c r="I1186" s="4">
        <v>0</v>
      </c>
    </row>
    <row r="1187" spans="1:9" x14ac:dyDescent="0.15">
      <c r="A1187" s="2">
        <v>2</v>
      </c>
      <c r="B1187" s="1" t="s">
        <v>63</v>
      </c>
      <c r="C1187" s="4">
        <v>11</v>
      </c>
      <c r="D1187" s="8">
        <v>11.22</v>
      </c>
      <c r="E1187" s="4">
        <v>5</v>
      </c>
      <c r="F1187" s="8">
        <v>6.17</v>
      </c>
      <c r="G1187" s="4">
        <v>6</v>
      </c>
      <c r="H1187" s="8">
        <v>35.29</v>
      </c>
      <c r="I1187" s="4">
        <v>0</v>
      </c>
    </row>
    <row r="1188" spans="1:9" x14ac:dyDescent="0.15">
      <c r="A1188" s="2">
        <v>3</v>
      </c>
      <c r="B1188" s="1" t="s">
        <v>70</v>
      </c>
      <c r="C1188" s="4">
        <v>10</v>
      </c>
      <c r="D1188" s="8">
        <v>10.199999999999999</v>
      </c>
      <c r="E1188" s="4">
        <v>10</v>
      </c>
      <c r="F1188" s="8">
        <v>12.35</v>
      </c>
      <c r="G1188" s="4">
        <v>0</v>
      </c>
      <c r="H1188" s="8">
        <v>0</v>
      </c>
      <c r="I1188" s="4">
        <v>0</v>
      </c>
    </row>
    <row r="1189" spans="1:9" x14ac:dyDescent="0.15">
      <c r="A1189" s="2">
        <v>4</v>
      </c>
      <c r="B1189" s="1" t="s">
        <v>72</v>
      </c>
      <c r="C1189" s="4">
        <v>5</v>
      </c>
      <c r="D1189" s="8">
        <v>5.0999999999999996</v>
      </c>
      <c r="E1189" s="4">
        <v>5</v>
      </c>
      <c r="F1189" s="8">
        <v>6.17</v>
      </c>
      <c r="G1189" s="4">
        <v>0</v>
      </c>
      <c r="H1189" s="8">
        <v>0</v>
      </c>
      <c r="I1189" s="4">
        <v>0</v>
      </c>
    </row>
    <row r="1190" spans="1:9" x14ac:dyDescent="0.15">
      <c r="A1190" s="2">
        <v>4</v>
      </c>
      <c r="B1190" s="1" t="s">
        <v>94</v>
      </c>
      <c r="C1190" s="4">
        <v>5</v>
      </c>
      <c r="D1190" s="8">
        <v>5.0999999999999996</v>
      </c>
      <c r="E1190" s="4">
        <v>3</v>
      </c>
      <c r="F1190" s="8">
        <v>3.7</v>
      </c>
      <c r="G1190" s="4">
        <v>2</v>
      </c>
      <c r="H1190" s="8">
        <v>11.76</v>
      </c>
      <c r="I1190" s="4">
        <v>0</v>
      </c>
    </row>
    <row r="1191" spans="1:9" x14ac:dyDescent="0.15">
      <c r="A1191" s="2">
        <v>4</v>
      </c>
      <c r="B1191" s="1" t="s">
        <v>82</v>
      </c>
      <c r="C1191" s="4">
        <v>5</v>
      </c>
      <c r="D1191" s="8">
        <v>5.0999999999999996</v>
      </c>
      <c r="E1191" s="4">
        <v>5</v>
      </c>
      <c r="F1191" s="8">
        <v>6.17</v>
      </c>
      <c r="G1191" s="4">
        <v>0</v>
      </c>
      <c r="H1191" s="8">
        <v>0</v>
      </c>
      <c r="I1191" s="4">
        <v>0</v>
      </c>
    </row>
    <row r="1192" spans="1:9" x14ac:dyDescent="0.15">
      <c r="A1192" s="2">
        <v>7</v>
      </c>
      <c r="B1192" s="1" t="s">
        <v>90</v>
      </c>
      <c r="C1192" s="4">
        <v>4</v>
      </c>
      <c r="D1192" s="8">
        <v>4.08</v>
      </c>
      <c r="E1192" s="4">
        <v>2</v>
      </c>
      <c r="F1192" s="8">
        <v>2.4700000000000002</v>
      </c>
      <c r="G1192" s="4">
        <v>2</v>
      </c>
      <c r="H1192" s="8">
        <v>11.76</v>
      </c>
      <c r="I1192" s="4">
        <v>0</v>
      </c>
    </row>
    <row r="1193" spans="1:9" x14ac:dyDescent="0.15">
      <c r="A1193" s="2">
        <v>7</v>
      </c>
      <c r="B1193" s="1" t="s">
        <v>93</v>
      </c>
      <c r="C1193" s="4">
        <v>4</v>
      </c>
      <c r="D1193" s="8">
        <v>4.08</v>
      </c>
      <c r="E1193" s="4">
        <v>4</v>
      </c>
      <c r="F1193" s="8">
        <v>4.9400000000000004</v>
      </c>
      <c r="G1193" s="4">
        <v>0</v>
      </c>
      <c r="H1193" s="8">
        <v>0</v>
      </c>
      <c r="I1193" s="4">
        <v>0</v>
      </c>
    </row>
    <row r="1194" spans="1:9" x14ac:dyDescent="0.15">
      <c r="A1194" s="2">
        <v>7</v>
      </c>
      <c r="B1194" s="1" t="s">
        <v>86</v>
      </c>
      <c r="C1194" s="4">
        <v>4</v>
      </c>
      <c r="D1194" s="8">
        <v>4.08</v>
      </c>
      <c r="E1194" s="4">
        <v>4</v>
      </c>
      <c r="F1194" s="8">
        <v>4.9400000000000004</v>
      </c>
      <c r="G1194" s="4">
        <v>0</v>
      </c>
      <c r="H1194" s="8">
        <v>0</v>
      </c>
      <c r="I1194" s="4">
        <v>0</v>
      </c>
    </row>
    <row r="1195" spans="1:9" x14ac:dyDescent="0.15">
      <c r="A1195" s="2">
        <v>7</v>
      </c>
      <c r="B1195" s="1" t="s">
        <v>78</v>
      </c>
      <c r="C1195" s="4">
        <v>4</v>
      </c>
      <c r="D1195" s="8">
        <v>4.08</v>
      </c>
      <c r="E1195" s="4">
        <v>4</v>
      </c>
      <c r="F1195" s="8">
        <v>4.9400000000000004</v>
      </c>
      <c r="G1195" s="4">
        <v>0</v>
      </c>
      <c r="H1195" s="8">
        <v>0</v>
      </c>
      <c r="I1195" s="4">
        <v>0</v>
      </c>
    </row>
    <row r="1196" spans="1:9" x14ac:dyDescent="0.15">
      <c r="A1196" s="2">
        <v>11</v>
      </c>
      <c r="B1196" s="1" t="s">
        <v>65</v>
      </c>
      <c r="C1196" s="4">
        <v>3</v>
      </c>
      <c r="D1196" s="8">
        <v>3.06</v>
      </c>
      <c r="E1196" s="4">
        <v>3</v>
      </c>
      <c r="F1196" s="8">
        <v>3.7</v>
      </c>
      <c r="G1196" s="4">
        <v>0</v>
      </c>
      <c r="H1196" s="8">
        <v>0</v>
      </c>
      <c r="I1196" s="4">
        <v>0</v>
      </c>
    </row>
    <row r="1197" spans="1:9" x14ac:dyDescent="0.15">
      <c r="A1197" s="2">
        <v>11</v>
      </c>
      <c r="B1197" s="1" t="s">
        <v>77</v>
      </c>
      <c r="C1197" s="4">
        <v>3</v>
      </c>
      <c r="D1197" s="8">
        <v>3.06</v>
      </c>
      <c r="E1197" s="4">
        <v>3</v>
      </c>
      <c r="F1197" s="8">
        <v>3.7</v>
      </c>
      <c r="G1197" s="4">
        <v>0</v>
      </c>
      <c r="H1197" s="8">
        <v>0</v>
      </c>
      <c r="I1197" s="4">
        <v>0</v>
      </c>
    </row>
    <row r="1198" spans="1:9" x14ac:dyDescent="0.15">
      <c r="A1198" s="2">
        <v>13</v>
      </c>
      <c r="B1198" s="1" t="s">
        <v>64</v>
      </c>
      <c r="C1198" s="4">
        <v>2</v>
      </c>
      <c r="D1198" s="8">
        <v>2.04</v>
      </c>
      <c r="E1198" s="4">
        <v>2</v>
      </c>
      <c r="F1198" s="8">
        <v>2.4700000000000002</v>
      </c>
      <c r="G1198" s="4">
        <v>0</v>
      </c>
      <c r="H1198" s="8">
        <v>0</v>
      </c>
      <c r="I1198" s="4">
        <v>0</v>
      </c>
    </row>
    <row r="1199" spans="1:9" x14ac:dyDescent="0.15">
      <c r="A1199" s="2">
        <v>13</v>
      </c>
      <c r="B1199" s="1" t="s">
        <v>69</v>
      </c>
      <c r="C1199" s="4">
        <v>2</v>
      </c>
      <c r="D1199" s="8">
        <v>2.04</v>
      </c>
      <c r="E1199" s="4">
        <v>2</v>
      </c>
      <c r="F1199" s="8">
        <v>2.4700000000000002</v>
      </c>
      <c r="G1199" s="4">
        <v>0</v>
      </c>
      <c r="H1199" s="8">
        <v>0</v>
      </c>
      <c r="I1199" s="4">
        <v>0</v>
      </c>
    </row>
    <row r="1200" spans="1:9" x14ac:dyDescent="0.15">
      <c r="A1200" s="2">
        <v>13</v>
      </c>
      <c r="B1200" s="1" t="s">
        <v>75</v>
      </c>
      <c r="C1200" s="4">
        <v>2</v>
      </c>
      <c r="D1200" s="8">
        <v>2.04</v>
      </c>
      <c r="E1200" s="4">
        <v>2</v>
      </c>
      <c r="F1200" s="8">
        <v>2.4700000000000002</v>
      </c>
      <c r="G1200" s="4">
        <v>0</v>
      </c>
      <c r="H1200" s="8">
        <v>0</v>
      </c>
      <c r="I1200" s="4">
        <v>0</v>
      </c>
    </row>
    <row r="1201" spans="1:9" x14ac:dyDescent="0.15">
      <c r="A1201" s="2">
        <v>13</v>
      </c>
      <c r="B1201" s="1" t="s">
        <v>101</v>
      </c>
      <c r="C1201" s="4">
        <v>2</v>
      </c>
      <c r="D1201" s="8">
        <v>2.04</v>
      </c>
      <c r="E1201" s="4">
        <v>1</v>
      </c>
      <c r="F1201" s="8">
        <v>1.23</v>
      </c>
      <c r="G1201" s="4">
        <v>1</v>
      </c>
      <c r="H1201" s="8">
        <v>5.88</v>
      </c>
      <c r="I1201" s="4">
        <v>0</v>
      </c>
    </row>
    <row r="1202" spans="1:9" x14ac:dyDescent="0.15">
      <c r="A1202" s="2">
        <v>13</v>
      </c>
      <c r="B1202" s="1" t="s">
        <v>84</v>
      </c>
      <c r="C1202" s="4">
        <v>2</v>
      </c>
      <c r="D1202" s="8">
        <v>2.04</v>
      </c>
      <c r="E1202" s="4">
        <v>0</v>
      </c>
      <c r="F1202" s="8">
        <v>0</v>
      </c>
      <c r="G1202" s="4">
        <v>2</v>
      </c>
      <c r="H1202" s="8">
        <v>11.76</v>
      </c>
      <c r="I1202" s="4">
        <v>0</v>
      </c>
    </row>
    <row r="1203" spans="1:9" x14ac:dyDescent="0.15">
      <c r="A1203" s="2">
        <v>18</v>
      </c>
      <c r="B1203" s="1" t="s">
        <v>99</v>
      </c>
      <c r="C1203" s="4">
        <v>1</v>
      </c>
      <c r="D1203" s="8">
        <v>1.02</v>
      </c>
      <c r="E1203" s="4">
        <v>1</v>
      </c>
      <c r="F1203" s="8">
        <v>1.23</v>
      </c>
      <c r="G1203" s="4">
        <v>0</v>
      </c>
      <c r="H1203" s="8">
        <v>0</v>
      </c>
      <c r="I1203" s="4">
        <v>0</v>
      </c>
    </row>
    <row r="1204" spans="1:9" x14ac:dyDescent="0.15">
      <c r="A1204" s="2">
        <v>18</v>
      </c>
      <c r="B1204" s="1" t="s">
        <v>97</v>
      </c>
      <c r="C1204" s="4">
        <v>1</v>
      </c>
      <c r="D1204" s="8">
        <v>1.02</v>
      </c>
      <c r="E1204" s="4">
        <v>0</v>
      </c>
      <c r="F1204" s="8">
        <v>0</v>
      </c>
      <c r="G1204" s="4">
        <v>1</v>
      </c>
      <c r="H1204" s="8">
        <v>5.88</v>
      </c>
      <c r="I1204" s="4">
        <v>0</v>
      </c>
    </row>
    <row r="1205" spans="1:9" x14ac:dyDescent="0.15">
      <c r="A1205" s="2">
        <v>18</v>
      </c>
      <c r="B1205" s="1" t="s">
        <v>88</v>
      </c>
      <c r="C1205" s="4">
        <v>1</v>
      </c>
      <c r="D1205" s="8">
        <v>1.02</v>
      </c>
      <c r="E1205" s="4">
        <v>1</v>
      </c>
      <c r="F1205" s="8">
        <v>1.23</v>
      </c>
      <c r="G1205" s="4">
        <v>0</v>
      </c>
      <c r="H1205" s="8">
        <v>0</v>
      </c>
      <c r="I1205" s="4">
        <v>0</v>
      </c>
    </row>
    <row r="1206" spans="1:9" x14ac:dyDescent="0.15">
      <c r="A1206" s="2">
        <v>18</v>
      </c>
      <c r="B1206" s="1" t="s">
        <v>71</v>
      </c>
      <c r="C1206" s="4">
        <v>1</v>
      </c>
      <c r="D1206" s="8">
        <v>1.02</v>
      </c>
      <c r="E1206" s="4">
        <v>1</v>
      </c>
      <c r="F1206" s="8">
        <v>1.23</v>
      </c>
      <c r="G1206" s="4">
        <v>0</v>
      </c>
      <c r="H1206" s="8">
        <v>0</v>
      </c>
      <c r="I1206" s="4">
        <v>0</v>
      </c>
    </row>
    <row r="1207" spans="1:9" x14ac:dyDescent="0.15">
      <c r="A1207" s="2">
        <v>18</v>
      </c>
      <c r="B1207" s="1" t="s">
        <v>87</v>
      </c>
      <c r="C1207" s="4">
        <v>1</v>
      </c>
      <c r="D1207" s="8">
        <v>1.02</v>
      </c>
      <c r="E1207" s="4">
        <v>1</v>
      </c>
      <c r="F1207" s="8">
        <v>1.23</v>
      </c>
      <c r="G1207" s="4">
        <v>0</v>
      </c>
      <c r="H1207" s="8">
        <v>0</v>
      </c>
      <c r="I1207" s="4">
        <v>0</v>
      </c>
    </row>
    <row r="1208" spans="1:9" x14ac:dyDescent="0.15">
      <c r="A1208" s="2">
        <v>18</v>
      </c>
      <c r="B1208" s="1" t="s">
        <v>73</v>
      </c>
      <c r="C1208" s="4">
        <v>1</v>
      </c>
      <c r="D1208" s="8">
        <v>1.02</v>
      </c>
      <c r="E1208" s="4">
        <v>1</v>
      </c>
      <c r="F1208" s="8">
        <v>1.23</v>
      </c>
      <c r="G1208" s="4">
        <v>0</v>
      </c>
      <c r="H1208" s="8">
        <v>0</v>
      </c>
      <c r="I1208" s="4">
        <v>0</v>
      </c>
    </row>
    <row r="1209" spans="1:9" x14ac:dyDescent="0.15">
      <c r="A1209" s="2">
        <v>18</v>
      </c>
      <c r="B1209" s="1" t="s">
        <v>74</v>
      </c>
      <c r="C1209" s="4">
        <v>1</v>
      </c>
      <c r="D1209" s="8">
        <v>1.02</v>
      </c>
      <c r="E1209" s="4">
        <v>0</v>
      </c>
      <c r="F1209" s="8">
        <v>0</v>
      </c>
      <c r="G1209" s="4">
        <v>1</v>
      </c>
      <c r="H1209" s="8">
        <v>5.88</v>
      </c>
      <c r="I1209" s="4">
        <v>0</v>
      </c>
    </row>
    <row r="1210" spans="1:9" x14ac:dyDescent="0.15">
      <c r="A1210" s="2">
        <v>18</v>
      </c>
      <c r="B1210" s="1" t="s">
        <v>81</v>
      </c>
      <c r="C1210" s="4">
        <v>1</v>
      </c>
      <c r="D1210" s="8">
        <v>1.02</v>
      </c>
      <c r="E1210" s="4">
        <v>1</v>
      </c>
      <c r="F1210" s="8">
        <v>1.23</v>
      </c>
      <c r="G1210" s="4">
        <v>0</v>
      </c>
      <c r="H1210" s="8">
        <v>0</v>
      </c>
      <c r="I1210" s="4">
        <v>0</v>
      </c>
    </row>
    <row r="1211" spans="1:9" x14ac:dyDescent="0.15">
      <c r="A1211" s="1"/>
      <c r="C1211" s="4"/>
      <c r="D1211" s="8"/>
      <c r="E1211" s="4"/>
      <c r="F1211" s="8"/>
      <c r="G1211" s="4"/>
      <c r="H1211" s="8"/>
      <c r="I1211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708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38</v>
      </c>
      <c r="D6" s="8">
        <v>13.97</v>
      </c>
      <c r="E6" s="12">
        <v>22</v>
      </c>
      <c r="F6" s="8">
        <v>12.09</v>
      </c>
      <c r="G6" s="12">
        <v>16</v>
      </c>
      <c r="H6" s="8">
        <v>17.78</v>
      </c>
      <c r="I6" s="12">
        <v>0</v>
      </c>
    </row>
    <row r="7" spans="2:9" ht="15" customHeight="1" x14ac:dyDescent="0.15">
      <c r="B7" t="s">
        <v>42</v>
      </c>
      <c r="C7" s="12">
        <v>24</v>
      </c>
      <c r="D7" s="8">
        <v>8.82</v>
      </c>
      <c r="E7" s="12">
        <v>17</v>
      </c>
      <c r="F7" s="8">
        <v>9.34</v>
      </c>
      <c r="G7" s="12">
        <v>7</v>
      </c>
      <c r="H7" s="8">
        <v>7.78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2</v>
      </c>
      <c r="D9" s="8">
        <v>0.74</v>
      </c>
      <c r="E9" s="12">
        <v>0</v>
      </c>
      <c r="F9" s="8">
        <v>0</v>
      </c>
      <c r="G9" s="12">
        <v>2</v>
      </c>
      <c r="H9" s="8">
        <v>2.2200000000000002</v>
      </c>
      <c r="I9" s="12">
        <v>0</v>
      </c>
    </row>
    <row r="10" spans="2:9" ht="15" customHeight="1" x14ac:dyDescent="0.15">
      <c r="B10" t="s">
        <v>45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69</v>
      </c>
      <c r="D11" s="8">
        <v>25.37</v>
      </c>
      <c r="E11" s="12">
        <v>40</v>
      </c>
      <c r="F11" s="8">
        <v>21.98</v>
      </c>
      <c r="G11" s="12">
        <v>29</v>
      </c>
      <c r="H11" s="8">
        <v>32.22</v>
      </c>
      <c r="I11" s="12">
        <v>0</v>
      </c>
    </row>
    <row r="12" spans="2:9" ht="15" customHeight="1" x14ac:dyDescent="0.15">
      <c r="B12" t="s">
        <v>47</v>
      </c>
      <c r="C12" s="12">
        <v>3</v>
      </c>
      <c r="D12" s="8">
        <v>1.1000000000000001</v>
      </c>
      <c r="E12" s="12">
        <v>0</v>
      </c>
      <c r="F12" s="8">
        <v>0</v>
      </c>
      <c r="G12" s="12">
        <v>3</v>
      </c>
      <c r="H12" s="8">
        <v>3.33</v>
      </c>
      <c r="I12" s="12">
        <v>0</v>
      </c>
    </row>
    <row r="13" spans="2:9" ht="15" customHeight="1" x14ac:dyDescent="0.15">
      <c r="B13" t="s">
        <v>48</v>
      </c>
      <c r="C13" s="12">
        <v>10</v>
      </c>
      <c r="D13" s="8">
        <v>3.68</v>
      </c>
      <c r="E13" s="12">
        <v>4</v>
      </c>
      <c r="F13" s="8">
        <v>2.2000000000000002</v>
      </c>
      <c r="G13" s="12">
        <v>6</v>
      </c>
      <c r="H13" s="8">
        <v>6.67</v>
      </c>
      <c r="I13" s="12">
        <v>0</v>
      </c>
    </row>
    <row r="14" spans="2:9" ht="15" customHeight="1" x14ac:dyDescent="0.15">
      <c r="B14" t="s">
        <v>49</v>
      </c>
      <c r="C14" s="12">
        <v>10</v>
      </c>
      <c r="D14" s="8">
        <v>3.68</v>
      </c>
      <c r="E14" s="12">
        <v>5</v>
      </c>
      <c r="F14" s="8">
        <v>2.75</v>
      </c>
      <c r="G14" s="12">
        <v>5</v>
      </c>
      <c r="H14" s="8">
        <v>5.56</v>
      </c>
      <c r="I14" s="12">
        <v>0</v>
      </c>
    </row>
    <row r="15" spans="2:9" ht="15" customHeight="1" x14ac:dyDescent="0.15">
      <c r="B15" t="s">
        <v>50</v>
      </c>
      <c r="C15" s="12">
        <v>27</v>
      </c>
      <c r="D15" s="8">
        <v>9.93</v>
      </c>
      <c r="E15" s="12">
        <v>25</v>
      </c>
      <c r="F15" s="8">
        <v>13.74</v>
      </c>
      <c r="G15" s="12">
        <v>2</v>
      </c>
      <c r="H15" s="8">
        <v>2.2200000000000002</v>
      </c>
      <c r="I15" s="12">
        <v>0</v>
      </c>
    </row>
    <row r="16" spans="2:9" ht="15" customHeight="1" x14ac:dyDescent="0.15">
      <c r="B16" t="s">
        <v>51</v>
      </c>
      <c r="C16" s="12">
        <v>51</v>
      </c>
      <c r="D16" s="8">
        <v>18.75</v>
      </c>
      <c r="E16" s="12">
        <v>39</v>
      </c>
      <c r="F16" s="8">
        <v>21.43</v>
      </c>
      <c r="G16" s="12">
        <v>12</v>
      </c>
      <c r="H16" s="8">
        <v>13.33</v>
      </c>
      <c r="I16" s="12">
        <v>0</v>
      </c>
    </row>
    <row r="17" spans="2:9" ht="15" customHeight="1" x14ac:dyDescent="0.15">
      <c r="B17" t="s">
        <v>52</v>
      </c>
      <c r="C17" s="12">
        <v>20</v>
      </c>
      <c r="D17" s="8">
        <v>7.35</v>
      </c>
      <c r="E17" s="12">
        <v>16</v>
      </c>
      <c r="F17" s="8">
        <v>8.7899999999999991</v>
      </c>
      <c r="G17" s="12">
        <v>4</v>
      </c>
      <c r="H17" s="8">
        <v>4.4400000000000004</v>
      </c>
      <c r="I17" s="12">
        <v>0</v>
      </c>
    </row>
    <row r="18" spans="2:9" ht="15" customHeight="1" x14ac:dyDescent="0.15">
      <c r="B18" t="s">
        <v>53</v>
      </c>
      <c r="C18" s="12">
        <v>10</v>
      </c>
      <c r="D18" s="8">
        <v>3.68</v>
      </c>
      <c r="E18" s="12">
        <v>7</v>
      </c>
      <c r="F18" s="8">
        <v>3.85</v>
      </c>
      <c r="G18" s="12">
        <v>3</v>
      </c>
      <c r="H18" s="8">
        <v>3.33</v>
      </c>
      <c r="I18" s="12">
        <v>0</v>
      </c>
    </row>
    <row r="19" spans="2:9" ht="15" customHeight="1" x14ac:dyDescent="0.15">
      <c r="B19" t="s">
        <v>54</v>
      </c>
      <c r="C19" s="12">
        <v>8</v>
      </c>
      <c r="D19" s="8">
        <v>2.94</v>
      </c>
      <c r="E19" s="12">
        <v>7</v>
      </c>
      <c r="F19" s="8">
        <v>3.85</v>
      </c>
      <c r="G19" s="12">
        <v>1</v>
      </c>
      <c r="H19" s="8">
        <v>1.1100000000000001</v>
      </c>
      <c r="I19" s="12">
        <v>0</v>
      </c>
    </row>
    <row r="20" spans="2:9" ht="15" customHeight="1" x14ac:dyDescent="0.15">
      <c r="B20" s="9" t="s">
        <v>601</v>
      </c>
      <c r="C20" s="12">
        <f>SUM(LTBL_29424[総数／事業所数])</f>
        <v>272</v>
      </c>
      <c r="E20" s="12">
        <f>SUBTOTAL(109,LTBL_29424[個人／事業所数])</f>
        <v>182</v>
      </c>
      <c r="G20" s="12">
        <f>SUBTOTAL(109,LTBL_29424[法人／事業所数])</f>
        <v>90</v>
      </c>
      <c r="I20" s="12">
        <f>SUBTOTAL(109,LTBL_29424[法人以外の団体／事業所数])</f>
        <v>0</v>
      </c>
    </row>
    <row r="21" spans="2:9" ht="15" customHeight="1" x14ac:dyDescent="0.15">
      <c r="E21" s="11">
        <f>LTBL_29424[[#Totals],[個人／事業所数]]/LTBL_29424[[#Totals],[総数／事業所数]]</f>
        <v>0.66911764705882348</v>
      </c>
      <c r="G21" s="11">
        <f>LTBL_29424[[#Totals],[法人／事業所数]]/LTBL_29424[[#Totals],[総数／事業所数]]</f>
        <v>0.33088235294117646</v>
      </c>
      <c r="I21" s="11">
        <f>LTBL_29424[[#Totals],[法人以外の団体／事業所数]]/LTBL_29424[[#Totals],[総数／事業所数]]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709</v>
      </c>
      <c r="E23" s="10" t="s">
        <v>58</v>
      </c>
      <c r="F23" s="10" t="s">
        <v>633</v>
      </c>
      <c r="G23" s="10" t="s">
        <v>60</v>
      </c>
      <c r="H23" s="10" t="s">
        <v>616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639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78</v>
      </c>
      <c r="C29" s="12">
        <v>41</v>
      </c>
      <c r="D29" s="8">
        <v>15.07</v>
      </c>
      <c r="E29" s="12">
        <v>34</v>
      </c>
      <c r="F29" s="8">
        <v>18.68</v>
      </c>
      <c r="G29" s="12">
        <v>7</v>
      </c>
      <c r="H29" s="8">
        <v>7.78</v>
      </c>
      <c r="I29" s="12">
        <v>0</v>
      </c>
    </row>
    <row r="30" spans="2:9" ht="15" customHeight="1" x14ac:dyDescent="0.15">
      <c r="B30" t="s">
        <v>77</v>
      </c>
      <c r="C30" s="12">
        <v>26</v>
      </c>
      <c r="D30" s="8">
        <v>9.56</v>
      </c>
      <c r="E30" s="12">
        <v>24</v>
      </c>
      <c r="F30" s="8">
        <v>13.19</v>
      </c>
      <c r="G30" s="12">
        <v>2</v>
      </c>
      <c r="H30" s="8">
        <v>2.2200000000000002</v>
      </c>
      <c r="I30" s="12">
        <v>0</v>
      </c>
    </row>
    <row r="31" spans="2:9" ht="15" customHeight="1" x14ac:dyDescent="0.15">
      <c r="B31" t="s">
        <v>69</v>
      </c>
      <c r="C31" s="12">
        <v>21</v>
      </c>
      <c r="D31" s="8">
        <v>7.72</v>
      </c>
      <c r="E31" s="12">
        <v>13</v>
      </c>
      <c r="F31" s="8">
        <v>7.14</v>
      </c>
      <c r="G31" s="12">
        <v>8</v>
      </c>
      <c r="H31" s="8">
        <v>8.89</v>
      </c>
      <c r="I31" s="12">
        <v>0</v>
      </c>
    </row>
    <row r="32" spans="2:9" ht="15" customHeight="1" x14ac:dyDescent="0.15">
      <c r="B32" t="s">
        <v>80</v>
      </c>
      <c r="C32" s="12">
        <v>20</v>
      </c>
      <c r="D32" s="8">
        <v>7.35</v>
      </c>
      <c r="E32" s="12">
        <v>16</v>
      </c>
      <c r="F32" s="8">
        <v>8.7899999999999991</v>
      </c>
      <c r="G32" s="12">
        <v>4</v>
      </c>
      <c r="H32" s="8">
        <v>4.4400000000000004</v>
      </c>
      <c r="I32" s="12">
        <v>0</v>
      </c>
    </row>
    <row r="33" spans="2:9" ht="15" customHeight="1" x14ac:dyDescent="0.15">
      <c r="B33" t="s">
        <v>72</v>
      </c>
      <c r="C33" s="12">
        <v>17</v>
      </c>
      <c r="D33" s="8">
        <v>6.25</v>
      </c>
      <c r="E33" s="12">
        <v>9</v>
      </c>
      <c r="F33" s="8">
        <v>4.95</v>
      </c>
      <c r="G33" s="12">
        <v>8</v>
      </c>
      <c r="H33" s="8">
        <v>8.89</v>
      </c>
      <c r="I33" s="12">
        <v>0</v>
      </c>
    </row>
    <row r="34" spans="2:9" ht="15" customHeight="1" x14ac:dyDescent="0.15">
      <c r="B34" t="s">
        <v>63</v>
      </c>
      <c r="C34" s="12">
        <v>15</v>
      </c>
      <c r="D34" s="8">
        <v>5.51</v>
      </c>
      <c r="E34" s="12">
        <v>6</v>
      </c>
      <c r="F34" s="8">
        <v>3.3</v>
      </c>
      <c r="G34" s="12">
        <v>9</v>
      </c>
      <c r="H34" s="8">
        <v>10</v>
      </c>
      <c r="I34" s="12">
        <v>0</v>
      </c>
    </row>
    <row r="35" spans="2:9" ht="15" customHeight="1" x14ac:dyDescent="0.15">
      <c r="B35" t="s">
        <v>65</v>
      </c>
      <c r="C35" s="12">
        <v>12</v>
      </c>
      <c r="D35" s="8">
        <v>4.41</v>
      </c>
      <c r="E35" s="12">
        <v>8</v>
      </c>
      <c r="F35" s="8">
        <v>4.4000000000000004</v>
      </c>
      <c r="G35" s="12">
        <v>4</v>
      </c>
      <c r="H35" s="8">
        <v>4.4400000000000004</v>
      </c>
      <c r="I35" s="12">
        <v>0</v>
      </c>
    </row>
    <row r="36" spans="2:9" ht="15" customHeight="1" x14ac:dyDescent="0.15">
      <c r="B36" t="s">
        <v>64</v>
      </c>
      <c r="C36" s="12">
        <v>11</v>
      </c>
      <c r="D36" s="8">
        <v>4.04</v>
      </c>
      <c r="E36" s="12">
        <v>8</v>
      </c>
      <c r="F36" s="8">
        <v>4.4000000000000004</v>
      </c>
      <c r="G36" s="12">
        <v>3</v>
      </c>
      <c r="H36" s="8">
        <v>3.33</v>
      </c>
      <c r="I36" s="12">
        <v>0</v>
      </c>
    </row>
    <row r="37" spans="2:9" ht="15" customHeight="1" x14ac:dyDescent="0.15">
      <c r="B37" t="s">
        <v>79</v>
      </c>
      <c r="C37" s="12">
        <v>9</v>
      </c>
      <c r="D37" s="8">
        <v>3.31</v>
      </c>
      <c r="E37" s="12">
        <v>4</v>
      </c>
      <c r="F37" s="8">
        <v>2.2000000000000002</v>
      </c>
      <c r="G37" s="12">
        <v>5</v>
      </c>
      <c r="H37" s="8">
        <v>5.56</v>
      </c>
      <c r="I37" s="12">
        <v>0</v>
      </c>
    </row>
    <row r="38" spans="2:9" ht="15" customHeight="1" x14ac:dyDescent="0.15">
      <c r="B38" t="s">
        <v>96</v>
      </c>
      <c r="C38" s="12">
        <v>8</v>
      </c>
      <c r="D38" s="8">
        <v>2.94</v>
      </c>
      <c r="E38" s="12">
        <v>7</v>
      </c>
      <c r="F38" s="8">
        <v>3.85</v>
      </c>
      <c r="G38" s="12">
        <v>1</v>
      </c>
      <c r="H38" s="8">
        <v>1.1100000000000001</v>
      </c>
      <c r="I38" s="12">
        <v>0</v>
      </c>
    </row>
    <row r="39" spans="2:9" ht="15" customHeight="1" x14ac:dyDescent="0.15">
      <c r="B39" t="s">
        <v>70</v>
      </c>
      <c r="C39" s="12">
        <v>8</v>
      </c>
      <c r="D39" s="8">
        <v>2.94</v>
      </c>
      <c r="E39" s="12">
        <v>4</v>
      </c>
      <c r="F39" s="8">
        <v>2.2000000000000002</v>
      </c>
      <c r="G39" s="12">
        <v>4</v>
      </c>
      <c r="H39" s="8">
        <v>4.4400000000000004</v>
      </c>
      <c r="I39" s="12">
        <v>0</v>
      </c>
    </row>
    <row r="40" spans="2:9" ht="15" customHeight="1" x14ac:dyDescent="0.15">
      <c r="B40" t="s">
        <v>81</v>
      </c>
      <c r="C40" s="12">
        <v>8</v>
      </c>
      <c r="D40" s="8">
        <v>2.94</v>
      </c>
      <c r="E40" s="12">
        <v>7</v>
      </c>
      <c r="F40" s="8">
        <v>3.85</v>
      </c>
      <c r="G40" s="12">
        <v>1</v>
      </c>
      <c r="H40" s="8">
        <v>1.1100000000000001</v>
      </c>
      <c r="I40" s="12">
        <v>0</v>
      </c>
    </row>
    <row r="41" spans="2:9" ht="15" customHeight="1" x14ac:dyDescent="0.15">
      <c r="B41" t="s">
        <v>117</v>
      </c>
      <c r="C41" s="12">
        <v>7</v>
      </c>
      <c r="D41" s="8">
        <v>2.57</v>
      </c>
      <c r="E41" s="12">
        <v>5</v>
      </c>
      <c r="F41" s="8">
        <v>2.75</v>
      </c>
      <c r="G41" s="12">
        <v>2</v>
      </c>
      <c r="H41" s="8">
        <v>2.2200000000000002</v>
      </c>
      <c r="I41" s="12">
        <v>0</v>
      </c>
    </row>
    <row r="42" spans="2:9" ht="15" customHeight="1" x14ac:dyDescent="0.15">
      <c r="B42" t="s">
        <v>74</v>
      </c>
      <c r="C42" s="12">
        <v>6</v>
      </c>
      <c r="D42" s="8">
        <v>2.21</v>
      </c>
      <c r="E42" s="12">
        <v>3</v>
      </c>
      <c r="F42" s="8">
        <v>1.65</v>
      </c>
      <c r="G42" s="12">
        <v>3</v>
      </c>
      <c r="H42" s="8">
        <v>3.33</v>
      </c>
      <c r="I42" s="12">
        <v>0</v>
      </c>
    </row>
    <row r="43" spans="2:9" ht="15" customHeight="1" x14ac:dyDescent="0.15">
      <c r="B43" t="s">
        <v>71</v>
      </c>
      <c r="C43" s="12">
        <v>5</v>
      </c>
      <c r="D43" s="8">
        <v>1.84</v>
      </c>
      <c r="E43" s="12">
        <v>4</v>
      </c>
      <c r="F43" s="8">
        <v>2.2000000000000002</v>
      </c>
      <c r="G43" s="12">
        <v>1</v>
      </c>
      <c r="H43" s="8">
        <v>1.1100000000000001</v>
      </c>
      <c r="I43" s="12">
        <v>0</v>
      </c>
    </row>
    <row r="44" spans="2:9" ht="15" customHeight="1" x14ac:dyDescent="0.15">
      <c r="B44" t="s">
        <v>75</v>
      </c>
      <c r="C44" s="12">
        <v>5</v>
      </c>
      <c r="D44" s="8">
        <v>1.84</v>
      </c>
      <c r="E44" s="12">
        <v>2</v>
      </c>
      <c r="F44" s="8">
        <v>1.1000000000000001</v>
      </c>
      <c r="G44" s="12">
        <v>3</v>
      </c>
      <c r="H44" s="8">
        <v>3.33</v>
      </c>
      <c r="I44" s="12">
        <v>0</v>
      </c>
    </row>
    <row r="45" spans="2:9" ht="15" customHeight="1" x14ac:dyDescent="0.15">
      <c r="B45" t="s">
        <v>76</v>
      </c>
      <c r="C45" s="12">
        <v>5</v>
      </c>
      <c r="D45" s="8">
        <v>1.84</v>
      </c>
      <c r="E45" s="12">
        <v>3</v>
      </c>
      <c r="F45" s="8">
        <v>1.65</v>
      </c>
      <c r="G45" s="12">
        <v>2</v>
      </c>
      <c r="H45" s="8">
        <v>2.2200000000000002</v>
      </c>
      <c r="I45" s="12">
        <v>0</v>
      </c>
    </row>
    <row r="46" spans="2:9" ht="15" customHeight="1" x14ac:dyDescent="0.15">
      <c r="B46" t="s">
        <v>68</v>
      </c>
      <c r="C46" s="12">
        <v>4</v>
      </c>
      <c r="D46" s="8">
        <v>1.47</v>
      </c>
      <c r="E46" s="12">
        <v>0</v>
      </c>
      <c r="F46" s="8">
        <v>0</v>
      </c>
      <c r="G46" s="12">
        <v>4</v>
      </c>
      <c r="H46" s="8">
        <v>4.4400000000000004</v>
      </c>
      <c r="I46" s="12">
        <v>0</v>
      </c>
    </row>
    <row r="47" spans="2:9" ht="15" customHeight="1" x14ac:dyDescent="0.15">
      <c r="B47" t="s">
        <v>66</v>
      </c>
      <c r="C47" s="12">
        <v>3</v>
      </c>
      <c r="D47" s="8">
        <v>1.1000000000000001</v>
      </c>
      <c r="E47" s="12">
        <v>2</v>
      </c>
      <c r="F47" s="8">
        <v>1.1000000000000001</v>
      </c>
      <c r="G47" s="12">
        <v>1</v>
      </c>
      <c r="H47" s="8">
        <v>1.1100000000000001</v>
      </c>
      <c r="I47" s="12">
        <v>0</v>
      </c>
    </row>
    <row r="48" spans="2:9" ht="15" customHeight="1" x14ac:dyDescent="0.15">
      <c r="B48" t="s">
        <v>92</v>
      </c>
      <c r="C48" s="12">
        <v>3</v>
      </c>
      <c r="D48" s="8">
        <v>1.1000000000000001</v>
      </c>
      <c r="E48" s="12">
        <v>3</v>
      </c>
      <c r="F48" s="8">
        <v>1.65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87</v>
      </c>
      <c r="C49" s="12">
        <v>3</v>
      </c>
      <c r="D49" s="8">
        <v>1.1000000000000001</v>
      </c>
      <c r="E49" s="12">
        <v>2</v>
      </c>
      <c r="F49" s="8">
        <v>1.1000000000000001</v>
      </c>
      <c r="G49" s="12">
        <v>1</v>
      </c>
      <c r="H49" s="8">
        <v>1.1100000000000001</v>
      </c>
      <c r="I49" s="12">
        <v>0</v>
      </c>
    </row>
    <row r="50" spans="2:9" ht="15" customHeight="1" x14ac:dyDescent="0.15">
      <c r="B50" t="s">
        <v>104</v>
      </c>
      <c r="C50" s="12">
        <v>3</v>
      </c>
      <c r="D50" s="8">
        <v>1.1000000000000001</v>
      </c>
      <c r="E50" s="12">
        <v>0</v>
      </c>
      <c r="F50" s="8">
        <v>0</v>
      </c>
      <c r="G50" s="12">
        <v>3</v>
      </c>
      <c r="H50" s="8">
        <v>3.33</v>
      </c>
      <c r="I50" s="12">
        <v>0</v>
      </c>
    </row>
    <row r="51" spans="2:9" ht="15" customHeight="1" x14ac:dyDescent="0.15">
      <c r="B51" t="s">
        <v>73</v>
      </c>
      <c r="C51" s="12">
        <v>3</v>
      </c>
      <c r="D51" s="8">
        <v>1.1000000000000001</v>
      </c>
      <c r="E51" s="12">
        <v>1</v>
      </c>
      <c r="F51" s="8">
        <v>0.55000000000000004</v>
      </c>
      <c r="G51" s="12">
        <v>2</v>
      </c>
      <c r="H51" s="8">
        <v>2.2200000000000002</v>
      </c>
      <c r="I51" s="12">
        <v>0</v>
      </c>
    </row>
    <row r="52" spans="2:9" ht="15" customHeight="1" x14ac:dyDescent="0.15">
      <c r="B52" t="s">
        <v>82</v>
      </c>
      <c r="C52" s="12">
        <v>3</v>
      </c>
      <c r="D52" s="8">
        <v>1.1000000000000001</v>
      </c>
      <c r="E52" s="12">
        <v>3</v>
      </c>
      <c r="F52" s="8">
        <v>1.65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684</v>
      </c>
      <c r="C55" s="10" t="s">
        <v>56</v>
      </c>
      <c r="D55" s="10" t="s">
        <v>57</v>
      </c>
      <c r="E55" s="10" t="s">
        <v>58</v>
      </c>
      <c r="F55" s="10" t="s">
        <v>59</v>
      </c>
      <c r="G55" s="10" t="s">
        <v>60</v>
      </c>
      <c r="H55" s="10" t="s">
        <v>61</v>
      </c>
      <c r="I55" s="10" t="s">
        <v>62</v>
      </c>
    </row>
    <row r="56" spans="2:9" ht="15" customHeight="1" x14ac:dyDescent="0.15">
      <c r="B56" t="s">
        <v>161</v>
      </c>
      <c r="C56" s="12">
        <v>22</v>
      </c>
      <c r="D56" s="8">
        <v>8.09</v>
      </c>
      <c r="E56" s="12">
        <v>19</v>
      </c>
      <c r="F56" s="8">
        <v>10.44</v>
      </c>
      <c r="G56" s="12">
        <v>3</v>
      </c>
      <c r="H56" s="8">
        <v>3.33</v>
      </c>
      <c r="I56" s="12">
        <v>0</v>
      </c>
    </row>
    <row r="57" spans="2:9" ht="15" customHeight="1" x14ac:dyDescent="0.15">
      <c r="B57" t="s">
        <v>147</v>
      </c>
      <c r="C57" s="12">
        <v>13</v>
      </c>
      <c r="D57" s="8">
        <v>4.78</v>
      </c>
      <c r="E57" s="12">
        <v>9</v>
      </c>
      <c r="F57" s="8">
        <v>4.95</v>
      </c>
      <c r="G57" s="12">
        <v>4</v>
      </c>
      <c r="H57" s="8">
        <v>4.4400000000000004</v>
      </c>
      <c r="I57" s="12">
        <v>0</v>
      </c>
    </row>
    <row r="58" spans="2:9" ht="15" customHeight="1" x14ac:dyDescent="0.15">
      <c r="B58" t="s">
        <v>162</v>
      </c>
      <c r="C58" s="12">
        <v>12</v>
      </c>
      <c r="D58" s="8">
        <v>4.41</v>
      </c>
      <c r="E58" s="12">
        <v>9</v>
      </c>
      <c r="F58" s="8">
        <v>4.95</v>
      </c>
      <c r="G58" s="12">
        <v>3</v>
      </c>
      <c r="H58" s="8">
        <v>3.33</v>
      </c>
      <c r="I58" s="12">
        <v>0</v>
      </c>
    </row>
    <row r="59" spans="2:9" ht="15" customHeight="1" x14ac:dyDescent="0.15">
      <c r="B59" t="s">
        <v>160</v>
      </c>
      <c r="C59" s="12">
        <v>10</v>
      </c>
      <c r="D59" s="8">
        <v>3.68</v>
      </c>
      <c r="E59" s="12">
        <v>9</v>
      </c>
      <c r="F59" s="8">
        <v>4.95</v>
      </c>
      <c r="G59" s="12">
        <v>1</v>
      </c>
      <c r="H59" s="8">
        <v>1.1100000000000001</v>
      </c>
      <c r="I59" s="12">
        <v>0</v>
      </c>
    </row>
    <row r="60" spans="2:9" ht="15" customHeight="1" x14ac:dyDescent="0.15">
      <c r="B60" t="s">
        <v>145</v>
      </c>
      <c r="C60" s="12">
        <v>8</v>
      </c>
      <c r="D60" s="8">
        <v>2.94</v>
      </c>
      <c r="E60" s="12">
        <v>5</v>
      </c>
      <c r="F60" s="8">
        <v>2.75</v>
      </c>
      <c r="G60" s="12">
        <v>3</v>
      </c>
      <c r="H60" s="8">
        <v>3.33</v>
      </c>
      <c r="I60" s="12">
        <v>0</v>
      </c>
    </row>
    <row r="61" spans="2:9" ht="15" customHeight="1" x14ac:dyDescent="0.15">
      <c r="B61" t="s">
        <v>170</v>
      </c>
      <c r="C61" s="12">
        <v>8</v>
      </c>
      <c r="D61" s="8">
        <v>2.94</v>
      </c>
      <c r="E61" s="12">
        <v>5</v>
      </c>
      <c r="F61" s="8">
        <v>2.75</v>
      </c>
      <c r="G61" s="12">
        <v>3</v>
      </c>
      <c r="H61" s="8">
        <v>3.33</v>
      </c>
      <c r="I61" s="12">
        <v>0</v>
      </c>
    </row>
    <row r="62" spans="2:9" ht="15" customHeight="1" x14ac:dyDescent="0.15">
      <c r="B62" t="s">
        <v>182</v>
      </c>
      <c r="C62" s="12">
        <v>8</v>
      </c>
      <c r="D62" s="8">
        <v>2.94</v>
      </c>
      <c r="E62" s="12">
        <v>7</v>
      </c>
      <c r="F62" s="8">
        <v>3.85</v>
      </c>
      <c r="G62" s="12">
        <v>1</v>
      </c>
      <c r="H62" s="8">
        <v>1.1100000000000001</v>
      </c>
      <c r="I62" s="12">
        <v>0</v>
      </c>
    </row>
    <row r="63" spans="2:9" ht="15" customHeight="1" x14ac:dyDescent="0.15">
      <c r="B63" t="s">
        <v>158</v>
      </c>
      <c r="C63" s="12">
        <v>8</v>
      </c>
      <c r="D63" s="8">
        <v>2.94</v>
      </c>
      <c r="E63" s="12">
        <v>8</v>
      </c>
      <c r="F63" s="8">
        <v>4.4000000000000004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169</v>
      </c>
      <c r="C64" s="12">
        <v>8</v>
      </c>
      <c r="D64" s="8">
        <v>2.94</v>
      </c>
      <c r="E64" s="12">
        <v>7</v>
      </c>
      <c r="F64" s="8">
        <v>3.85</v>
      </c>
      <c r="G64" s="12">
        <v>1</v>
      </c>
      <c r="H64" s="8">
        <v>1.1100000000000001</v>
      </c>
      <c r="I64" s="12">
        <v>0</v>
      </c>
    </row>
    <row r="65" spans="2:9" ht="15" customHeight="1" x14ac:dyDescent="0.15">
      <c r="B65" t="s">
        <v>163</v>
      </c>
      <c r="C65" s="12">
        <v>7</v>
      </c>
      <c r="D65" s="8">
        <v>2.57</v>
      </c>
      <c r="E65" s="12">
        <v>6</v>
      </c>
      <c r="F65" s="8">
        <v>3.3</v>
      </c>
      <c r="G65" s="12">
        <v>1</v>
      </c>
      <c r="H65" s="8">
        <v>1.1100000000000001</v>
      </c>
      <c r="I65" s="12">
        <v>0</v>
      </c>
    </row>
    <row r="66" spans="2:9" ht="15" customHeight="1" x14ac:dyDescent="0.15">
      <c r="B66" t="s">
        <v>269</v>
      </c>
      <c r="C66" s="12">
        <v>6</v>
      </c>
      <c r="D66" s="8">
        <v>2.21</v>
      </c>
      <c r="E66" s="12">
        <v>4</v>
      </c>
      <c r="F66" s="8">
        <v>2.2000000000000002</v>
      </c>
      <c r="G66" s="12">
        <v>2</v>
      </c>
      <c r="H66" s="8">
        <v>2.2200000000000002</v>
      </c>
      <c r="I66" s="12">
        <v>0</v>
      </c>
    </row>
    <row r="67" spans="2:9" ht="15" customHeight="1" x14ac:dyDescent="0.15">
      <c r="B67" t="s">
        <v>159</v>
      </c>
      <c r="C67" s="12">
        <v>6</v>
      </c>
      <c r="D67" s="8">
        <v>2.21</v>
      </c>
      <c r="E67" s="12">
        <v>4</v>
      </c>
      <c r="F67" s="8">
        <v>2.2000000000000002</v>
      </c>
      <c r="G67" s="12">
        <v>2</v>
      </c>
      <c r="H67" s="8">
        <v>2.2200000000000002</v>
      </c>
      <c r="I67" s="12">
        <v>0</v>
      </c>
    </row>
    <row r="68" spans="2:9" ht="15" customHeight="1" x14ac:dyDescent="0.15">
      <c r="B68" t="s">
        <v>176</v>
      </c>
      <c r="C68" s="12">
        <v>5</v>
      </c>
      <c r="D68" s="8">
        <v>1.84</v>
      </c>
      <c r="E68" s="12">
        <v>2</v>
      </c>
      <c r="F68" s="8">
        <v>1.1000000000000001</v>
      </c>
      <c r="G68" s="12">
        <v>3</v>
      </c>
      <c r="H68" s="8">
        <v>3.33</v>
      </c>
      <c r="I68" s="12">
        <v>0</v>
      </c>
    </row>
    <row r="69" spans="2:9" ht="15" customHeight="1" x14ac:dyDescent="0.15">
      <c r="B69" t="s">
        <v>151</v>
      </c>
      <c r="C69" s="12">
        <v>5</v>
      </c>
      <c r="D69" s="8">
        <v>1.84</v>
      </c>
      <c r="E69" s="12">
        <v>4</v>
      </c>
      <c r="F69" s="8">
        <v>2.2000000000000002</v>
      </c>
      <c r="G69" s="12">
        <v>1</v>
      </c>
      <c r="H69" s="8">
        <v>1.1100000000000001</v>
      </c>
      <c r="I69" s="12">
        <v>0</v>
      </c>
    </row>
    <row r="70" spans="2:9" ht="15" customHeight="1" x14ac:dyDescent="0.15">
      <c r="B70" t="s">
        <v>157</v>
      </c>
      <c r="C70" s="12">
        <v>5</v>
      </c>
      <c r="D70" s="8">
        <v>1.84</v>
      </c>
      <c r="E70" s="12">
        <v>5</v>
      </c>
      <c r="F70" s="8">
        <v>2.75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146</v>
      </c>
      <c r="C71" s="12">
        <v>4</v>
      </c>
      <c r="D71" s="8">
        <v>1.47</v>
      </c>
      <c r="E71" s="12">
        <v>0</v>
      </c>
      <c r="F71" s="8">
        <v>0</v>
      </c>
      <c r="G71" s="12">
        <v>4</v>
      </c>
      <c r="H71" s="8">
        <v>4.4400000000000004</v>
      </c>
      <c r="I71" s="12">
        <v>0</v>
      </c>
    </row>
    <row r="72" spans="2:9" ht="15" customHeight="1" x14ac:dyDescent="0.15">
      <c r="B72" t="s">
        <v>179</v>
      </c>
      <c r="C72" s="12">
        <v>4</v>
      </c>
      <c r="D72" s="8">
        <v>1.47</v>
      </c>
      <c r="E72" s="12">
        <v>3</v>
      </c>
      <c r="F72" s="8">
        <v>1.65</v>
      </c>
      <c r="G72" s="12">
        <v>1</v>
      </c>
      <c r="H72" s="8">
        <v>1.1100000000000001</v>
      </c>
      <c r="I72" s="12">
        <v>0</v>
      </c>
    </row>
    <row r="73" spans="2:9" ht="15" customHeight="1" x14ac:dyDescent="0.15">
      <c r="B73" t="s">
        <v>148</v>
      </c>
      <c r="C73" s="12">
        <v>4</v>
      </c>
      <c r="D73" s="8">
        <v>1.47</v>
      </c>
      <c r="E73" s="12">
        <v>2</v>
      </c>
      <c r="F73" s="8">
        <v>1.1000000000000001</v>
      </c>
      <c r="G73" s="12">
        <v>2</v>
      </c>
      <c r="H73" s="8">
        <v>2.2200000000000002</v>
      </c>
      <c r="I73" s="12">
        <v>0</v>
      </c>
    </row>
    <row r="74" spans="2:9" ht="15" customHeight="1" x14ac:dyDescent="0.15">
      <c r="B74" t="s">
        <v>223</v>
      </c>
      <c r="C74" s="12">
        <v>4</v>
      </c>
      <c r="D74" s="8">
        <v>1.47</v>
      </c>
      <c r="E74" s="12">
        <v>1</v>
      </c>
      <c r="F74" s="8">
        <v>0.55000000000000004</v>
      </c>
      <c r="G74" s="12">
        <v>3</v>
      </c>
      <c r="H74" s="8">
        <v>3.33</v>
      </c>
      <c r="I74" s="12">
        <v>0</v>
      </c>
    </row>
    <row r="75" spans="2:9" ht="15" customHeight="1" x14ac:dyDescent="0.15">
      <c r="B75" t="s">
        <v>152</v>
      </c>
      <c r="C75" s="12">
        <v>4</v>
      </c>
      <c r="D75" s="8">
        <v>1.47</v>
      </c>
      <c r="E75" s="12">
        <v>3</v>
      </c>
      <c r="F75" s="8">
        <v>1.65</v>
      </c>
      <c r="G75" s="12">
        <v>1</v>
      </c>
      <c r="H75" s="8">
        <v>1.1100000000000001</v>
      </c>
      <c r="I75" s="12">
        <v>0</v>
      </c>
    </row>
    <row r="76" spans="2:9" ht="15" customHeight="1" x14ac:dyDescent="0.15">
      <c r="B76" t="s">
        <v>153</v>
      </c>
      <c r="C76" s="12">
        <v>4</v>
      </c>
      <c r="D76" s="8">
        <v>1.47</v>
      </c>
      <c r="E76" s="12">
        <v>2</v>
      </c>
      <c r="F76" s="8">
        <v>1.1000000000000001</v>
      </c>
      <c r="G76" s="12">
        <v>2</v>
      </c>
      <c r="H76" s="8">
        <v>2.2200000000000002</v>
      </c>
      <c r="I76" s="12">
        <v>0</v>
      </c>
    </row>
    <row r="77" spans="2:9" ht="15" customHeight="1" x14ac:dyDescent="0.15">
      <c r="B77" t="s">
        <v>168</v>
      </c>
      <c r="C77" s="12">
        <v>4</v>
      </c>
      <c r="D77" s="8">
        <v>1.47</v>
      </c>
      <c r="E77" s="12">
        <v>2</v>
      </c>
      <c r="F77" s="8">
        <v>1.1000000000000001</v>
      </c>
      <c r="G77" s="12">
        <v>2</v>
      </c>
      <c r="H77" s="8">
        <v>2.2200000000000002</v>
      </c>
      <c r="I77" s="12">
        <v>0</v>
      </c>
    </row>
    <row r="78" spans="2:9" ht="15" customHeight="1" x14ac:dyDescent="0.15">
      <c r="B78" t="s">
        <v>156</v>
      </c>
      <c r="C78" s="12">
        <v>4</v>
      </c>
      <c r="D78" s="8">
        <v>1.47</v>
      </c>
      <c r="E78" s="12">
        <v>4</v>
      </c>
      <c r="F78" s="8">
        <v>2.2000000000000002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184</v>
      </c>
      <c r="C79" s="12">
        <v>4</v>
      </c>
      <c r="D79" s="8">
        <v>1.47</v>
      </c>
      <c r="E79" s="12">
        <v>2</v>
      </c>
      <c r="F79" s="8">
        <v>1.1000000000000001</v>
      </c>
      <c r="G79" s="12">
        <v>2</v>
      </c>
      <c r="H79" s="8">
        <v>2.2200000000000002</v>
      </c>
      <c r="I79" s="12">
        <v>0</v>
      </c>
    </row>
    <row r="80" spans="2:9" ht="15" customHeight="1" x14ac:dyDescent="0.15">
      <c r="B80" t="s">
        <v>270</v>
      </c>
      <c r="C80" s="12">
        <v>4</v>
      </c>
      <c r="D80" s="8">
        <v>1.47</v>
      </c>
      <c r="E80" s="12">
        <v>2</v>
      </c>
      <c r="F80" s="8">
        <v>1.1000000000000001</v>
      </c>
      <c r="G80" s="12">
        <v>2</v>
      </c>
      <c r="H80" s="8">
        <v>2.2200000000000002</v>
      </c>
      <c r="I80" s="12">
        <v>0</v>
      </c>
    </row>
    <row r="82" spans="2:2" ht="15" customHeight="1" x14ac:dyDescent="0.15">
      <c r="B82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710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37</v>
      </c>
      <c r="D6" s="8">
        <v>7.44</v>
      </c>
      <c r="E6" s="12">
        <v>12</v>
      </c>
      <c r="F6" s="8">
        <v>3.92</v>
      </c>
      <c r="G6" s="12">
        <v>25</v>
      </c>
      <c r="H6" s="8">
        <v>13.16</v>
      </c>
      <c r="I6" s="12">
        <v>0</v>
      </c>
    </row>
    <row r="7" spans="2:9" ht="15" customHeight="1" x14ac:dyDescent="0.15">
      <c r="B7" t="s">
        <v>42</v>
      </c>
      <c r="C7" s="12">
        <v>26</v>
      </c>
      <c r="D7" s="8">
        <v>5.23</v>
      </c>
      <c r="E7" s="12">
        <v>17</v>
      </c>
      <c r="F7" s="8">
        <v>5.56</v>
      </c>
      <c r="G7" s="12">
        <v>9</v>
      </c>
      <c r="H7" s="8">
        <v>4.74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2</v>
      </c>
      <c r="D9" s="8">
        <v>0.4</v>
      </c>
      <c r="E9" s="12">
        <v>1</v>
      </c>
      <c r="F9" s="8">
        <v>0.33</v>
      </c>
      <c r="G9" s="12">
        <v>1</v>
      </c>
      <c r="H9" s="8">
        <v>0.53</v>
      </c>
      <c r="I9" s="12">
        <v>0</v>
      </c>
    </row>
    <row r="10" spans="2:9" ht="15" customHeight="1" x14ac:dyDescent="0.15">
      <c r="B10" t="s">
        <v>45</v>
      </c>
      <c r="C10" s="12">
        <v>2</v>
      </c>
      <c r="D10" s="8">
        <v>0.4</v>
      </c>
      <c r="E10" s="12">
        <v>0</v>
      </c>
      <c r="F10" s="8">
        <v>0</v>
      </c>
      <c r="G10" s="12">
        <v>2</v>
      </c>
      <c r="H10" s="8">
        <v>1.05</v>
      </c>
      <c r="I10" s="12">
        <v>0</v>
      </c>
    </row>
    <row r="11" spans="2:9" ht="15" customHeight="1" x14ac:dyDescent="0.15">
      <c r="B11" t="s">
        <v>46</v>
      </c>
      <c r="C11" s="12">
        <v>121</v>
      </c>
      <c r="D11" s="8">
        <v>24.35</v>
      </c>
      <c r="E11" s="12">
        <v>70</v>
      </c>
      <c r="F11" s="8">
        <v>22.88</v>
      </c>
      <c r="G11" s="12">
        <v>51</v>
      </c>
      <c r="H11" s="8">
        <v>26.84</v>
      </c>
      <c r="I11" s="12">
        <v>0</v>
      </c>
    </row>
    <row r="12" spans="2:9" ht="15" customHeight="1" x14ac:dyDescent="0.15">
      <c r="B12" t="s">
        <v>47</v>
      </c>
      <c r="C12" s="12">
        <v>3</v>
      </c>
      <c r="D12" s="8">
        <v>0.6</v>
      </c>
      <c r="E12" s="12">
        <v>1</v>
      </c>
      <c r="F12" s="8">
        <v>0.33</v>
      </c>
      <c r="G12" s="12">
        <v>2</v>
      </c>
      <c r="H12" s="8">
        <v>1.05</v>
      </c>
      <c r="I12" s="12">
        <v>0</v>
      </c>
    </row>
    <row r="13" spans="2:9" ht="15" customHeight="1" x14ac:dyDescent="0.15">
      <c r="B13" t="s">
        <v>48</v>
      </c>
      <c r="C13" s="12">
        <v>95</v>
      </c>
      <c r="D13" s="8">
        <v>19.11</v>
      </c>
      <c r="E13" s="12">
        <v>50</v>
      </c>
      <c r="F13" s="8">
        <v>16.34</v>
      </c>
      <c r="G13" s="12">
        <v>45</v>
      </c>
      <c r="H13" s="8">
        <v>23.68</v>
      </c>
      <c r="I13" s="12">
        <v>0</v>
      </c>
    </row>
    <row r="14" spans="2:9" ht="15" customHeight="1" x14ac:dyDescent="0.15">
      <c r="B14" t="s">
        <v>49</v>
      </c>
      <c r="C14" s="12">
        <v>37</v>
      </c>
      <c r="D14" s="8">
        <v>7.44</v>
      </c>
      <c r="E14" s="12">
        <v>25</v>
      </c>
      <c r="F14" s="8">
        <v>8.17</v>
      </c>
      <c r="G14" s="12">
        <v>12</v>
      </c>
      <c r="H14" s="8">
        <v>6.32</v>
      </c>
      <c r="I14" s="12">
        <v>0</v>
      </c>
    </row>
    <row r="15" spans="2:9" ht="15" customHeight="1" x14ac:dyDescent="0.15">
      <c r="B15" t="s">
        <v>50</v>
      </c>
      <c r="C15" s="12">
        <v>62</v>
      </c>
      <c r="D15" s="8">
        <v>12.47</v>
      </c>
      <c r="E15" s="12">
        <v>57</v>
      </c>
      <c r="F15" s="8">
        <v>18.63</v>
      </c>
      <c r="G15" s="12">
        <v>5</v>
      </c>
      <c r="H15" s="8">
        <v>2.63</v>
      </c>
      <c r="I15" s="12">
        <v>0</v>
      </c>
    </row>
    <row r="16" spans="2:9" ht="15" customHeight="1" x14ac:dyDescent="0.15">
      <c r="B16" t="s">
        <v>51</v>
      </c>
      <c r="C16" s="12">
        <v>57</v>
      </c>
      <c r="D16" s="8">
        <v>11.47</v>
      </c>
      <c r="E16" s="12">
        <v>45</v>
      </c>
      <c r="F16" s="8">
        <v>14.71</v>
      </c>
      <c r="G16" s="12">
        <v>12</v>
      </c>
      <c r="H16" s="8">
        <v>6.32</v>
      </c>
      <c r="I16" s="12">
        <v>0</v>
      </c>
    </row>
    <row r="17" spans="2:9" ht="15" customHeight="1" x14ac:dyDescent="0.15">
      <c r="B17" t="s">
        <v>52</v>
      </c>
      <c r="C17" s="12">
        <v>28</v>
      </c>
      <c r="D17" s="8">
        <v>5.63</v>
      </c>
      <c r="E17" s="12">
        <v>14</v>
      </c>
      <c r="F17" s="8">
        <v>4.58</v>
      </c>
      <c r="G17" s="12">
        <v>13</v>
      </c>
      <c r="H17" s="8">
        <v>6.84</v>
      </c>
      <c r="I17" s="12">
        <v>1</v>
      </c>
    </row>
    <row r="18" spans="2:9" ht="15" customHeight="1" x14ac:dyDescent="0.15">
      <c r="B18" t="s">
        <v>53</v>
      </c>
      <c r="C18" s="12">
        <v>21</v>
      </c>
      <c r="D18" s="8">
        <v>4.2300000000000004</v>
      </c>
      <c r="E18" s="12">
        <v>11</v>
      </c>
      <c r="F18" s="8">
        <v>3.59</v>
      </c>
      <c r="G18" s="12">
        <v>10</v>
      </c>
      <c r="H18" s="8">
        <v>5.26</v>
      </c>
      <c r="I18" s="12">
        <v>0</v>
      </c>
    </row>
    <row r="19" spans="2:9" ht="15" customHeight="1" x14ac:dyDescent="0.15">
      <c r="B19" t="s">
        <v>54</v>
      </c>
      <c r="C19" s="12">
        <v>6</v>
      </c>
      <c r="D19" s="8">
        <v>1.21</v>
      </c>
      <c r="E19" s="12">
        <v>3</v>
      </c>
      <c r="F19" s="8">
        <v>0.98</v>
      </c>
      <c r="G19" s="12">
        <v>3</v>
      </c>
      <c r="H19" s="8">
        <v>1.58</v>
      </c>
      <c r="I19" s="12">
        <v>0</v>
      </c>
    </row>
    <row r="20" spans="2:9" ht="15" customHeight="1" x14ac:dyDescent="0.15">
      <c r="B20" s="9" t="s">
        <v>601</v>
      </c>
      <c r="C20" s="12">
        <f>SUM(LTBL_29425[総数／事業所数])</f>
        <v>497</v>
      </c>
      <c r="E20" s="12">
        <f>SUBTOTAL(109,LTBL_29425[個人／事業所数])</f>
        <v>306</v>
      </c>
      <c r="G20" s="12">
        <f>SUBTOTAL(109,LTBL_29425[法人／事業所数])</f>
        <v>190</v>
      </c>
      <c r="I20" s="12">
        <f>SUBTOTAL(109,LTBL_29425[法人以外の団体／事業所数])</f>
        <v>1</v>
      </c>
    </row>
    <row r="21" spans="2:9" ht="15" customHeight="1" x14ac:dyDescent="0.15">
      <c r="E21" s="11">
        <f>LTBL_29425[[#Totals],[個人／事業所数]]/LTBL_29425[[#Totals],[総数／事業所数]]</f>
        <v>0.61569416498993967</v>
      </c>
      <c r="G21" s="11">
        <f>LTBL_29425[[#Totals],[法人／事業所数]]/LTBL_29425[[#Totals],[総数／事業所数]]</f>
        <v>0.38229376257545272</v>
      </c>
      <c r="I21" s="11">
        <f>LTBL_29425[[#Totals],[法人以外の団体／事業所数]]/LTBL_29425[[#Totals],[総数／事業所数]]</f>
        <v>2.012072434607646E-3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711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74</v>
      </c>
      <c r="C29" s="12">
        <v>88</v>
      </c>
      <c r="D29" s="8">
        <v>17.71</v>
      </c>
      <c r="E29" s="12">
        <v>49</v>
      </c>
      <c r="F29" s="8">
        <v>16.010000000000002</v>
      </c>
      <c r="G29" s="12">
        <v>39</v>
      </c>
      <c r="H29" s="8">
        <v>20.53</v>
      </c>
      <c r="I29" s="12">
        <v>0</v>
      </c>
    </row>
    <row r="30" spans="2:9" ht="15" customHeight="1" x14ac:dyDescent="0.15">
      <c r="B30" t="s">
        <v>77</v>
      </c>
      <c r="C30" s="12">
        <v>57</v>
      </c>
      <c r="D30" s="8">
        <v>11.47</v>
      </c>
      <c r="E30" s="12">
        <v>54</v>
      </c>
      <c r="F30" s="8">
        <v>17.649999999999999</v>
      </c>
      <c r="G30" s="12">
        <v>3</v>
      </c>
      <c r="H30" s="8">
        <v>1.58</v>
      </c>
      <c r="I30" s="12">
        <v>0</v>
      </c>
    </row>
    <row r="31" spans="2:9" ht="15" customHeight="1" x14ac:dyDescent="0.15">
      <c r="B31" t="s">
        <v>78</v>
      </c>
      <c r="C31" s="12">
        <v>50</v>
      </c>
      <c r="D31" s="8">
        <v>10.06</v>
      </c>
      <c r="E31" s="12">
        <v>40</v>
      </c>
      <c r="F31" s="8">
        <v>13.07</v>
      </c>
      <c r="G31" s="12">
        <v>10</v>
      </c>
      <c r="H31" s="8">
        <v>5.26</v>
      </c>
      <c r="I31" s="12">
        <v>0</v>
      </c>
    </row>
    <row r="32" spans="2:9" ht="15" customHeight="1" x14ac:dyDescent="0.15">
      <c r="B32" t="s">
        <v>72</v>
      </c>
      <c r="C32" s="12">
        <v>49</v>
      </c>
      <c r="D32" s="8">
        <v>9.86</v>
      </c>
      <c r="E32" s="12">
        <v>28</v>
      </c>
      <c r="F32" s="8">
        <v>9.15</v>
      </c>
      <c r="G32" s="12">
        <v>21</v>
      </c>
      <c r="H32" s="8">
        <v>11.05</v>
      </c>
      <c r="I32" s="12">
        <v>0</v>
      </c>
    </row>
    <row r="33" spans="2:9" ht="15" customHeight="1" x14ac:dyDescent="0.15">
      <c r="B33" t="s">
        <v>80</v>
      </c>
      <c r="C33" s="12">
        <v>28</v>
      </c>
      <c r="D33" s="8">
        <v>5.63</v>
      </c>
      <c r="E33" s="12">
        <v>14</v>
      </c>
      <c r="F33" s="8">
        <v>4.58</v>
      </c>
      <c r="G33" s="12">
        <v>13</v>
      </c>
      <c r="H33" s="8">
        <v>6.84</v>
      </c>
      <c r="I33" s="12">
        <v>1</v>
      </c>
    </row>
    <row r="34" spans="2:9" ht="15" customHeight="1" x14ac:dyDescent="0.15">
      <c r="B34" t="s">
        <v>70</v>
      </c>
      <c r="C34" s="12">
        <v>24</v>
      </c>
      <c r="D34" s="8">
        <v>4.83</v>
      </c>
      <c r="E34" s="12">
        <v>17</v>
      </c>
      <c r="F34" s="8">
        <v>5.56</v>
      </c>
      <c r="G34" s="12">
        <v>7</v>
      </c>
      <c r="H34" s="8">
        <v>3.68</v>
      </c>
      <c r="I34" s="12">
        <v>0</v>
      </c>
    </row>
    <row r="35" spans="2:9" ht="15" customHeight="1" x14ac:dyDescent="0.15">
      <c r="B35" t="s">
        <v>75</v>
      </c>
      <c r="C35" s="12">
        <v>23</v>
      </c>
      <c r="D35" s="8">
        <v>4.63</v>
      </c>
      <c r="E35" s="12">
        <v>18</v>
      </c>
      <c r="F35" s="8">
        <v>5.88</v>
      </c>
      <c r="G35" s="12">
        <v>5</v>
      </c>
      <c r="H35" s="8">
        <v>2.63</v>
      </c>
      <c r="I35" s="12">
        <v>0</v>
      </c>
    </row>
    <row r="36" spans="2:9" ht="15" customHeight="1" x14ac:dyDescent="0.15">
      <c r="B36" t="s">
        <v>63</v>
      </c>
      <c r="C36" s="12">
        <v>20</v>
      </c>
      <c r="D36" s="8">
        <v>4.0199999999999996</v>
      </c>
      <c r="E36" s="12">
        <v>5</v>
      </c>
      <c r="F36" s="8">
        <v>1.63</v>
      </c>
      <c r="G36" s="12">
        <v>15</v>
      </c>
      <c r="H36" s="8">
        <v>7.89</v>
      </c>
      <c r="I36" s="12">
        <v>0</v>
      </c>
    </row>
    <row r="37" spans="2:9" ht="15" customHeight="1" x14ac:dyDescent="0.15">
      <c r="B37" t="s">
        <v>81</v>
      </c>
      <c r="C37" s="12">
        <v>15</v>
      </c>
      <c r="D37" s="8">
        <v>3.02</v>
      </c>
      <c r="E37" s="12">
        <v>11</v>
      </c>
      <c r="F37" s="8">
        <v>3.59</v>
      </c>
      <c r="G37" s="12">
        <v>4</v>
      </c>
      <c r="H37" s="8">
        <v>2.11</v>
      </c>
      <c r="I37" s="12">
        <v>0</v>
      </c>
    </row>
    <row r="38" spans="2:9" ht="15" customHeight="1" x14ac:dyDescent="0.15">
      <c r="B38" t="s">
        <v>76</v>
      </c>
      <c r="C38" s="12">
        <v>14</v>
      </c>
      <c r="D38" s="8">
        <v>2.82</v>
      </c>
      <c r="E38" s="12">
        <v>7</v>
      </c>
      <c r="F38" s="8">
        <v>2.29</v>
      </c>
      <c r="G38" s="12">
        <v>7</v>
      </c>
      <c r="H38" s="8">
        <v>3.68</v>
      </c>
      <c r="I38" s="12">
        <v>0</v>
      </c>
    </row>
    <row r="39" spans="2:9" ht="15" customHeight="1" x14ac:dyDescent="0.15">
      <c r="B39" t="s">
        <v>69</v>
      </c>
      <c r="C39" s="12">
        <v>13</v>
      </c>
      <c r="D39" s="8">
        <v>2.62</v>
      </c>
      <c r="E39" s="12">
        <v>10</v>
      </c>
      <c r="F39" s="8">
        <v>3.27</v>
      </c>
      <c r="G39" s="12">
        <v>3</v>
      </c>
      <c r="H39" s="8">
        <v>1.58</v>
      </c>
      <c r="I39" s="12">
        <v>0</v>
      </c>
    </row>
    <row r="40" spans="2:9" ht="15" customHeight="1" x14ac:dyDescent="0.15">
      <c r="B40" t="s">
        <v>71</v>
      </c>
      <c r="C40" s="12">
        <v>13</v>
      </c>
      <c r="D40" s="8">
        <v>2.62</v>
      </c>
      <c r="E40" s="12">
        <v>7</v>
      </c>
      <c r="F40" s="8">
        <v>2.29</v>
      </c>
      <c r="G40" s="12">
        <v>6</v>
      </c>
      <c r="H40" s="8">
        <v>3.16</v>
      </c>
      <c r="I40" s="12">
        <v>0</v>
      </c>
    </row>
    <row r="41" spans="2:9" ht="15" customHeight="1" x14ac:dyDescent="0.15">
      <c r="B41" t="s">
        <v>65</v>
      </c>
      <c r="C41" s="12">
        <v>12</v>
      </c>
      <c r="D41" s="8">
        <v>2.41</v>
      </c>
      <c r="E41" s="12">
        <v>4</v>
      </c>
      <c r="F41" s="8">
        <v>1.31</v>
      </c>
      <c r="G41" s="12">
        <v>8</v>
      </c>
      <c r="H41" s="8">
        <v>4.21</v>
      </c>
      <c r="I41" s="12">
        <v>0</v>
      </c>
    </row>
    <row r="42" spans="2:9" ht="15" customHeight="1" x14ac:dyDescent="0.15">
      <c r="B42" t="s">
        <v>68</v>
      </c>
      <c r="C42" s="12">
        <v>8</v>
      </c>
      <c r="D42" s="8">
        <v>1.61</v>
      </c>
      <c r="E42" s="12">
        <v>2</v>
      </c>
      <c r="F42" s="8">
        <v>0.65</v>
      </c>
      <c r="G42" s="12">
        <v>6</v>
      </c>
      <c r="H42" s="8">
        <v>3.16</v>
      </c>
      <c r="I42" s="12">
        <v>0</v>
      </c>
    </row>
    <row r="43" spans="2:9" ht="15" customHeight="1" x14ac:dyDescent="0.15">
      <c r="B43" t="s">
        <v>73</v>
      </c>
      <c r="C43" s="12">
        <v>7</v>
      </c>
      <c r="D43" s="8">
        <v>1.41</v>
      </c>
      <c r="E43" s="12">
        <v>1</v>
      </c>
      <c r="F43" s="8">
        <v>0.33</v>
      </c>
      <c r="G43" s="12">
        <v>6</v>
      </c>
      <c r="H43" s="8">
        <v>3.16</v>
      </c>
      <c r="I43" s="12">
        <v>0</v>
      </c>
    </row>
    <row r="44" spans="2:9" ht="15" customHeight="1" x14ac:dyDescent="0.15">
      <c r="B44" t="s">
        <v>83</v>
      </c>
      <c r="C44" s="12">
        <v>6</v>
      </c>
      <c r="D44" s="8">
        <v>1.21</v>
      </c>
      <c r="E44" s="12">
        <v>2</v>
      </c>
      <c r="F44" s="8">
        <v>0.65</v>
      </c>
      <c r="G44" s="12">
        <v>4</v>
      </c>
      <c r="H44" s="8">
        <v>2.11</v>
      </c>
      <c r="I44" s="12">
        <v>0</v>
      </c>
    </row>
    <row r="45" spans="2:9" ht="15" customHeight="1" x14ac:dyDescent="0.15">
      <c r="B45" t="s">
        <v>84</v>
      </c>
      <c r="C45" s="12">
        <v>6</v>
      </c>
      <c r="D45" s="8">
        <v>1.21</v>
      </c>
      <c r="E45" s="12">
        <v>0</v>
      </c>
      <c r="F45" s="8">
        <v>0</v>
      </c>
      <c r="G45" s="12">
        <v>6</v>
      </c>
      <c r="H45" s="8">
        <v>3.16</v>
      </c>
      <c r="I45" s="12">
        <v>0</v>
      </c>
    </row>
    <row r="46" spans="2:9" ht="15" customHeight="1" x14ac:dyDescent="0.15">
      <c r="B46" t="s">
        <v>64</v>
      </c>
      <c r="C46" s="12">
        <v>5</v>
      </c>
      <c r="D46" s="8">
        <v>1.01</v>
      </c>
      <c r="E46" s="12">
        <v>3</v>
      </c>
      <c r="F46" s="8">
        <v>0.98</v>
      </c>
      <c r="G46" s="12">
        <v>2</v>
      </c>
      <c r="H46" s="8">
        <v>1.05</v>
      </c>
      <c r="I46" s="12">
        <v>0</v>
      </c>
    </row>
    <row r="47" spans="2:9" ht="15" customHeight="1" x14ac:dyDescent="0.15">
      <c r="B47" t="s">
        <v>79</v>
      </c>
      <c r="C47" s="12">
        <v>5</v>
      </c>
      <c r="D47" s="8">
        <v>1.01</v>
      </c>
      <c r="E47" s="12">
        <v>3</v>
      </c>
      <c r="F47" s="8">
        <v>0.98</v>
      </c>
      <c r="G47" s="12">
        <v>2</v>
      </c>
      <c r="H47" s="8">
        <v>1.05</v>
      </c>
      <c r="I47" s="12">
        <v>0</v>
      </c>
    </row>
    <row r="48" spans="2:9" ht="15" customHeight="1" x14ac:dyDescent="0.15">
      <c r="B48" t="s">
        <v>66</v>
      </c>
      <c r="C48" s="12">
        <v>4</v>
      </c>
      <c r="D48" s="8">
        <v>0.8</v>
      </c>
      <c r="E48" s="12">
        <v>3</v>
      </c>
      <c r="F48" s="8">
        <v>0.98</v>
      </c>
      <c r="G48" s="12">
        <v>1</v>
      </c>
      <c r="H48" s="8">
        <v>0.53</v>
      </c>
      <c r="I48" s="12">
        <v>0</v>
      </c>
    </row>
    <row r="49" spans="2:9" ht="15" customHeight="1" x14ac:dyDescent="0.15">
      <c r="B49" t="s">
        <v>91</v>
      </c>
      <c r="C49" s="12">
        <v>4</v>
      </c>
      <c r="D49" s="8">
        <v>0.8</v>
      </c>
      <c r="E49" s="12">
        <v>3</v>
      </c>
      <c r="F49" s="8">
        <v>0.98</v>
      </c>
      <c r="G49" s="12">
        <v>1</v>
      </c>
      <c r="H49" s="8">
        <v>0.53</v>
      </c>
      <c r="I49" s="12">
        <v>0</v>
      </c>
    </row>
    <row r="50" spans="2:9" ht="15" customHeight="1" x14ac:dyDescent="0.15">
      <c r="B50" t="s">
        <v>117</v>
      </c>
      <c r="C50" s="12">
        <v>4</v>
      </c>
      <c r="D50" s="8">
        <v>0.8</v>
      </c>
      <c r="E50" s="12">
        <v>2</v>
      </c>
      <c r="F50" s="8">
        <v>0.65</v>
      </c>
      <c r="G50" s="12">
        <v>2</v>
      </c>
      <c r="H50" s="8">
        <v>1.05</v>
      </c>
      <c r="I50" s="12">
        <v>0</v>
      </c>
    </row>
    <row r="51" spans="2:9" ht="15" customHeight="1" x14ac:dyDescent="0.15">
      <c r="B51" t="s">
        <v>82</v>
      </c>
      <c r="C51" s="12">
        <v>4</v>
      </c>
      <c r="D51" s="8">
        <v>0.8</v>
      </c>
      <c r="E51" s="12">
        <v>3</v>
      </c>
      <c r="F51" s="8">
        <v>0.98</v>
      </c>
      <c r="G51" s="12">
        <v>1</v>
      </c>
      <c r="H51" s="8">
        <v>0.53</v>
      </c>
      <c r="I51" s="12">
        <v>0</v>
      </c>
    </row>
    <row r="54" spans="2:9" ht="33" customHeight="1" x14ac:dyDescent="0.15">
      <c r="B54" t="s">
        <v>712</v>
      </c>
      <c r="C54" s="10" t="s">
        <v>56</v>
      </c>
      <c r="D54" s="10" t="s">
        <v>57</v>
      </c>
      <c r="E54" s="10" t="s">
        <v>58</v>
      </c>
      <c r="F54" s="10" t="s">
        <v>59</v>
      </c>
      <c r="G54" s="10" t="s">
        <v>60</v>
      </c>
      <c r="H54" s="10" t="s">
        <v>61</v>
      </c>
      <c r="I54" s="10" t="s">
        <v>62</v>
      </c>
    </row>
    <row r="55" spans="2:9" ht="15" customHeight="1" x14ac:dyDescent="0.15">
      <c r="B55" t="s">
        <v>154</v>
      </c>
      <c r="C55" s="12">
        <v>45</v>
      </c>
      <c r="D55" s="8">
        <v>9.0500000000000007</v>
      </c>
      <c r="E55" s="12">
        <v>35</v>
      </c>
      <c r="F55" s="8">
        <v>11.44</v>
      </c>
      <c r="G55" s="12">
        <v>10</v>
      </c>
      <c r="H55" s="8">
        <v>5.26</v>
      </c>
      <c r="I55" s="12">
        <v>0</v>
      </c>
    </row>
    <row r="56" spans="2:9" ht="15" customHeight="1" x14ac:dyDescent="0.15">
      <c r="B56" t="s">
        <v>161</v>
      </c>
      <c r="C56" s="12">
        <v>20</v>
      </c>
      <c r="D56" s="8">
        <v>4.0199999999999996</v>
      </c>
      <c r="E56" s="12">
        <v>16</v>
      </c>
      <c r="F56" s="8">
        <v>5.23</v>
      </c>
      <c r="G56" s="12">
        <v>4</v>
      </c>
      <c r="H56" s="8">
        <v>2.11</v>
      </c>
      <c r="I56" s="12">
        <v>0</v>
      </c>
    </row>
    <row r="57" spans="2:9" ht="15" customHeight="1" x14ac:dyDescent="0.15">
      <c r="B57" t="s">
        <v>153</v>
      </c>
      <c r="C57" s="12">
        <v>16</v>
      </c>
      <c r="D57" s="8">
        <v>3.22</v>
      </c>
      <c r="E57" s="12">
        <v>10</v>
      </c>
      <c r="F57" s="8">
        <v>3.27</v>
      </c>
      <c r="G57" s="12">
        <v>6</v>
      </c>
      <c r="H57" s="8">
        <v>3.16</v>
      </c>
      <c r="I57" s="12">
        <v>0</v>
      </c>
    </row>
    <row r="58" spans="2:9" ht="15" customHeight="1" x14ac:dyDescent="0.15">
      <c r="B58" t="s">
        <v>166</v>
      </c>
      <c r="C58" s="12">
        <v>16</v>
      </c>
      <c r="D58" s="8">
        <v>3.22</v>
      </c>
      <c r="E58" s="12">
        <v>4</v>
      </c>
      <c r="F58" s="8">
        <v>1.31</v>
      </c>
      <c r="G58" s="12">
        <v>12</v>
      </c>
      <c r="H58" s="8">
        <v>6.32</v>
      </c>
      <c r="I58" s="12">
        <v>0</v>
      </c>
    </row>
    <row r="59" spans="2:9" ht="15" customHeight="1" x14ac:dyDescent="0.15">
      <c r="B59" t="s">
        <v>162</v>
      </c>
      <c r="C59" s="12">
        <v>16</v>
      </c>
      <c r="D59" s="8">
        <v>3.22</v>
      </c>
      <c r="E59" s="12">
        <v>9</v>
      </c>
      <c r="F59" s="8">
        <v>2.94</v>
      </c>
      <c r="G59" s="12">
        <v>6</v>
      </c>
      <c r="H59" s="8">
        <v>3.16</v>
      </c>
      <c r="I59" s="12">
        <v>1</v>
      </c>
    </row>
    <row r="60" spans="2:9" ht="15" customHeight="1" x14ac:dyDescent="0.15">
      <c r="B60" t="s">
        <v>155</v>
      </c>
      <c r="C60" s="12">
        <v>15</v>
      </c>
      <c r="D60" s="8">
        <v>3.02</v>
      </c>
      <c r="E60" s="12">
        <v>9</v>
      </c>
      <c r="F60" s="8">
        <v>2.94</v>
      </c>
      <c r="G60" s="12">
        <v>6</v>
      </c>
      <c r="H60" s="8">
        <v>3.16</v>
      </c>
      <c r="I60" s="12">
        <v>0</v>
      </c>
    </row>
    <row r="61" spans="2:9" ht="15" customHeight="1" x14ac:dyDescent="0.15">
      <c r="B61" t="s">
        <v>158</v>
      </c>
      <c r="C61" s="12">
        <v>15</v>
      </c>
      <c r="D61" s="8">
        <v>3.02</v>
      </c>
      <c r="E61" s="12">
        <v>14</v>
      </c>
      <c r="F61" s="8">
        <v>4.58</v>
      </c>
      <c r="G61" s="12">
        <v>1</v>
      </c>
      <c r="H61" s="8">
        <v>0.53</v>
      </c>
      <c r="I61" s="12">
        <v>0</v>
      </c>
    </row>
    <row r="62" spans="2:9" ht="15" customHeight="1" x14ac:dyDescent="0.15">
      <c r="B62" t="s">
        <v>157</v>
      </c>
      <c r="C62" s="12">
        <v>13</v>
      </c>
      <c r="D62" s="8">
        <v>2.62</v>
      </c>
      <c r="E62" s="12">
        <v>13</v>
      </c>
      <c r="F62" s="8">
        <v>4.25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167</v>
      </c>
      <c r="C63" s="12">
        <v>12</v>
      </c>
      <c r="D63" s="8">
        <v>2.41</v>
      </c>
      <c r="E63" s="12">
        <v>1</v>
      </c>
      <c r="F63" s="8">
        <v>0.33</v>
      </c>
      <c r="G63" s="12">
        <v>11</v>
      </c>
      <c r="H63" s="8">
        <v>5.79</v>
      </c>
      <c r="I63" s="12">
        <v>0</v>
      </c>
    </row>
    <row r="64" spans="2:9" ht="15" customHeight="1" x14ac:dyDescent="0.15">
      <c r="B64" t="s">
        <v>156</v>
      </c>
      <c r="C64" s="12">
        <v>12</v>
      </c>
      <c r="D64" s="8">
        <v>2.41</v>
      </c>
      <c r="E64" s="12">
        <v>10</v>
      </c>
      <c r="F64" s="8">
        <v>3.27</v>
      </c>
      <c r="G64" s="12">
        <v>2</v>
      </c>
      <c r="H64" s="8">
        <v>1.05</v>
      </c>
      <c r="I64" s="12">
        <v>0</v>
      </c>
    </row>
    <row r="65" spans="2:9" ht="15" customHeight="1" x14ac:dyDescent="0.15">
      <c r="B65" t="s">
        <v>160</v>
      </c>
      <c r="C65" s="12">
        <v>12</v>
      </c>
      <c r="D65" s="8">
        <v>2.41</v>
      </c>
      <c r="E65" s="12">
        <v>11</v>
      </c>
      <c r="F65" s="8">
        <v>3.59</v>
      </c>
      <c r="G65" s="12">
        <v>1</v>
      </c>
      <c r="H65" s="8">
        <v>0.53</v>
      </c>
      <c r="I65" s="12">
        <v>0</v>
      </c>
    </row>
    <row r="66" spans="2:9" ht="15" customHeight="1" x14ac:dyDescent="0.15">
      <c r="B66" t="s">
        <v>152</v>
      </c>
      <c r="C66" s="12">
        <v>11</v>
      </c>
      <c r="D66" s="8">
        <v>2.21</v>
      </c>
      <c r="E66" s="12">
        <v>5</v>
      </c>
      <c r="F66" s="8">
        <v>1.63</v>
      </c>
      <c r="G66" s="12">
        <v>6</v>
      </c>
      <c r="H66" s="8">
        <v>3.16</v>
      </c>
      <c r="I66" s="12">
        <v>0</v>
      </c>
    </row>
    <row r="67" spans="2:9" ht="15" customHeight="1" x14ac:dyDescent="0.15">
      <c r="B67" t="s">
        <v>169</v>
      </c>
      <c r="C67" s="12">
        <v>11</v>
      </c>
      <c r="D67" s="8">
        <v>2.21</v>
      </c>
      <c r="E67" s="12">
        <v>5</v>
      </c>
      <c r="F67" s="8">
        <v>1.63</v>
      </c>
      <c r="G67" s="12">
        <v>6</v>
      </c>
      <c r="H67" s="8">
        <v>3.16</v>
      </c>
      <c r="I67" s="12">
        <v>0</v>
      </c>
    </row>
    <row r="68" spans="2:9" ht="15" customHeight="1" x14ac:dyDescent="0.15">
      <c r="B68" t="s">
        <v>163</v>
      </c>
      <c r="C68" s="12">
        <v>11</v>
      </c>
      <c r="D68" s="8">
        <v>2.21</v>
      </c>
      <c r="E68" s="12">
        <v>8</v>
      </c>
      <c r="F68" s="8">
        <v>2.61</v>
      </c>
      <c r="G68" s="12">
        <v>3</v>
      </c>
      <c r="H68" s="8">
        <v>1.58</v>
      </c>
      <c r="I68" s="12">
        <v>0</v>
      </c>
    </row>
    <row r="69" spans="2:9" ht="15" customHeight="1" x14ac:dyDescent="0.15">
      <c r="B69" t="s">
        <v>186</v>
      </c>
      <c r="C69" s="12">
        <v>10</v>
      </c>
      <c r="D69" s="8">
        <v>2.0099999999999998</v>
      </c>
      <c r="E69" s="12">
        <v>8</v>
      </c>
      <c r="F69" s="8">
        <v>2.61</v>
      </c>
      <c r="G69" s="12">
        <v>2</v>
      </c>
      <c r="H69" s="8">
        <v>1.05</v>
      </c>
      <c r="I69" s="12">
        <v>0</v>
      </c>
    </row>
    <row r="70" spans="2:9" ht="15" customHeight="1" x14ac:dyDescent="0.15">
      <c r="B70" t="s">
        <v>172</v>
      </c>
      <c r="C70" s="12">
        <v>9</v>
      </c>
      <c r="D70" s="8">
        <v>1.81</v>
      </c>
      <c r="E70" s="12">
        <v>4</v>
      </c>
      <c r="F70" s="8">
        <v>1.31</v>
      </c>
      <c r="G70" s="12">
        <v>5</v>
      </c>
      <c r="H70" s="8">
        <v>2.63</v>
      </c>
      <c r="I70" s="12">
        <v>0</v>
      </c>
    </row>
    <row r="71" spans="2:9" ht="15" customHeight="1" x14ac:dyDescent="0.15">
      <c r="B71" t="s">
        <v>168</v>
      </c>
      <c r="C71" s="12">
        <v>9</v>
      </c>
      <c r="D71" s="8">
        <v>1.81</v>
      </c>
      <c r="E71" s="12">
        <v>4</v>
      </c>
      <c r="F71" s="8">
        <v>1.31</v>
      </c>
      <c r="G71" s="12">
        <v>5</v>
      </c>
      <c r="H71" s="8">
        <v>2.63</v>
      </c>
      <c r="I71" s="12">
        <v>0</v>
      </c>
    </row>
    <row r="72" spans="2:9" ht="15" customHeight="1" x14ac:dyDescent="0.15">
      <c r="B72" t="s">
        <v>184</v>
      </c>
      <c r="C72" s="12">
        <v>9</v>
      </c>
      <c r="D72" s="8">
        <v>1.81</v>
      </c>
      <c r="E72" s="12">
        <v>9</v>
      </c>
      <c r="F72" s="8">
        <v>2.94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145</v>
      </c>
      <c r="C73" s="12">
        <v>8</v>
      </c>
      <c r="D73" s="8">
        <v>1.61</v>
      </c>
      <c r="E73" s="12">
        <v>1</v>
      </c>
      <c r="F73" s="8">
        <v>0.33</v>
      </c>
      <c r="G73" s="12">
        <v>7</v>
      </c>
      <c r="H73" s="8">
        <v>3.68</v>
      </c>
      <c r="I73" s="12">
        <v>0</v>
      </c>
    </row>
    <row r="74" spans="2:9" ht="15" customHeight="1" x14ac:dyDescent="0.15">
      <c r="B74" t="s">
        <v>147</v>
      </c>
      <c r="C74" s="12">
        <v>8</v>
      </c>
      <c r="D74" s="8">
        <v>1.61</v>
      </c>
      <c r="E74" s="12">
        <v>5</v>
      </c>
      <c r="F74" s="8">
        <v>1.63</v>
      </c>
      <c r="G74" s="12">
        <v>3</v>
      </c>
      <c r="H74" s="8">
        <v>1.58</v>
      </c>
      <c r="I74" s="12">
        <v>0</v>
      </c>
    </row>
    <row r="76" spans="2:9" ht="15" customHeight="1" x14ac:dyDescent="0.15">
      <c r="B76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713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91</v>
      </c>
      <c r="D6" s="8">
        <v>13.64</v>
      </c>
      <c r="E6" s="12">
        <v>52</v>
      </c>
      <c r="F6" s="8">
        <v>10.86</v>
      </c>
      <c r="G6" s="12">
        <v>39</v>
      </c>
      <c r="H6" s="8">
        <v>20.74</v>
      </c>
      <c r="I6" s="12">
        <v>0</v>
      </c>
    </row>
    <row r="7" spans="2:9" ht="15" customHeight="1" x14ac:dyDescent="0.15">
      <c r="B7" t="s">
        <v>42</v>
      </c>
      <c r="C7" s="12">
        <v>179</v>
      </c>
      <c r="D7" s="8">
        <v>26.84</v>
      </c>
      <c r="E7" s="12">
        <v>141</v>
      </c>
      <c r="F7" s="8">
        <v>29.44</v>
      </c>
      <c r="G7" s="12">
        <v>38</v>
      </c>
      <c r="H7" s="8">
        <v>20.21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4</v>
      </c>
      <c r="D9" s="8">
        <v>0.6</v>
      </c>
      <c r="E9" s="12">
        <v>0</v>
      </c>
      <c r="F9" s="8">
        <v>0</v>
      </c>
      <c r="G9" s="12">
        <v>4</v>
      </c>
      <c r="H9" s="8">
        <v>2.13</v>
      </c>
      <c r="I9" s="12">
        <v>0</v>
      </c>
    </row>
    <row r="10" spans="2:9" ht="15" customHeight="1" x14ac:dyDescent="0.15">
      <c r="B10" t="s">
        <v>45</v>
      </c>
      <c r="C10" s="12">
        <v>6</v>
      </c>
      <c r="D10" s="8">
        <v>0.9</v>
      </c>
      <c r="E10" s="12">
        <v>3</v>
      </c>
      <c r="F10" s="8">
        <v>0.63</v>
      </c>
      <c r="G10" s="12">
        <v>3</v>
      </c>
      <c r="H10" s="8">
        <v>1.6</v>
      </c>
      <c r="I10" s="12">
        <v>0</v>
      </c>
    </row>
    <row r="11" spans="2:9" ht="15" customHeight="1" x14ac:dyDescent="0.15">
      <c r="B11" t="s">
        <v>46</v>
      </c>
      <c r="C11" s="12">
        <v>160</v>
      </c>
      <c r="D11" s="8">
        <v>23.99</v>
      </c>
      <c r="E11" s="12">
        <v>106</v>
      </c>
      <c r="F11" s="8">
        <v>22.13</v>
      </c>
      <c r="G11" s="12">
        <v>54</v>
      </c>
      <c r="H11" s="8">
        <v>28.72</v>
      </c>
      <c r="I11" s="12">
        <v>0</v>
      </c>
    </row>
    <row r="12" spans="2:9" ht="15" customHeight="1" x14ac:dyDescent="0.15">
      <c r="B12" t="s">
        <v>47</v>
      </c>
      <c r="C12" s="12">
        <v>1</v>
      </c>
      <c r="D12" s="8">
        <v>0.15</v>
      </c>
      <c r="E12" s="12">
        <v>0</v>
      </c>
      <c r="F12" s="8">
        <v>0</v>
      </c>
      <c r="G12" s="12">
        <v>1</v>
      </c>
      <c r="H12" s="8">
        <v>0.53</v>
      </c>
      <c r="I12" s="12">
        <v>0</v>
      </c>
    </row>
    <row r="13" spans="2:9" ht="15" customHeight="1" x14ac:dyDescent="0.15">
      <c r="B13" t="s">
        <v>48</v>
      </c>
      <c r="C13" s="12">
        <v>31</v>
      </c>
      <c r="D13" s="8">
        <v>4.6500000000000004</v>
      </c>
      <c r="E13" s="12">
        <v>14</v>
      </c>
      <c r="F13" s="8">
        <v>2.92</v>
      </c>
      <c r="G13" s="12">
        <v>17</v>
      </c>
      <c r="H13" s="8">
        <v>9.0399999999999991</v>
      </c>
      <c r="I13" s="12">
        <v>0</v>
      </c>
    </row>
    <row r="14" spans="2:9" ht="15" customHeight="1" x14ac:dyDescent="0.15">
      <c r="B14" t="s">
        <v>49</v>
      </c>
      <c r="C14" s="12">
        <v>23</v>
      </c>
      <c r="D14" s="8">
        <v>3.45</v>
      </c>
      <c r="E14" s="12">
        <v>19</v>
      </c>
      <c r="F14" s="8">
        <v>3.97</v>
      </c>
      <c r="G14" s="12">
        <v>4</v>
      </c>
      <c r="H14" s="8">
        <v>2.13</v>
      </c>
      <c r="I14" s="12">
        <v>0</v>
      </c>
    </row>
    <row r="15" spans="2:9" ht="15" customHeight="1" x14ac:dyDescent="0.15">
      <c r="B15" t="s">
        <v>50</v>
      </c>
      <c r="C15" s="12">
        <v>57</v>
      </c>
      <c r="D15" s="8">
        <v>8.5500000000000007</v>
      </c>
      <c r="E15" s="12">
        <v>47</v>
      </c>
      <c r="F15" s="8">
        <v>9.81</v>
      </c>
      <c r="G15" s="12">
        <v>10</v>
      </c>
      <c r="H15" s="8">
        <v>5.32</v>
      </c>
      <c r="I15" s="12">
        <v>0</v>
      </c>
    </row>
    <row r="16" spans="2:9" ht="15" customHeight="1" x14ac:dyDescent="0.15">
      <c r="B16" t="s">
        <v>51</v>
      </c>
      <c r="C16" s="12">
        <v>57</v>
      </c>
      <c r="D16" s="8">
        <v>8.5500000000000007</v>
      </c>
      <c r="E16" s="12">
        <v>51</v>
      </c>
      <c r="F16" s="8">
        <v>10.65</v>
      </c>
      <c r="G16" s="12">
        <v>6</v>
      </c>
      <c r="H16" s="8">
        <v>3.19</v>
      </c>
      <c r="I16" s="12">
        <v>0</v>
      </c>
    </row>
    <row r="17" spans="2:9" ht="15" customHeight="1" x14ac:dyDescent="0.15">
      <c r="B17" t="s">
        <v>52</v>
      </c>
      <c r="C17" s="12">
        <v>17</v>
      </c>
      <c r="D17" s="8">
        <v>2.5499999999999998</v>
      </c>
      <c r="E17" s="12">
        <v>13</v>
      </c>
      <c r="F17" s="8">
        <v>2.71</v>
      </c>
      <c r="G17" s="12">
        <v>4</v>
      </c>
      <c r="H17" s="8">
        <v>2.13</v>
      </c>
      <c r="I17" s="12">
        <v>0</v>
      </c>
    </row>
    <row r="18" spans="2:9" ht="15" customHeight="1" x14ac:dyDescent="0.15">
      <c r="B18" t="s">
        <v>53</v>
      </c>
      <c r="C18" s="12">
        <v>23</v>
      </c>
      <c r="D18" s="8">
        <v>3.45</v>
      </c>
      <c r="E18" s="12">
        <v>18</v>
      </c>
      <c r="F18" s="8">
        <v>3.76</v>
      </c>
      <c r="G18" s="12">
        <v>5</v>
      </c>
      <c r="H18" s="8">
        <v>2.66</v>
      </c>
      <c r="I18" s="12">
        <v>0</v>
      </c>
    </row>
    <row r="19" spans="2:9" ht="15" customHeight="1" x14ac:dyDescent="0.15">
      <c r="B19" t="s">
        <v>54</v>
      </c>
      <c r="C19" s="12">
        <v>18</v>
      </c>
      <c r="D19" s="8">
        <v>2.7</v>
      </c>
      <c r="E19" s="12">
        <v>15</v>
      </c>
      <c r="F19" s="8">
        <v>3.13</v>
      </c>
      <c r="G19" s="12">
        <v>3</v>
      </c>
      <c r="H19" s="8">
        <v>1.6</v>
      </c>
      <c r="I19" s="12">
        <v>0</v>
      </c>
    </row>
    <row r="20" spans="2:9" ht="15" customHeight="1" x14ac:dyDescent="0.15">
      <c r="B20" s="9" t="s">
        <v>601</v>
      </c>
      <c r="C20" s="12">
        <f>SUM(LTBL_29426[総数／事業所数])</f>
        <v>667</v>
      </c>
      <c r="E20" s="12">
        <f>SUBTOTAL(109,LTBL_29426[個人／事業所数])</f>
        <v>479</v>
      </c>
      <c r="G20" s="12">
        <f>SUBTOTAL(109,LTBL_29426[法人／事業所数])</f>
        <v>188</v>
      </c>
      <c r="I20" s="12">
        <f>SUBTOTAL(109,LTBL_29426[法人以外の団体／事業所数])</f>
        <v>0</v>
      </c>
    </row>
    <row r="21" spans="2:9" ht="15" customHeight="1" x14ac:dyDescent="0.15">
      <c r="E21" s="11">
        <f>LTBL_29426[[#Totals],[個人／事業所数]]/LTBL_29426[[#Totals],[総数／事業所数]]</f>
        <v>0.71814092953523234</v>
      </c>
      <c r="G21" s="11">
        <f>LTBL_29426[[#Totals],[法人／事業所数]]/LTBL_29426[[#Totals],[総数／事業所数]]</f>
        <v>0.2818590704647676</v>
      </c>
      <c r="I21" s="11">
        <f>LTBL_29426[[#Totals],[法人以外の団体／事業所数]]/LTBL_29426[[#Totals],[総数／事業所数]]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714</v>
      </c>
      <c r="G23" s="10" t="s">
        <v>60</v>
      </c>
      <c r="H23" s="10" t="s">
        <v>715</v>
      </c>
      <c r="I23" s="10" t="s">
        <v>62</v>
      </c>
    </row>
    <row r="24" spans="2:9" ht="15" customHeight="1" x14ac:dyDescent="0.15">
      <c r="B24" t="s">
        <v>603</v>
      </c>
      <c r="C24">
        <v>4</v>
      </c>
      <c r="D24" t="s">
        <v>602</v>
      </c>
      <c r="E24">
        <v>0</v>
      </c>
      <c r="F24" t="s">
        <v>604</v>
      </c>
      <c r="G24">
        <v>4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716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66</v>
      </c>
      <c r="C29" s="12">
        <v>109</v>
      </c>
      <c r="D29" s="8">
        <v>16.34</v>
      </c>
      <c r="E29" s="12">
        <v>93</v>
      </c>
      <c r="F29" s="8">
        <v>19.420000000000002</v>
      </c>
      <c r="G29" s="12">
        <v>16</v>
      </c>
      <c r="H29" s="8">
        <v>8.51</v>
      </c>
      <c r="I29" s="12">
        <v>0</v>
      </c>
    </row>
    <row r="30" spans="2:9" ht="15" customHeight="1" x14ac:dyDescent="0.15">
      <c r="B30" t="s">
        <v>78</v>
      </c>
      <c r="C30" s="12">
        <v>50</v>
      </c>
      <c r="D30" s="8">
        <v>7.5</v>
      </c>
      <c r="E30" s="12">
        <v>48</v>
      </c>
      <c r="F30" s="8">
        <v>10.02</v>
      </c>
      <c r="G30" s="12">
        <v>2</v>
      </c>
      <c r="H30" s="8">
        <v>1.06</v>
      </c>
      <c r="I30" s="12">
        <v>0</v>
      </c>
    </row>
    <row r="31" spans="2:9" ht="15" customHeight="1" x14ac:dyDescent="0.15">
      <c r="B31" t="s">
        <v>77</v>
      </c>
      <c r="C31" s="12">
        <v>48</v>
      </c>
      <c r="D31" s="8">
        <v>7.2</v>
      </c>
      <c r="E31" s="12">
        <v>44</v>
      </c>
      <c r="F31" s="8">
        <v>9.19</v>
      </c>
      <c r="G31" s="12">
        <v>4</v>
      </c>
      <c r="H31" s="8">
        <v>2.13</v>
      </c>
      <c r="I31" s="12">
        <v>0</v>
      </c>
    </row>
    <row r="32" spans="2:9" ht="15" customHeight="1" x14ac:dyDescent="0.15">
      <c r="B32" t="s">
        <v>72</v>
      </c>
      <c r="C32" s="12">
        <v>41</v>
      </c>
      <c r="D32" s="8">
        <v>6.15</v>
      </c>
      <c r="E32" s="12">
        <v>31</v>
      </c>
      <c r="F32" s="8">
        <v>6.47</v>
      </c>
      <c r="G32" s="12">
        <v>10</v>
      </c>
      <c r="H32" s="8">
        <v>5.32</v>
      </c>
      <c r="I32" s="12">
        <v>0</v>
      </c>
    </row>
    <row r="33" spans="2:9" ht="15" customHeight="1" x14ac:dyDescent="0.15">
      <c r="B33" t="s">
        <v>70</v>
      </c>
      <c r="C33" s="12">
        <v>40</v>
      </c>
      <c r="D33" s="8">
        <v>6</v>
      </c>
      <c r="E33" s="12">
        <v>31</v>
      </c>
      <c r="F33" s="8">
        <v>6.47</v>
      </c>
      <c r="G33" s="12">
        <v>9</v>
      </c>
      <c r="H33" s="8">
        <v>4.79</v>
      </c>
      <c r="I33" s="12">
        <v>0</v>
      </c>
    </row>
    <row r="34" spans="2:9" ht="15" customHeight="1" x14ac:dyDescent="0.15">
      <c r="B34" t="s">
        <v>63</v>
      </c>
      <c r="C34" s="12">
        <v>36</v>
      </c>
      <c r="D34" s="8">
        <v>5.4</v>
      </c>
      <c r="E34" s="12">
        <v>15</v>
      </c>
      <c r="F34" s="8">
        <v>3.13</v>
      </c>
      <c r="G34" s="12">
        <v>21</v>
      </c>
      <c r="H34" s="8">
        <v>11.17</v>
      </c>
      <c r="I34" s="12">
        <v>0</v>
      </c>
    </row>
    <row r="35" spans="2:9" ht="15" customHeight="1" x14ac:dyDescent="0.15">
      <c r="B35" t="s">
        <v>64</v>
      </c>
      <c r="C35" s="12">
        <v>33</v>
      </c>
      <c r="D35" s="8">
        <v>4.95</v>
      </c>
      <c r="E35" s="12">
        <v>23</v>
      </c>
      <c r="F35" s="8">
        <v>4.8</v>
      </c>
      <c r="G35" s="12">
        <v>10</v>
      </c>
      <c r="H35" s="8">
        <v>5.32</v>
      </c>
      <c r="I35" s="12">
        <v>0</v>
      </c>
    </row>
    <row r="36" spans="2:9" ht="15" customHeight="1" x14ac:dyDescent="0.15">
      <c r="B36" t="s">
        <v>65</v>
      </c>
      <c r="C36" s="12">
        <v>22</v>
      </c>
      <c r="D36" s="8">
        <v>3.3</v>
      </c>
      <c r="E36" s="12">
        <v>14</v>
      </c>
      <c r="F36" s="8">
        <v>2.92</v>
      </c>
      <c r="G36" s="12">
        <v>8</v>
      </c>
      <c r="H36" s="8">
        <v>4.26</v>
      </c>
      <c r="I36" s="12">
        <v>0</v>
      </c>
    </row>
    <row r="37" spans="2:9" ht="15" customHeight="1" x14ac:dyDescent="0.15">
      <c r="B37" t="s">
        <v>86</v>
      </c>
      <c r="C37" s="12">
        <v>22</v>
      </c>
      <c r="D37" s="8">
        <v>3.3</v>
      </c>
      <c r="E37" s="12">
        <v>15</v>
      </c>
      <c r="F37" s="8">
        <v>3.13</v>
      </c>
      <c r="G37" s="12">
        <v>7</v>
      </c>
      <c r="H37" s="8">
        <v>3.72</v>
      </c>
      <c r="I37" s="12">
        <v>0</v>
      </c>
    </row>
    <row r="38" spans="2:9" ht="15" customHeight="1" x14ac:dyDescent="0.15">
      <c r="B38" t="s">
        <v>69</v>
      </c>
      <c r="C38" s="12">
        <v>22</v>
      </c>
      <c r="D38" s="8">
        <v>3.3</v>
      </c>
      <c r="E38" s="12">
        <v>15</v>
      </c>
      <c r="F38" s="8">
        <v>3.13</v>
      </c>
      <c r="G38" s="12">
        <v>7</v>
      </c>
      <c r="H38" s="8">
        <v>3.72</v>
      </c>
      <c r="I38" s="12">
        <v>0</v>
      </c>
    </row>
    <row r="39" spans="2:9" ht="15" customHeight="1" x14ac:dyDescent="0.15">
      <c r="B39" t="s">
        <v>71</v>
      </c>
      <c r="C39" s="12">
        <v>18</v>
      </c>
      <c r="D39" s="8">
        <v>2.7</v>
      </c>
      <c r="E39" s="12">
        <v>15</v>
      </c>
      <c r="F39" s="8">
        <v>3.13</v>
      </c>
      <c r="G39" s="12">
        <v>3</v>
      </c>
      <c r="H39" s="8">
        <v>1.6</v>
      </c>
      <c r="I39" s="12">
        <v>0</v>
      </c>
    </row>
    <row r="40" spans="2:9" ht="15" customHeight="1" x14ac:dyDescent="0.15">
      <c r="B40" t="s">
        <v>81</v>
      </c>
      <c r="C40" s="12">
        <v>18</v>
      </c>
      <c r="D40" s="8">
        <v>2.7</v>
      </c>
      <c r="E40" s="12">
        <v>18</v>
      </c>
      <c r="F40" s="8">
        <v>3.76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74</v>
      </c>
      <c r="C41" s="12">
        <v>17</v>
      </c>
      <c r="D41" s="8">
        <v>2.5499999999999998</v>
      </c>
      <c r="E41" s="12">
        <v>10</v>
      </c>
      <c r="F41" s="8">
        <v>2.09</v>
      </c>
      <c r="G41" s="12">
        <v>7</v>
      </c>
      <c r="H41" s="8">
        <v>3.72</v>
      </c>
      <c r="I41" s="12">
        <v>0</v>
      </c>
    </row>
    <row r="42" spans="2:9" ht="15" customHeight="1" x14ac:dyDescent="0.15">
      <c r="B42" t="s">
        <v>80</v>
      </c>
      <c r="C42" s="12">
        <v>17</v>
      </c>
      <c r="D42" s="8">
        <v>2.5499999999999998</v>
      </c>
      <c r="E42" s="12">
        <v>13</v>
      </c>
      <c r="F42" s="8">
        <v>2.71</v>
      </c>
      <c r="G42" s="12">
        <v>4</v>
      </c>
      <c r="H42" s="8">
        <v>2.13</v>
      </c>
      <c r="I42" s="12">
        <v>0</v>
      </c>
    </row>
    <row r="43" spans="2:9" ht="15" customHeight="1" x14ac:dyDescent="0.15">
      <c r="B43" t="s">
        <v>76</v>
      </c>
      <c r="C43" s="12">
        <v>13</v>
      </c>
      <c r="D43" s="8">
        <v>1.95</v>
      </c>
      <c r="E43" s="12">
        <v>10</v>
      </c>
      <c r="F43" s="8">
        <v>2.09</v>
      </c>
      <c r="G43" s="12">
        <v>3</v>
      </c>
      <c r="H43" s="8">
        <v>1.6</v>
      </c>
      <c r="I43" s="12">
        <v>0</v>
      </c>
    </row>
    <row r="44" spans="2:9" ht="15" customHeight="1" x14ac:dyDescent="0.15">
      <c r="B44" t="s">
        <v>68</v>
      </c>
      <c r="C44" s="12">
        <v>11</v>
      </c>
      <c r="D44" s="8">
        <v>1.65</v>
      </c>
      <c r="E44" s="12">
        <v>0</v>
      </c>
      <c r="F44" s="8">
        <v>0</v>
      </c>
      <c r="G44" s="12">
        <v>11</v>
      </c>
      <c r="H44" s="8">
        <v>5.85</v>
      </c>
      <c r="I44" s="12">
        <v>0</v>
      </c>
    </row>
    <row r="45" spans="2:9" ht="15" customHeight="1" x14ac:dyDescent="0.15">
      <c r="B45" t="s">
        <v>92</v>
      </c>
      <c r="C45" s="12">
        <v>10</v>
      </c>
      <c r="D45" s="8">
        <v>1.5</v>
      </c>
      <c r="E45" s="12">
        <v>9</v>
      </c>
      <c r="F45" s="8">
        <v>1.88</v>
      </c>
      <c r="G45" s="12">
        <v>1</v>
      </c>
      <c r="H45" s="8">
        <v>0.53</v>
      </c>
      <c r="I45" s="12">
        <v>0</v>
      </c>
    </row>
    <row r="46" spans="2:9" ht="15" customHeight="1" x14ac:dyDescent="0.15">
      <c r="B46" t="s">
        <v>73</v>
      </c>
      <c r="C46" s="12">
        <v>10</v>
      </c>
      <c r="D46" s="8">
        <v>1.5</v>
      </c>
      <c r="E46" s="12">
        <v>4</v>
      </c>
      <c r="F46" s="8">
        <v>0.84</v>
      </c>
      <c r="G46" s="12">
        <v>6</v>
      </c>
      <c r="H46" s="8">
        <v>3.19</v>
      </c>
      <c r="I46" s="12">
        <v>0</v>
      </c>
    </row>
    <row r="47" spans="2:9" ht="15" customHeight="1" x14ac:dyDescent="0.15">
      <c r="B47" t="s">
        <v>75</v>
      </c>
      <c r="C47" s="12">
        <v>10</v>
      </c>
      <c r="D47" s="8">
        <v>1.5</v>
      </c>
      <c r="E47" s="12">
        <v>9</v>
      </c>
      <c r="F47" s="8">
        <v>1.88</v>
      </c>
      <c r="G47" s="12">
        <v>1</v>
      </c>
      <c r="H47" s="8">
        <v>0.53</v>
      </c>
      <c r="I47" s="12">
        <v>0</v>
      </c>
    </row>
    <row r="48" spans="2:9" ht="15" customHeight="1" x14ac:dyDescent="0.15">
      <c r="B48" t="s">
        <v>82</v>
      </c>
      <c r="C48" s="12">
        <v>10</v>
      </c>
      <c r="D48" s="8">
        <v>1.5</v>
      </c>
      <c r="E48" s="12">
        <v>10</v>
      </c>
      <c r="F48" s="8">
        <v>2.09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634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171</v>
      </c>
      <c r="C52" s="12">
        <v>83</v>
      </c>
      <c r="D52" s="8">
        <v>12.44</v>
      </c>
      <c r="E52" s="12">
        <v>72</v>
      </c>
      <c r="F52" s="8">
        <v>15.03</v>
      </c>
      <c r="G52" s="12">
        <v>11</v>
      </c>
      <c r="H52" s="8">
        <v>5.85</v>
      </c>
      <c r="I52" s="12">
        <v>0</v>
      </c>
    </row>
    <row r="53" spans="2:9" ht="15" customHeight="1" x14ac:dyDescent="0.15">
      <c r="B53" t="s">
        <v>161</v>
      </c>
      <c r="C53" s="12">
        <v>28</v>
      </c>
      <c r="D53" s="8">
        <v>4.2</v>
      </c>
      <c r="E53" s="12">
        <v>26</v>
      </c>
      <c r="F53" s="8">
        <v>5.43</v>
      </c>
      <c r="G53" s="12">
        <v>2</v>
      </c>
      <c r="H53" s="8">
        <v>1.06</v>
      </c>
      <c r="I53" s="12">
        <v>0</v>
      </c>
    </row>
    <row r="54" spans="2:9" ht="15" customHeight="1" x14ac:dyDescent="0.15">
      <c r="B54" t="s">
        <v>188</v>
      </c>
      <c r="C54" s="12">
        <v>17</v>
      </c>
      <c r="D54" s="8">
        <v>2.5499999999999998</v>
      </c>
      <c r="E54" s="12">
        <v>13</v>
      </c>
      <c r="F54" s="8">
        <v>2.71</v>
      </c>
      <c r="G54" s="12">
        <v>4</v>
      </c>
      <c r="H54" s="8">
        <v>2.13</v>
      </c>
      <c r="I54" s="12">
        <v>0</v>
      </c>
    </row>
    <row r="55" spans="2:9" ht="15" customHeight="1" x14ac:dyDescent="0.15">
      <c r="B55" t="s">
        <v>157</v>
      </c>
      <c r="C55" s="12">
        <v>16</v>
      </c>
      <c r="D55" s="8">
        <v>2.4</v>
      </c>
      <c r="E55" s="12">
        <v>15</v>
      </c>
      <c r="F55" s="8">
        <v>3.13</v>
      </c>
      <c r="G55" s="12">
        <v>1</v>
      </c>
      <c r="H55" s="8">
        <v>0.53</v>
      </c>
      <c r="I55" s="12">
        <v>0</v>
      </c>
    </row>
    <row r="56" spans="2:9" ht="15" customHeight="1" x14ac:dyDescent="0.15">
      <c r="B56" t="s">
        <v>163</v>
      </c>
      <c r="C56" s="12">
        <v>16</v>
      </c>
      <c r="D56" s="8">
        <v>2.4</v>
      </c>
      <c r="E56" s="12">
        <v>16</v>
      </c>
      <c r="F56" s="8">
        <v>3.34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145</v>
      </c>
      <c r="C57" s="12">
        <v>15</v>
      </c>
      <c r="D57" s="8">
        <v>2.25</v>
      </c>
      <c r="E57" s="12">
        <v>7</v>
      </c>
      <c r="F57" s="8">
        <v>1.46</v>
      </c>
      <c r="G57" s="12">
        <v>8</v>
      </c>
      <c r="H57" s="8">
        <v>4.26</v>
      </c>
      <c r="I57" s="12">
        <v>0</v>
      </c>
    </row>
    <row r="58" spans="2:9" ht="15" customHeight="1" x14ac:dyDescent="0.15">
      <c r="B58" t="s">
        <v>160</v>
      </c>
      <c r="C58" s="12">
        <v>15</v>
      </c>
      <c r="D58" s="8">
        <v>2.25</v>
      </c>
      <c r="E58" s="12">
        <v>15</v>
      </c>
      <c r="F58" s="8">
        <v>3.13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156</v>
      </c>
      <c r="C59" s="12">
        <v>14</v>
      </c>
      <c r="D59" s="8">
        <v>2.1</v>
      </c>
      <c r="E59" s="12">
        <v>13</v>
      </c>
      <c r="F59" s="8">
        <v>2.71</v>
      </c>
      <c r="G59" s="12">
        <v>1</v>
      </c>
      <c r="H59" s="8">
        <v>0.53</v>
      </c>
      <c r="I59" s="12">
        <v>0</v>
      </c>
    </row>
    <row r="60" spans="2:9" ht="15" customHeight="1" x14ac:dyDescent="0.15">
      <c r="B60" t="s">
        <v>150</v>
      </c>
      <c r="C60" s="12">
        <v>13</v>
      </c>
      <c r="D60" s="8">
        <v>1.95</v>
      </c>
      <c r="E60" s="12">
        <v>9</v>
      </c>
      <c r="F60" s="8">
        <v>1.88</v>
      </c>
      <c r="G60" s="12">
        <v>4</v>
      </c>
      <c r="H60" s="8">
        <v>2.13</v>
      </c>
      <c r="I60" s="12">
        <v>0</v>
      </c>
    </row>
    <row r="61" spans="2:9" ht="15" customHeight="1" x14ac:dyDescent="0.15">
      <c r="B61" t="s">
        <v>153</v>
      </c>
      <c r="C61" s="12">
        <v>13</v>
      </c>
      <c r="D61" s="8">
        <v>1.95</v>
      </c>
      <c r="E61" s="12">
        <v>11</v>
      </c>
      <c r="F61" s="8">
        <v>2.2999999999999998</v>
      </c>
      <c r="G61" s="12">
        <v>2</v>
      </c>
      <c r="H61" s="8">
        <v>1.06</v>
      </c>
      <c r="I61" s="12">
        <v>0</v>
      </c>
    </row>
    <row r="62" spans="2:9" ht="15" customHeight="1" x14ac:dyDescent="0.15">
      <c r="B62" t="s">
        <v>147</v>
      </c>
      <c r="C62" s="12">
        <v>12</v>
      </c>
      <c r="D62" s="8">
        <v>1.8</v>
      </c>
      <c r="E62" s="12">
        <v>6</v>
      </c>
      <c r="F62" s="8">
        <v>1.25</v>
      </c>
      <c r="G62" s="12">
        <v>6</v>
      </c>
      <c r="H62" s="8">
        <v>3.19</v>
      </c>
      <c r="I62" s="12">
        <v>0</v>
      </c>
    </row>
    <row r="63" spans="2:9" ht="15" customHeight="1" x14ac:dyDescent="0.15">
      <c r="B63" t="s">
        <v>170</v>
      </c>
      <c r="C63" s="12">
        <v>11</v>
      </c>
      <c r="D63" s="8">
        <v>1.65</v>
      </c>
      <c r="E63" s="12">
        <v>8</v>
      </c>
      <c r="F63" s="8">
        <v>1.67</v>
      </c>
      <c r="G63" s="12">
        <v>3</v>
      </c>
      <c r="H63" s="8">
        <v>1.6</v>
      </c>
      <c r="I63" s="12">
        <v>0</v>
      </c>
    </row>
    <row r="64" spans="2:9" ht="15" customHeight="1" x14ac:dyDescent="0.15">
      <c r="B64" t="s">
        <v>151</v>
      </c>
      <c r="C64" s="12">
        <v>10</v>
      </c>
      <c r="D64" s="8">
        <v>1.5</v>
      </c>
      <c r="E64" s="12">
        <v>8</v>
      </c>
      <c r="F64" s="8">
        <v>1.67</v>
      </c>
      <c r="G64" s="12">
        <v>2</v>
      </c>
      <c r="H64" s="8">
        <v>1.06</v>
      </c>
      <c r="I64" s="12">
        <v>0</v>
      </c>
    </row>
    <row r="65" spans="2:9" ht="15" customHeight="1" x14ac:dyDescent="0.15">
      <c r="B65" t="s">
        <v>164</v>
      </c>
      <c r="C65" s="12">
        <v>10</v>
      </c>
      <c r="D65" s="8">
        <v>1.5</v>
      </c>
      <c r="E65" s="12">
        <v>10</v>
      </c>
      <c r="F65" s="8">
        <v>2.09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146</v>
      </c>
      <c r="C66" s="12">
        <v>9</v>
      </c>
      <c r="D66" s="8">
        <v>1.35</v>
      </c>
      <c r="E66" s="12">
        <v>2</v>
      </c>
      <c r="F66" s="8">
        <v>0.42</v>
      </c>
      <c r="G66" s="12">
        <v>7</v>
      </c>
      <c r="H66" s="8">
        <v>3.72</v>
      </c>
      <c r="I66" s="12">
        <v>0</v>
      </c>
    </row>
    <row r="67" spans="2:9" ht="15" customHeight="1" x14ac:dyDescent="0.15">
      <c r="B67" t="s">
        <v>179</v>
      </c>
      <c r="C67" s="12">
        <v>9</v>
      </c>
      <c r="D67" s="8">
        <v>1.35</v>
      </c>
      <c r="E67" s="12">
        <v>5</v>
      </c>
      <c r="F67" s="8">
        <v>1.04</v>
      </c>
      <c r="G67" s="12">
        <v>4</v>
      </c>
      <c r="H67" s="8">
        <v>2.13</v>
      </c>
      <c r="I67" s="12">
        <v>0</v>
      </c>
    </row>
    <row r="68" spans="2:9" ht="15" customHeight="1" x14ac:dyDescent="0.15">
      <c r="B68" t="s">
        <v>148</v>
      </c>
      <c r="C68" s="12">
        <v>9</v>
      </c>
      <c r="D68" s="8">
        <v>1.35</v>
      </c>
      <c r="E68" s="12">
        <v>8</v>
      </c>
      <c r="F68" s="8">
        <v>1.67</v>
      </c>
      <c r="G68" s="12">
        <v>1</v>
      </c>
      <c r="H68" s="8">
        <v>0.53</v>
      </c>
      <c r="I68" s="12">
        <v>0</v>
      </c>
    </row>
    <row r="69" spans="2:9" ht="15" customHeight="1" x14ac:dyDescent="0.15">
      <c r="B69" t="s">
        <v>180</v>
      </c>
      <c r="C69" s="12">
        <v>9</v>
      </c>
      <c r="D69" s="8">
        <v>1.35</v>
      </c>
      <c r="E69" s="12">
        <v>6</v>
      </c>
      <c r="F69" s="8">
        <v>1.25</v>
      </c>
      <c r="G69" s="12">
        <v>3</v>
      </c>
      <c r="H69" s="8">
        <v>1.6</v>
      </c>
      <c r="I69" s="12">
        <v>0</v>
      </c>
    </row>
    <row r="70" spans="2:9" ht="15" customHeight="1" x14ac:dyDescent="0.15">
      <c r="B70" t="s">
        <v>158</v>
      </c>
      <c r="C70" s="12">
        <v>9</v>
      </c>
      <c r="D70" s="8">
        <v>1.35</v>
      </c>
      <c r="E70" s="12">
        <v>8</v>
      </c>
      <c r="F70" s="8">
        <v>1.67</v>
      </c>
      <c r="G70" s="12">
        <v>1</v>
      </c>
      <c r="H70" s="8">
        <v>0.53</v>
      </c>
      <c r="I70" s="12">
        <v>0</v>
      </c>
    </row>
    <row r="71" spans="2:9" ht="15" customHeight="1" x14ac:dyDescent="0.15">
      <c r="B71" t="s">
        <v>162</v>
      </c>
      <c r="C71" s="12">
        <v>9</v>
      </c>
      <c r="D71" s="8">
        <v>1.35</v>
      </c>
      <c r="E71" s="12">
        <v>7</v>
      </c>
      <c r="F71" s="8">
        <v>1.46</v>
      </c>
      <c r="G71" s="12">
        <v>2</v>
      </c>
      <c r="H71" s="8">
        <v>1.06</v>
      </c>
      <c r="I71" s="12">
        <v>0</v>
      </c>
    </row>
    <row r="73" spans="2:9" ht="15" customHeight="1" x14ac:dyDescent="0.15">
      <c r="B73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717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22</v>
      </c>
      <c r="D6" s="8">
        <v>9.57</v>
      </c>
      <c r="E6" s="12">
        <v>12</v>
      </c>
      <c r="F6" s="8">
        <v>8.33</v>
      </c>
      <c r="G6" s="12">
        <v>10</v>
      </c>
      <c r="H6" s="8">
        <v>11.63</v>
      </c>
      <c r="I6" s="12">
        <v>0</v>
      </c>
    </row>
    <row r="7" spans="2:9" ht="15" customHeight="1" x14ac:dyDescent="0.15">
      <c r="B7" t="s">
        <v>42</v>
      </c>
      <c r="C7" s="12">
        <v>33</v>
      </c>
      <c r="D7" s="8">
        <v>14.35</v>
      </c>
      <c r="E7" s="12">
        <v>20</v>
      </c>
      <c r="F7" s="8">
        <v>13.89</v>
      </c>
      <c r="G7" s="12">
        <v>13</v>
      </c>
      <c r="H7" s="8">
        <v>15.12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4</v>
      </c>
      <c r="D9" s="8">
        <v>1.74</v>
      </c>
      <c r="E9" s="12">
        <v>0</v>
      </c>
      <c r="F9" s="8">
        <v>0</v>
      </c>
      <c r="G9" s="12">
        <v>4</v>
      </c>
      <c r="H9" s="8">
        <v>4.6500000000000004</v>
      </c>
      <c r="I9" s="12">
        <v>0</v>
      </c>
    </row>
    <row r="10" spans="2:9" ht="15" customHeight="1" x14ac:dyDescent="0.15">
      <c r="B10" t="s">
        <v>45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64</v>
      </c>
      <c r="D11" s="8">
        <v>27.83</v>
      </c>
      <c r="E11" s="12">
        <v>39</v>
      </c>
      <c r="F11" s="8">
        <v>27.08</v>
      </c>
      <c r="G11" s="12">
        <v>25</v>
      </c>
      <c r="H11" s="8">
        <v>29.07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17</v>
      </c>
      <c r="D13" s="8">
        <v>7.39</v>
      </c>
      <c r="E13" s="12">
        <v>4</v>
      </c>
      <c r="F13" s="8">
        <v>2.78</v>
      </c>
      <c r="G13" s="12">
        <v>13</v>
      </c>
      <c r="H13" s="8">
        <v>15.12</v>
      </c>
      <c r="I13" s="12">
        <v>0</v>
      </c>
    </row>
    <row r="14" spans="2:9" ht="15" customHeight="1" x14ac:dyDescent="0.15">
      <c r="B14" t="s">
        <v>49</v>
      </c>
      <c r="C14" s="12">
        <v>5</v>
      </c>
      <c r="D14" s="8">
        <v>2.17</v>
      </c>
      <c r="E14" s="12">
        <v>0</v>
      </c>
      <c r="F14" s="8">
        <v>0</v>
      </c>
      <c r="G14" s="12">
        <v>5</v>
      </c>
      <c r="H14" s="8">
        <v>5.81</v>
      </c>
      <c r="I14" s="12">
        <v>0</v>
      </c>
    </row>
    <row r="15" spans="2:9" ht="15" customHeight="1" x14ac:dyDescent="0.15">
      <c r="B15" t="s">
        <v>50</v>
      </c>
      <c r="C15" s="12">
        <v>21</v>
      </c>
      <c r="D15" s="8">
        <v>9.1300000000000008</v>
      </c>
      <c r="E15" s="12">
        <v>19</v>
      </c>
      <c r="F15" s="8">
        <v>13.19</v>
      </c>
      <c r="G15" s="12">
        <v>2</v>
      </c>
      <c r="H15" s="8">
        <v>2.33</v>
      </c>
      <c r="I15" s="12">
        <v>0</v>
      </c>
    </row>
    <row r="16" spans="2:9" ht="15" customHeight="1" x14ac:dyDescent="0.15">
      <c r="B16" t="s">
        <v>51</v>
      </c>
      <c r="C16" s="12">
        <v>31</v>
      </c>
      <c r="D16" s="8">
        <v>13.48</v>
      </c>
      <c r="E16" s="12">
        <v>26</v>
      </c>
      <c r="F16" s="8">
        <v>18.059999999999999</v>
      </c>
      <c r="G16" s="12">
        <v>5</v>
      </c>
      <c r="H16" s="8">
        <v>5.81</v>
      </c>
      <c r="I16" s="12">
        <v>0</v>
      </c>
    </row>
    <row r="17" spans="2:9" ht="15" customHeight="1" x14ac:dyDescent="0.15">
      <c r="B17" t="s">
        <v>52</v>
      </c>
      <c r="C17" s="12">
        <v>10</v>
      </c>
      <c r="D17" s="8">
        <v>4.3499999999999996</v>
      </c>
      <c r="E17" s="12">
        <v>7</v>
      </c>
      <c r="F17" s="8">
        <v>4.8600000000000003</v>
      </c>
      <c r="G17" s="12">
        <v>3</v>
      </c>
      <c r="H17" s="8">
        <v>3.49</v>
      </c>
      <c r="I17" s="12">
        <v>0</v>
      </c>
    </row>
    <row r="18" spans="2:9" ht="15" customHeight="1" x14ac:dyDescent="0.15">
      <c r="B18" t="s">
        <v>53</v>
      </c>
      <c r="C18" s="12">
        <v>18</v>
      </c>
      <c r="D18" s="8">
        <v>7.83</v>
      </c>
      <c r="E18" s="12">
        <v>15</v>
      </c>
      <c r="F18" s="8">
        <v>10.42</v>
      </c>
      <c r="G18" s="12">
        <v>3</v>
      </c>
      <c r="H18" s="8">
        <v>3.49</v>
      </c>
      <c r="I18" s="12">
        <v>0</v>
      </c>
    </row>
    <row r="19" spans="2:9" ht="15" customHeight="1" x14ac:dyDescent="0.15">
      <c r="B19" t="s">
        <v>54</v>
      </c>
      <c r="C19" s="12">
        <v>5</v>
      </c>
      <c r="D19" s="8">
        <v>2.17</v>
      </c>
      <c r="E19" s="12">
        <v>2</v>
      </c>
      <c r="F19" s="8">
        <v>1.39</v>
      </c>
      <c r="G19" s="12">
        <v>3</v>
      </c>
      <c r="H19" s="8">
        <v>3.49</v>
      </c>
      <c r="I19" s="12">
        <v>0</v>
      </c>
    </row>
    <row r="20" spans="2:9" ht="15" customHeight="1" x14ac:dyDescent="0.15">
      <c r="B20" s="9" t="s">
        <v>601</v>
      </c>
      <c r="C20" s="12">
        <f>SUM(LTBL_29427[総数／事業所数])</f>
        <v>230</v>
      </c>
      <c r="E20" s="12">
        <f>SUBTOTAL(109,LTBL_29427[個人／事業所数])</f>
        <v>144</v>
      </c>
      <c r="G20" s="12">
        <f>SUBTOTAL(109,LTBL_29427[法人／事業所数])</f>
        <v>86</v>
      </c>
      <c r="I20" s="12">
        <f>SUBTOTAL(109,LTBL_29427[法人以外の団体／事業所数])</f>
        <v>0</v>
      </c>
    </row>
    <row r="21" spans="2:9" ht="15" customHeight="1" x14ac:dyDescent="0.15">
      <c r="E21" s="11">
        <f>LTBL_29427[[#Totals],[個人／事業所数]]/LTBL_29427[[#Totals],[総数／事業所数]]</f>
        <v>0.62608695652173918</v>
      </c>
      <c r="G21" s="11">
        <f>LTBL_29427[[#Totals],[法人／事業所数]]/LTBL_29427[[#Totals],[総数／事業所数]]</f>
        <v>0.37391304347826088</v>
      </c>
      <c r="I21" s="11">
        <f>LTBL_29427[[#Totals],[法人以外の団体／事業所数]]/LTBL_29427[[#Totals],[総数／事業所数]]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675</v>
      </c>
      <c r="E23" s="10" t="s">
        <v>58</v>
      </c>
      <c r="F23" s="10" t="s">
        <v>718</v>
      </c>
      <c r="G23" s="10" t="s">
        <v>60</v>
      </c>
      <c r="H23" s="10" t="s">
        <v>719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720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78</v>
      </c>
      <c r="C29" s="12">
        <v>25</v>
      </c>
      <c r="D29" s="8">
        <v>10.87</v>
      </c>
      <c r="E29" s="12">
        <v>21</v>
      </c>
      <c r="F29" s="8">
        <v>14.58</v>
      </c>
      <c r="G29" s="12">
        <v>4</v>
      </c>
      <c r="H29" s="8">
        <v>4.6500000000000004</v>
      </c>
      <c r="I29" s="12">
        <v>0</v>
      </c>
    </row>
    <row r="30" spans="2:9" ht="15" customHeight="1" x14ac:dyDescent="0.15">
      <c r="B30" t="s">
        <v>72</v>
      </c>
      <c r="C30" s="12">
        <v>19</v>
      </c>
      <c r="D30" s="8">
        <v>8.26</v>
      </c>
      <c r="E30" s="12">
        <v>13</v>
      </c>
      <c r="F30" s="8">
        <v>9.0299999999999994</v>
      </c>
      <c r="G30" s="12">
        <v>6</v>
      </c>
      <c r="H30" s="8">
        <v>6.98</v>
      </c>
      <c r="I30" s="12">
        <v>0</v>
      </c>
    </row>
    <row r="31" spans="2:9" ht="15" customHeight="1" x14ac:dyDescent="0.15">
      <c r="B31" t="s">
        <v>77</v>
      </c>
      <c r="C31" s="12">
        <v>17</v>
      </c>
      <c r="D31" s="8">
        <v>7.39</v>
      </c>
      <c r="E31" s="12">
        <v>17</v>
      </c>
      <c r="F31" s="8">
        <v>11.81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81</v>
      </c>
      <c r="C32" s="12">
        <v>16</v>
      </c>
      <c r="D32" s="8">
        <v>6.96</v>
      </c>
      <c r="E32" s="12">
        <v>15</v>
      </c>
      <c r="F32" s="8">
        <v>10.42</v>
      </c>
      <c r="G32" s="12">
        <v>1</v>
      </c>
      <c r="H32" s="8">
        <v>1.1599999999999999</v>
      </c>
      <c r="I32" s="12">
        <v>0</v>
      </c>
    </row>
    <row r="33" spans="2:9" ht="15" customHeight="1" x14ac:dyDescent="0.15">
      <c r="B33" t="s">
        <v>63</v>
      </c>
      <c r="C33" s="12">
        <v>14</v>
      </c>
      <c r="D33" s="8">
        <v>6.09</v>
      </c>
      <c r="E33" s="12">
        <v>6</v>
      </c>
      <c r="F33" s="8">
        <v>4.17</v>
      </c>
      <c r="G33" s="12">
        <v>8</v>
      </c>
      <c r="H33" s="8">
        <v>9.3000000000000007</v>
      </c>
      <c r="I33" s="12">
        <v>0</v>
      </c>
    </row>
    <row r="34" spans="2:9" ht="15" customHeight="1" x14ac:dyDescent="0.15">
      <c r="B34" t="s">
        <v>70</v>
      </c>
      <c r="C34" s="12">
        <v>13</v>
      </c>
      <c r="D34" s="8">
        <v>5.65</v>
      </c>
      <c r="E34" s="12">
        <v>11</v>
      </c>
      <c r="F34" s="8">
        <v>7.64</v>
      </c>
      <c r="G34" s="12">
        <v>2</v>
      </c>
      <c r="H34" s="8">
        <v>2.33</v>
      </c>
      <c r="I34" s="12">
        <v>0</v>
      </c>
    </row>
    <row r="35" spans="2:9" ht="15" customHeight="1" x14ac:dyDescent="0.15">
      <c r="B35" t="s">
        <v>74</v>
      </c>
      <c r="C35" s="12">
        <v>11</v>
      </c>
      <c r="D35" s="8">
        <v>4.78</v>
      </c>
      <c r="E35" s="12">
        <v>2</v>
      </c>
      <c r="F35" s="8">
        <v>1.39</v>
      </c>
      <c r="G35" s="12">
        <v>9</v>
      </c>
      <c r="H35" s="8">
        <v>10.47</v>
      </c>
      <c r="I35" s="12">
        <v>0</v>
      </c>
    </row>
    <row r="36" spans="2:9" ht="15" customHeight="1" x14ac:dyDescent="0.15">
      <c r="B36" t="s">
        <v>69</v>
      </c>
      <c r="C36" s="12">
        <v>10</v>
      </c>
      <c r="D36" s="8">
        <v>4.3499999999999996</v>
      </c>
      <c r="E36" s="12">
        <v>7</v>
      </c>
      <c r="F36" s="8">
        <v>4.8600000000000003</v>
      </c>
      <c r="G36" s="12">
        <v>3</v>
      </c>
      <c r="H36" s="8">
        <v>3.49</v>
      </c>
      <c r="I36" s="12">
        <v>0</v>
      </c>
    </row>
    <row r="37" spans="2:9" ht="15" customHeight="1" x14ac:dyDescent="0.15">
      <c r="B37" t="s">
        <v>80</v>
      </c>
      <c r="C37" s="12">
        <v>10</v>
      </c>
      <c r="D37" s="8">
        <v>4.3499999999999996</v>
      </c>
      <c r="E37" s="12">
        <v>7</v>
      </c>
      <c r="F37" s="8">
        <v>4.8600000000000003</v>
      </c>
      <c r="G37" s="12">
        <v>3</v>
      </c>
      <c r="H37" s="8">
        <v>3.49</v>
      </c>
      <c r="I37" s="12">
        <v>0</v>
      </c>
    </row>
    <row r="38" spans="2:9" ht="15" customHeight="1" x14ac:dyDescent="0.15">
      <c r="B38" t="s">
        <v>92</v>
      </c>
      <c r="C38" s="12">
        <v>9</v>
      </c>
      <c r="D38" s="8">
        <v>3.91</v>
      </c>
      <c r="E38" s="12">
        <v>6</v>
      </c>
      <c r="F38" s="8">
        <v>4.17</v>
      </c>
      <c r="G38" s="12">
        <v>3</v>
      </c>
      <c r="H38" s="8">
        <v>3.49</v>
      </c>
      <c r="I38" s="12">
        <v>0</v>
      </c>
    </row>
    <row r="39" spans="2:9" ht="15" customHeight="1" x14ac:dyDescent="0.15">
      <c r="B39" t="s">
        <v>71</v>
      </c>
      <c r="C39" s="12">
        <v>9</v>
      </c>
      <c r="D39" s="8">
        <v>3.91</v>
      </c>
      <c r="E39" s="12">
        <v>6</v>
      </c>
      <c r="F39" s="8">
        <v>4.17</v>
      </c>
      <c r="G39" s="12">
        <v>3</v>
      </c>
      <c r="H39" s="8">
        <v>3.49</v>
      </c>
      <c r="I39" s="12">
        <v>0</v>
      </c>
    </row>
    <row r="40" spans="2:9" ht="15" customHeight="1" x14ac:dyDescent="0.15">
      <c r="B40" t="s">
        <v>64</v>
      </c>
      <c r="C40" s="12">
        <v>5</v>
      </c>
      <c r="D40" s="8">
        <v>2.17</v>
      </c>
      <c r="E40" s="12">
        <v>4</v>
      </c>
      <c r="F40" s="8">
        <v>2.78</v>
      </c>
      <c r="G40" s="12">
        <v>1</v>
      </c>
      <c r="H40" s="8">
        <v>1.1599999999999999</v>
      </c>
      <c r="I40" s="12">
        <v>0</v>
      </c>
    </row>
    <row r="41" spans="2:9" ht="15" customHeight="1" x14ac:dyDescent="0.15">
      <c r="B41" t="s">
        <v>90</v>
      </c>
      <c r="C41" s="12">
        <v>5</v>
      </c>
      <c r="D41" s="8">
        <v>2.17</v>
      </c>
      <c r="E41" s="12">
        <v>0</v>
      </c>
      <c r="F41" s="8">
        <v>0</v>
      </c>
      <c r="G41" s="12">
        <v>5</v>
      </c>
      <c r="H41" s="8">
        <v>5.81</v>
      </c>
      <c r="I41" s="12">
        <v>0</v>
      </c>
    </row>
    <row r="42" spans="2:9" ht="15" customHeight="1" x14ac:dyDescent="0.15">
      <c r="B42" t="s">
        <v>66</v>
      </c>
      <c r="C42" s="12">
        <v>5</v>
      </c>
      <c r="D42" s="8">
        <v>2.17</v>
      </c>
      <c r="E42" s="12">
        <v>4</v>
      </c>
      <c r="F42" s="8">
        <v>2.78</v>
      </c>
      <c r="G42" s="12">
        <v>1</v>
      </c>
      <c r="H42" s="8">
        <v>1.1599999999999999</v>
      </c>
      <c r="I42" s="12">
        <v>0</v>
      </c>
    </row>
    <row r="43" spans="2:9" ht="15" customHeight="1" x14ac:dyDescent="0.15">
      <c r="B43" t="s">
        <v>86</v>
      </c>
      <c r="C43" s="12">
        <v>5</v>
      </c>
      <c r="D43" s="8">
        <v>2.17</v>
      </c>
      <c r="E43" s="12">
        <v>4</v>
      </c>
      <c r="F43" s="8">
        <v>2.78</v>
      </c>
      <c r="G43" s="12">
        <v>1</v>
      </c>
      <c r="H43" s="8">
        <v>1.1599999999999999</v>
      </c>
      <c r="I43" s="12">
        <v>0</v>
      </c>
    </row>
    <row r="44" spans="2:9" ht="15" customHeight="1" x14ac:dyDescent="0.15">
      <c r="B44" t="s">
        <v>73</v>
      </c>
      <c r="C44" s="12">
        <v>5</v>
      </c>
      <c r="D44" s="8">
        <v>2.17</v>
      </c>
      <c r="E44" s="12">
        <v>2</v>
      </c>
      <c r="F44" s="8">
        <v>1.39</v>
      </c>
      <c r="G44" s="12">
        <v>3</v>
      </c>
      <c r="H44" s="8">
        <v>3.49</v>
      </c>
      <c r="I44" s="12">
        <v>0</v>
      </c>
    </row>
    <row r="45" spans="2:9" ht="15" customHeight="1" x14ac:dyDescent="0.15">
      <c r="B45" t="s">
        <v>79</v>
      </c>
      <c r="C45" s="12">
        <v>5</v>
      </c>
      <c r="D45" s="8">
        <v>2.17</v>
      </c>
      <c r="E45" s="12">
        <v>4</v>
      </c>
      <c r="F45" s="8">
        <v>2.78</v>
      </c>
      <c r="G45" s="12">
        <v>1</v>
      </c>
      <c r="H45" s="8">
        <v>1.1599999999999999</v>
      </c>
      <c r="I45" s="12">
        <v>0</v>
      </c>
    </row>
    <row r="46" spans="2:9" ht="15" customHeight="1" x14ac:dyDescent="0.15">
      <c r="B46" t="s">
        <v>118</v>
      </c>
      <c r="C46" s="12">
        <v>4</v>
      </c>
      <c r="D46" s="8">
        <v>1.74</v>
      </c>
      <c r="E46" s="12">
        <v>0</v>
      </c>
      <c r="F46" s="8">
        <v>0</v>
      </c>
      <c r="G46" s="12">
        <v>4</v>
      </c>
      <c r="H46" s="8">
        <v>4.6500000000000004</v>
      </c>
      <c r="I46" s="12">
        <v>0</v>
      </c>
    </row>
    <row r="47" spans="2:9" ht="15" customHeight="1" x14ac:dyDescent="0.15">
      <c r="B47" t="s">
        <v>87</v>
      </c>
      <c r="C47" s="12">
        <v>4</v>
      </c>
      <c r="D47" s="8">
        <v>1.74</v>
      </c>
      <c r="E47" s="12">
        <v>0</v>
      </c>
      <c r="F47" s="8">
        <v>0</v>
      </c>
      <c r="G47" s="12">
        <v>4</v>
      </c>
      <c r="H47" s="8">
        <v>4.6500000000000004</v>
      </c>
      <c r="I47" s="12">
        <v>0</v>
      </c>
    </row>
    <row r="48" spans="2:9" ht="15" customHeight="1" x14ac:dyDescent="0.15">
      <c r="B48" t="s">
        <v>107</v>
      </c>
      <c r="C48" s="12">
        <v>4</v>
      </c>
      <c r="D48" s="8">
        <v>1.74</v>
      </c>
      <c r="E48" s="12">
        <v>2</v>
      </c>
      <c r="F48" s="8">
        <v>1.39</v>
      </c>
      <c r="G48" s="12">
        <v>2</v>
      </c>
      <c r="H48" s="8">
        <v>2.33</v>
      </c>
      <c r="I48" s="12">
        <v>0</v>
      </c>
    </row>
    <row r="51" spans="2:9" ht="33" customHeight="1" x14ac:dyDescent="0.15">
      <c r="B51" t="s">
        <v>653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163</v>
      </c>
      <c r="C52" s="12">
        <v>14</v>
      </c>
      <c r="D52" s="8">
        <v>6.09</v>
      </c>
      <c r="E52" s="12">
        <v>13</v>
      </c>
      <c r="F52" s="8">
        <v>9.0299999999999994</v>
      </c>
      <c r="G52" s="12">
        <v>1</v>
      </c>
      <c r="H52" s="8">
        <v>1.1599999999999999</v>
      </c>
      <c r="I52" s="12">
        <v>0</v>
      </c>
    </row>
    <row r="53" spans="2:9" ht="15" customHeight="1" x14ac:dyDescent="0.15">
      <c r="B53" t="s">
        <v>161</v>
      </c>
      <c r="C53" s="12">
        <v>12</v>
      </c>
      <c r="D53" s="8">
        <v>5.22</v>
      </c>
      <c r="E53" s="12">
        <v>9</v>
      </c>
      <c r="F53" s="8">
        <v>6.25</v>
      </c>
      <c r="G53" s="12">
        <v>3</v>
      </c>
      <c r="H53" s="8">
        <v>3.49</v>
      </c>
      <c r="I53" s="12">
        <v>0</v>
      </c>
    </row>
    <row r="54" spans="2:9" ht="15" customHeight="1" x14ac:dyDescent="0.15">
      <c r="B54" t="s">
        <v>160</v>
      </c>
      <c r="C54" s="12">
        <v>9</v>
      </c>
      <c r="D54" s="8">
        <v>3.91</v>
      </c>
      <c r="E54" s="12">
        <v>9</v>
      </c>
      <c r="F54" s="8">
        <v>6.25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162</v>
      </c>
      <c r="C55" s="12">
        <v>8</v>
      </c>
      <c r="D55" s="8">
        <v>3.48</v>
      </c>
      <c r="E55" s="12">
        <v>7</v>
      </c>
      <c r="F55" s="8">
        <v>4.8600000000000003</v>
      </c>
      <c r="G55" s="12">
        <v>1</v>
      </c>
      <c r="H55" s="8">
        <v>1.1599999999999999</v>
      </c>
      <c r="I55" s="12">
        <v>0</v>
      </c>
    </row>
    <row r="56" spans="2:9" ht="15" customHeight="1" x14ac:dyDescent="0.15">
      <c r="B56" t="s">
        <v>156</v>
      </c>
      <c r="C56" s="12">
        <v>7</v>
      </c>
      <c r="D56" s="8">
        <v>3.04</v>
      </c>
      <c r="E56" s="12">
        <v>7</v>
      </c>
      <c r="F56" s="8">
        <v>4.8600000000000003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149</v>
      </c>
      <c r="C57" s="12">
        <v>6</v>
      </c>
      <c r="D57" s="8">
        <v>2.61</v>
      </c>
      <c r="E57" s="12">
        <v>6</v>
      </c>
      <c r="F57" s="8">
        <v>4.17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180</v>
      </c>
      <c r="C58" s="12">
        <v>6</v>
      </c>
      <c r="D58" s="8">
        <v>2.61</v>
      </c>
      <c r="E58" s="12">
        <v>5</v>
      </c>
      <c r="F58" s="8">
        <v>3.47</v>
      </c>
      <c r="G58" s="12">
        <v>1</v>
      </c>
      <c r="H58" s="8">
        <v>1.1599999999999999</v>
      </c>
      <c r="I58" s="12">
        <v>0</v>
      </c>
    </row>
    <row r="59" spans="2:9" ht="15" customHeight="1" x14ac:dyDescent="0.15">
      <c r="B59" t="s">
        <v>145</v>
      </c>
      <c r="C59" s="12">
        <v>5</v>
      </c>
      <c r="D59" s="8">
        <v>2.17</v>
      </c>
      <c r="E59" s="12">
        <v>4</v>
      </c>
      <c r="F59" s="8">
        <v>2.78</v>
      </c>
      <c r="G59" s="12">
        <v>1</v>
      </c>
      <c r="H59" s="8">
        <v>1.1599999999999999</v>
      </c>
      <c r="I59" s="12">
        <v>0</v>
      </c>
    </row>
    <row r="60" spans="2:9" ht="15" customHeight="1" x14ac:dyDescent="0.15">
      <c r="B60" t="s">
        <v>172</v>
      </c>
      <c r="C60" s="12">
        <v>5</v>
      </c>
      <c r="D60" s="8">
        <v>2.17</v>
      </c>
      <c r="E60" s="12">
        <v>3</v>
      </c>
      <c r="F60" s="8">
        <v>2.08</v>
      </c>
      <c r="G60" s="12">
        <v>2</v>
      </c>
      <c r="H60" s="8">
        <v>2.33</v>
      </c>
      <c r="I60" s="12">
        <v>0</v>
      </c>
    </row>
    <row r="61" spans="2:9" ht="15" customHeight="1" x14ac:dyDescent="0.15">
      <c r="B61" t="s">
        <v>152</v>
      </c>
      <c r="C61" s="12">
        <v>5</v>
      </c>
      <c r="D61" s="8">
        <v>2.17</v>
      </c>
      <c r="E61" s="12">
        <v>2</v>
      </c>
      <c r="F61" s="8">
        <v>1.39</v>
      </c>
      <c r="G61" s="12">
        <v>3</v>
      </c>
      <c r="H61" s="8">
        <v>3.49</v>
      </c>
      <c r="I61" s="12">
        <v>0</v>
      </c>
    </row>
    <row r="62" spans="2:9" ht="15" customHeight="1" x14ac:dyDescent="0.15">
      <c r="B62" t="s">
        <v>154</v>
      </c>
      <c r="C62" s="12">
        <v>5</v>
      </c>
      <c r="D62" s="8">
        <v>2.17</v>
      </c>
      <c r="E62" s="12">
        <v>1</v>
      </c>
      <c r="F62" s="8">
        <v>0.69</v>
      </c>
      <c r="G62" s="12">
        <v>4</v>
      </c>
      <c r="H62" s="8">
        <v>4.6500000000000004</v>
      </c>
      <c r="I62" s="12">
        <v>0</v>
      </c>
    </row>
    <row r="63" spans="2:9" ht="15" customHeight="1" x14ac:dyDescent="0.15">
      <c r="B63" t="s">
        <v>195</v>
      </c>
      <c r="C63" s="12">
        <v>4</v>
      </c>
      <c r="D63" s="8">
        <v>1.74</v>
      </c>
      <c r="E63" s="12">
        <v>0</v>
      </c>
      <c r="F63" s="8">
        <v>0</v>
      </c>
      <c r="G63" s="12">
        <v>4</v>
      </c>
      <c r="H63" s="8">
        <v>4.6500000000000004</v>
      </c>
      <c r="I63" s="12">
        <v>0</v>
      </c>
    </row>
    <row r="64" spans="2:9" ht="15" customHeight="1" x14ac:dyDescent="0.15">
      <c r="B64" t="s">
        <v>231</v>
      </c>
      <c r="C64" s="12">
        <v>4</v>
      </c>
      <c r="D64" s="8">
        <v>1.74</v>
      </c>
      <c r="E64" s="12">
        <v>3</v>
      </c>
      <c r="F64" s="8">
        <v>2.08</v>
      </c>
      <c r="G64" s="12">
        <v>1</v>
      </c>
      <c r="H64" s="8">
        <v>1.1599999999999999</v>
      </c>
      <c r="I64" s="12">
        <v>0</v>
      </c>
    </row>
    <row r="65" spans="2:9" ht="15" customHeight="1" x14ac:dyDescent="0.15">
      <c r="B65" t="s">
        <v>150</v>
      </c>
      <c r="C65" s="12">
        <v>4</v>
      </c>
      <c r="D65" s="8">
        <v>1.74</v>
      </c>
      <c r="E65" s="12">
        <v>3</v>
      </c>
      <c r="F65" s="8">
        <v>2.08</v>
      </c>
      <c r="G65" s="12">
        <v>1</v>
      </c>
      <c r="H65" s="8">
        <v>1.1599999999999999</v>
      </c>
      <c r="I65" s="12">
        <v>0</v>
      </c>
    </row>
    <row r="66" spans="2:9" ht="15" customHeight="1" x14ac:dyDescent="0.15">
      <c r="B66" t="s">
        <v>153</v>
      </c>
      <c r="C66" s="12">
        <v>4</v>
      </c>
      <c r="D66" s="8">
        <v>1.74</v>
      </c>
      <c r="E66" s="12">
        <v>4</v>
      </c>
      <c r="F66" s="8">
        <v>2.78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189</v>
      </c>
      <c r="C67" s="12">
        <v>4</v>
      </c>
      <c r="D67" s="8">
        <v>1.74</v>
      </c>
      <c r="E67" s="12">
        <v>0</v>
      </c>
      <c r="F67" s="8">
        <v>0</v>
      </c>
      <c r="G67" s="12">
        <v>4</v>
      </c>
      <c r="H67" s="8">
        <v>4.6500000000000004</v>
      </c>
      <c r="I67" s="12">
        <v>0</v>
      </c>
    </row>
    <row r="68" spans="2:9" ht="15" customHeight="1" x14ac:dyDescent="0.15">
      <c r="B68" t="s">
        <v>165</v>
      </c>
      <c r="C68" s="12">
        <v>4</v>
      </c>
      <c r="D68" s="8">
        <v>1.74</v>
      </c>
      <c r="E68" s="12">
        <v>2</v>
      </c>
      <c r="F68" s="8">
        <v>1.39</v>
      </c>
      <c r="G68" s="12">
        <v>2</v>
      </c>
      <c r="H68" s="8">
        <v>2.33</v>
      </c>
      <c r="I68" s="12">
        <v>0</v>
      </c>
    </row>
    <row r="69" spans="2:9" ht="15" customHeight="1" x14ac:dyDescent="0.15">
      <c r="B69" t="s">
        <v>158</v>
      </c>
      <c r="C69" s="12">
        <v>4</v>
      </c>
      <c r="D69" s="8">
        <v>1.74</v>
      </c>
      <c r="E69" s="12">
        <v>4</v>
      </c>
      <c r="F69" s="8">
        <v>2.78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177</v>
      </c>
      <c r="C70" s="12">
        <v>3</v>
      </c>
      <c r="D70" s="8">
        <v>1.3</v>
      </c>
      <c r="E70" s="12">
        <v>0</v>
      </c>
      <c r="F70" s="8">
        <v>0</v>
      </c>
      <c r="G70" s="12">
        <v>3</v>
      </c>
      <c r="H70" s="8">
        <v>3.49</v>
      </c>
      <c r="I70" s="12">
        <v>0</v>
      </c>
    </row>
    <row r="71" spans="2:9" ht="15" customHeight="1" x14ac:dyDescent="0.15">
      <c r="B71" t="s">
        <v>188</v>
      </c>
      <c r="C71" s="12">
        <v>3</v>
      </c>
      <c r="D71" s="8">
        <v>1.3</v>
      </c>
      <c r="E71" s="12">
        <v>2</v>
      </c>
      <c r="F71" s="8">
        <v>1.39</v>
      </c>
      <c r="G71" s="12">
        <v>1</v>
      </c>
      <c r="H71" s="8">
        <v>1.1599999999999999</v>
      </c>
      <c r="I71" s="12">
        <v>0</v>
      </c>
    </row>
    <row r="72" spans="2:9" ht="15" customHeight="1" x14ac:dyDescent="0.15">
      <c r="B72" t="s">
        <v>235</v>
      </c>
      <c r="C72" s="12">
        <v>3</v>
      </c>
      <c r="D72" s="8">
        <v>1.3</v>
      </c>
      <c r="E72" s="12">
        <v>2</v>
      </c>
      <c r="F72" s="8">
        <v>1.39</v>
      </c>
      <c r="G72" s="12">
        <v>1</v>
      </c>
      <c r="H72" s="8">
        <v>1.1599999999999999</v>
      </c>
      <c r="I72" s="12">
        <v>0</v>
      </c>
    </row>
    <row r="73" spans="2:9" ht="15" customHeight="1" x14ac:dyDescent="0.15">
      <c r="B73" t="s">
        <v>271</v>
      </c>
      <c r="C73" s="12">
        <v>3</v>
      </c>
      <c r="D73" s="8">
        <v>1.3</v>
      </c>
      <c r="E73" s="12">
        <v>0</v>
      </c>
      <c r="F73" s="8">
        <v>0</v>
      </c>
      <c r="G73" s="12">
        <v>3</v>
      </c>
      <c r="H73" s="8">
        <v>3.49</v>
      </c>
      <c r="I73" s="12">
        <v>0</v>
      </c>
    </row>
    <row r="74" spans="2:9" ht="15" customHeight="1" x14ac:dyDescent="0.15">
      <c r="B74" t="s">
        <v>272</v>
      </c>
      <c r="C74" s="12">
        <v>3</v>
      </c>
      <c r="D74" s="8">
        <v>1.3</v>
      </c>
      <c r="E74" s="12">
        <v>2</v>
      </c>
      <c r="F74" s="8">
        <v>1.39</v>
      </c>
      <c r="G74" s="12">
        <v>1</v>
      </c>
      <c r="H74" s="8">
        <v>1.1599999999999999</v>
      </c>
      <c r="I74" s="12">
        <v>0</v>
      </c>
    </row>
    <row r="75" spans="2:9" ht="15" customHeight="1" x14ac:dyDescent="0.15">
      <c r="B75" t="s">
        <v>147</v>
      </c>
      <c r="C75" s="12">
        <v>3</v>
      </c>
      <c r="D75" s="8">
        <v>1.3</v>
      </c>
      <c r="E75" s="12">
        <v>2</v>
      </c>
      <c r="F75" s="8">
        <v>1.39</v>
      </c>
      <c r="G75" s="12">
        <v>1</v>
      </c>
      <c r="H75" s="8">
        <v>1.1599999999999999</v>
      </c>
      <c r="I75" s="12">
        <v>0</v>
      </c>
    </row>
    <row r="76" spans="2:9" ht="15" customHeight="1" x14ac:dyDescent="0.15">
      <c r="B76" t="s">
        <v>151</v>
      </c>
      <c r="C76" s="12">
        <v>3</v>
      </c>
      <c r="D76" s="8">
        <v>1.3</v>
      </c>
      <c r="E76" s="12">
        <v>3</v>
      </c>
      <c r="F76" s="8">
        <v>2.08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167</v>
      </c>
      <c r="C77" s="12">
        <v>3</v>
      </c>
      <c r="D77" s="8">
        <v>1.3</v>
      </c>
      <c r="E77" s="12">
        <v>1</v>
      </c>
      <c r="F77" s="8">
        <v>0.69</v>
      </c>
      <c r="G77" s="12">
        <v>2</v>
      </c>
      <c r="H77" s="8">
        <v>2.33</v>
      </c>
      <c r="I77" s="12">
        <v>0</v>
      </c>
    </row>
    <row r="78" spans="2:9" ht="15" customHeight="1" x14ac:dyDescent="0.15">
      <c r="B78" t="s">
        <v>159</v>
      </c>
      <c r="C78" s="12">
        <v>3</v>
      </c>
      <c r="D78" s="8">
        <v>1.3</v>
      </c>
      <c r="E78" s="12">
        <v>2</v>
      </c>
      <c r="F78" s="8">
        <v>1.39</v>
      </c>
      <c r="G78" s="12">
        <v>1</v>
      </c>
      <c r="H78" s="8">
        <v>1.1599999999999999</v>
      </c>
      <c r="I78" s="12">
        <v>0</v>
      </c>
    </row>
    <row r="80" spans="2:9" ht="15" customHeight="1" x14ac:dyDescent="0.15">
      <c r="B80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721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73</v>
      </c>
      <c r="D6" s="8">
        <v>14.48</v>
      </c>
      <c r="E6" s="12">
        <v>64</v>
      </c>
      <c r="F6" s="8">
        <v>14.61</v>
      </c>
      <c r="G6" s="12">
        <v>9</v>
      </c>
      <c r="H6" s="8">
        <v>13.64</v>
      </c>
      <c r="I6" s="12">
        <v>0</v>
      </c>
    </row>
    <row r="7" spans="2:9" ht="15" customHeight="1" x14ac:dyDescent="0.15">
      <c r="B7" t="s">
        <v>42</v>
      </c>
      <c r="C7" s="12">
        <v>156</v>
      </c>
      <c r="D7" s="8">
        <v>30.95</v>
      </c>
      <c r="E7" s="12">
        <v>132</v>
      </c>
      <c r="F7" s="8">
        <v>30.14</v>
      </c>
      <c r="G7" s="12">
        <v>24</v>
      </c>
      <c r="H7" s="8">
        <v>36.36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1</v>
      </c>
      <c r="D9" s="8">
        <v>0.2</v>
      </c>
      <c r="E9" s="12">
        <v>1</v>
      </c>
      <c r="F9" s="8">
        <v>0.23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4</v>
      </c>
      <c r="D10" s="8">
        <v>0.79</v>
      </c>
      <c r="E10" s="12">
        <v>2</v>
      </c>
      <c r="F10" s="8">
        <v>0.46</v>
      </c>
      <c r="G10" s="12">
        <v>2</v>
      </c>
      <c r="H10" s="8">
        <v>3.03</v>
      </c>
      <c r="I10" s="12">
        <v>0</v>
      </c>
    </row>
    <row r="11" spans="2:9" ht="15" customHeight="1" x14ac:dyDescent="0.15">
      <c r="B11" t="s">
        <v>46</v>
      </c>
      <c r="C11" s="12">
        <v>143</v>
      </c>
      <c r="D11" s="8">
        <v>28.37</v>
      </c>
      <c r="E11" s="12">
        <v>125</v>
      </c>
      <c r="F11" s="8">
        <v>28.54</v>
      </c>
      <c r="G11" s="12">
        <v>18</v>
      </c>
      <c r="H11" s="8">
        <v>27.27</v>
      </c>
      <c r="I11" s="12">
        <v>0</v>
      </c>
    </row>
    <row r="12" spans="2:9" ht="15" customHeight="1" x14ac:dyDescent="0.15">
      <c r="B12" t="s">
        <v>47</v>
      </c>
      <c r="C12" s="12">
        <v>2</v>
      </c>
      <c r="D12" s="8">
        <v>0.4</v>
      </c>
      <c r="E12" s="12">
        <v>1</v>
      </c>
      <c r="F12" s="8">
        <v>0.23</v>
      </c>
      <c r="G12" s="12">
        <v>1</v>
      </c>
      <c r="H12" s="8">
        <v>1.52</v>
      </c>
      <c r="I12" s="12">
        <v>0</v>
      </c>
    </row>
    <row r="13" spans="2:9" ht="15" customHeight="1" x14ac:dyDescent="0.15">
      <c r="B13" t="s">
        <v>48</v>
      </c>
      <c r="C13" s="12">
        <v>14</v>
      </c>
      <c r="D13" s="8">
        <v>2.78</v>
      </c>
      <c r="E13" s="12">
        <v>13</v>
      </c>
      <c r="F13" s="8">
        <v>2.97</v>
      </c>
      <c r="G13" s="12">
        <v>1</v>
      </c>
      <c r="H13" s="8">
        <v>1.52</v>
      </c>
      <c r="I13" s="12">
        <v>0</v>
      </c>
    </row>
    <row r="14" spans="2:9" ht="15" customHeight="1" x14ac:dyDescent="0.15">
      <c r="B14" t="s">
        <v>49</v>
      </c>
      <c r="C14" s="12">
        <v>13</v>
      </c>
      <c r="D14" s="8">
        <v>2.58</v>
      </c>
      <c r="E14" s="12">
        <v>9</v>
      </c>
      <c r="F14" s="8">
        <v>2.0499999999999998</v>
      </c>
      <c r="G14" s="12">
        <v>4</v>
      </c>
      <c r="H14" s="8">
        <v>6.06</v>
      </c>
      <c r="I14" s="12">
        <v>0</v>
      </c>
    </row>
    <row r="15" spans="2:9" ht="15" customHeight="1" x14ac:dyDescent="0.15">
      <c r="B15" t="s">
        <v>50</v>
      </c>
      <c r="C15" s="12">
        <v>40</v>
      </c>
      <c r="D15" s="8">
        <v>7.94</v>
      </c>
      <c r="E15" s="12">
        <v>38</v>
      </c>
      <c r="F15" s="8">
        <v>8.68</v>
      </c>
      <c r="G15" s="12">
        <v>2</v>
      </c>
      <c r="H15" s="8">
        <v>3.03</v>
      </c>
      <c r="I15" s="12">
        <v>0</v>
      </c>
    </row>
    <row r="16" spans="2:9" ht="15" customHeight="1" x14ac:dyDescent="0.15">
      <c r="B16" t="s">
        <v>51</v>
      </c>
      <c r="C16" s="12">
        <v>39</v>
      </c>
      <c r="D16" s="8">
        <v>7.74</v>
      </c>
      <c r="E16" s="12">
        <v>38</v>
      </c>
      <c r="F16" s="8">
        <v>8.68</v>
      </c>
      <c r="G16" s="12">
        <v>1</v>
      </c>
      <c r="H16" s="8">
        <v>1.52</v>
      </c>
      <c r="I16" s="12">
        <v>0</v>
      </c>
    </row>
    <row r="17" spans="2:9" ht="15" customHeight="1" x14ac:dyDescent="0.15">
      <c r="B17" t="s">
        <v>52</v>
      </c>
      <c r="C17" s="12">
        <v>3</v>
      </c>
      <c r="D17" s="8">
        <v>0.6</v>
      </c>
      <c r="E17" s="12">
        <v>3</v>
      </c>
      <c r="F17" s="8">
        <v>0.68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10</v>
      </c>
      <c r="D18" s="8">
        <v>1.98</v>
      </c>
      <c r="E18" s="12">
        <v>9</v>
      </c>
      <c r="F18" s="8">
        <v>2.0499999999999998</v>
      </c>
      <c r="G18" s="12">
        <v>1</v>
      </c>
      <c r="H18" s="8">
        <v>1.52</v>
      </c>
      <c r="I18" s="12">
        <v>0</v>
      </c>
    </row>
    <row r="19" spans="2:9" ht="15" customHeight="1" x14ac:dyDescent="0.15">
      <c r="B19" t="s">
        <v>54</v>
      </c>
      <c r="C19" s="12">
        <v>6</v>
      </c>
      <c r="D19" s="8">
        <v>1.19</v>
      </c>
      <c r="E19" s="12">
        <v>3</v>
      </c>
      <c r="F19" s="8">
        <v>0.68</v>
      </c>
      <c r="G19" s="12">
        <v>3</v>
      </c>
      <c r="H19" s="8">
        <v>4.55</v>
      </c>
      <c r="I19" s="12">
        <v>0</v>
      </c>
    </row>
    <row r="20" spans="2:9" ht="15" customHeight="1" x14ac:dyDescent="0.15">
      <c r="B20" s="9" t="s">
        <v>601</v>
      </c>
      <c r="C20" s="12">
        <f>SUM(LTBL_29441[総数／事業所数])</f>
        <v>504</v>
      </c>
      <c r="E20" s="12">
        <f>SUBTOTAL(109,LTBL_29441[個人／事業所数])</f>
        <v>438</v>
      </c>
      <c r="G20" s="12">
        <f>SUBTOTAL(109,LTBL_29441[法人／事業所数])</f>
        <v>66</v>
      </c>
      <c r="I20" s="12">
        <f>SUBTOTAL(109,LTBL_29441[法人以外の団体／事業所数])</f>
        <v>0</v>
      </c>
    </row>
    <row r="21" spans="2:9" ht="15" customHeight="1" x14ac:dyDescent="0.15">
      <c r="E21" s="11">
        <f>LTBL_29441[[#Totals],[個人／事業所数]]/LTBL_29441[[#Totals],[総数／事業所数]]</f>
        <v>0.86904761904761907</v>
      </c>
      <c r="G21" s="11">
        <f>LTBL_29441[[#Totals],[法人／事業所数]]/LTBL_29441[[#Totals],[総数／事業所数]]</f>
        <v>0.13095238095238096</v>
      </c>
      <c r="I21" s="11">
        <f>LTBL_29441[[#Totals],[法人以外の団体／事業所数]]/LTBL_29441[[#Totals],[総数／事業所数]]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722</v>
      </c>
      <c r="E23" s="10" t="s">
        <v>58</v>
      </c>
      <c r="F23" s="10" t="s">
        <v>723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2</v>
      </c>
      <c r="D24" t="s">
        <v>602</v>
      </c>
      <c r="E24">
        <v>0</v>
      </c>
      <c r="F24" t="s">
        <v>604</v>
      </c>
      <c r="G24">
        <v>2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67</v>
      </c>
      <c r="C29" s="12">
        <v>104</v>
      </c>
      <c r="D29" s="8">
        <v>20.63</v>
      </c>
      <c r="E29" s="12">
        <v>86</v>
      </c>
      <c r="F29" s="8">
        <v>19.63</v>
      </c>
      <c r="G29" s="12">
        <v>18</v>
      </c>
      <c r="H29" s="8">
        <v>27.27</v>
      </c>
      <c r="I29" s="12">
        <v>0</v>
      </c>
    </row>
    <row r="30" spans="2:9" ht="15" customHeight="1" x14ac:dyDescent="0.15">
      <c r="B30" t="s">
        <v>72</v>
      </c>
      <c r="C30" s="12">
        <v>62</v>
      </c>
      <c r="D30" s="8">
        <v>12.3</v>
      </c>
      <c r="E30" s="12">
        <v>54</v>
      </c>
      <c r="F30" s="8">
        <v>12.33</v>
      </c>
      <c r="G30" s="12">
        <v>8</v>
      </c>
      <c r="H30" s="8">
        <v>12.12</v>
      </c>
      <c r="I30" s="12">
        <v>0</v>
      </c>
    </row>
    <row r="31" spans="2:9" ht="15" customHeight="1" x14ac:dyDescent="0.15">
      <c r="B31" t="s">
        <v>70</v>
      </c>
      <c r="C31" s="12">
        <v>54</v>
      </c>
      <c r="D31" s="8">
        <v>10.71</v>
      </c>
      <c r="E31" s="12">
        <v>48</v>
      </c>
      <c r="F31" s="8">
        <v>10.96</v>
      </c>
      <c r="G31" s="12">
        <v>6</v>
      </c>
      <c r="H31" s="8">
        <v>9.09</v>
      </c>
      <c r="I31" s="12">
        <v>0</v>
      </c>
    </row>
    <row r="32" spans="2:9" ht="15" customHeight="1" x14ac:dyDescent="0.15">
      <c r="B32" t="s">
        <v>63</v>
      </c>
      <c r="C32" s="12">
        <v>34</v>
      </c>
      <c r="D32" s="8">
        <v>6.75</v>
      </c>
      <c r="E32" s="12">
        <v>26</v>
      </c>
      <c r="F32" s="8">
        <v>5.94</v>
      </c>
      <c r="G32" s="12">
        <v>8</v>
      </c>
      <c r="H32" s="8">
        <v>12.12</v>
      </c>
      <c r="I32" s="12">
        <v>0</v>
      </c>
    </row>
    <row r="33" spans="2:9" ht="15" customHeight="1" x14ac:dyDescent="0.15">
      <c r="B33" t="s">
        <v>77</v>
      </c>
      <c r="C33" s="12">
        <v>34</v>
      </c>
      <c r="D33" s="8">
        <v>6.75</v>
      </c>
      <c r="E33" s="12">
        <v>33</v>
      </c>
      <c r="F33" s="8">
        <v>7.53</v>
      </c>
      <c r="G33" s="12">
        <v>1</v>
      </c>
      <c r="H33" s="8">
        <v>1.52</v>
      </c>
      <c r="I33" s="12">
        <v>0</v>
      </c>
    </row>
    <row r="34" spans="2:9" ht="15" customHeight="1" x14ac:dyDescent="0.15">
      <c r="B34" t="s">
        <v>78</v>
      </c>
      <c r="C34" s="12">
        <v>34</v>
      </c>
      <c r="D34" s="8">
        <v>6.75</v>
      </c>
      <c r="E34" s="12">
        <v>34</v>
      </c>
      <c r="F34" s="8">
        <v>7.76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64</v>
      </c>
      <c r="C35" s="12">
        <v>26</v>
      </c>
      <c r="D35" s="8">
        <v>5.16</v>
      </c>
      <c r="E35" s="12">
        <v>25</v>
      </c>
      <c r="F35" s="8">
        <v>5.71</v>
      </c>
      <c r="G35" s="12">
        <v>1</v>
      </c>
      <c r="H35" s="8">
        <v>1.52</v>
      </c>
      <c r="I35" s="12">
        <v>0</v>
      </c>
    </row>
    <row r="36" spans="2:9" ht="15" customHeight="1" x14ac:dyDescent="0.15">
      <c r="B36" t="s">
        <v>93</v>
      </c>
      <c r="C36" s="12">
        <v>19</v>
      </c>
      <c r="D36" s="8">
        <v>3.77</v>
      </c>
      <c r="E36" s="12">
        <v>15</v>
      </c>
      <c r="F36" s="8">
        <v>3.42</v>
      </c>
      <c r="G36" s="12">
        <v>4</v>
      </c>
      <c r="H36" s="8">
        <v>6.06</v>
      </c>
      <c r="I36" s="12">
        <v>0</v>
      </c>
    </row>
    <row r="37" spans="2:9" ht="15" customHeight="1" x14ac:dyDescent="0.15">
      <c r="B37" t="s">
        <v>74</v>
      </c>
      <c r="C37" s="12">
        <v>14</v>
      </c>
      <c r="D37" s="8">
        <v>2.78</v>
      </c>
      <c r="E37" s="12">
        <v>13</v>
      </c>
      <c r="F37" s="8">
        <v>2.97</v>
      </c>
      <c r="G37" s="12">
        <v>1</v>
      </c>
      <c r="H37" s="8">
        <v>1.52</v>
      </c>
      <c r="I37" s="12">
        <v>0</v>
      </c>
    </row>
    <row r="38" spans="2:9" ht="15" customHeight="1" x14ac:dyDescent="0.15">
      <c r="B38" t="s">
        <v>65</v>
      </c>
      <c r="C38" s="12">
        <v>13</v>
      </c>
      <c r="D38" s="8">
        <v>2.58</v>
      </c>
      <c r="E38" s="12">
        <v>13</v>
      </c>
      <c r="F38" s="8">
        <v>2.97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76</v>
      </c>
      <c r="C39" s="12">
        <v>10</v>
      </c>
      <c r="D39" s="8">
        <v>1.98</v>
      </c>
      <c r="E39" s="12">
        <v>7</v>
      </c>
      <c r="F39" s="8">
        <v>1.6</v>
      </c>
      <c r="G39" s="12">
        <v>3</v>
      </c>
      <c r="H39" s="8">
        <v>4.55</v>
      </c>
      <c r="I39" s="12">
        <v>0</v>
      </c>
    </row>
    <row r="40" spans="2:9" ht="15" customHeight="1" x14ac:dyDescent="0.15">
      <c r="B40" t="s">
        <v>86</v>
      </c>
      <c r="C40" s="12">
        <v>9</v>
      </c>
      <c r="D40" s="8">
        <v>1.79</v>
      </c>
      <c r="E40" s="12">
        <v>8</v>
      </c>
      <c r="F40" s="8">
        <v>1.83</v>
      </c>
      <c r="G40" s="12">
        <v>1</v>
      </c>
      <c r="H40" s="8">
        <v>1.52</v>
      </c>
      <c r="I40" s="12">
        <v>0</v>
      </c>
    </row>
    <row r="41" spans="2:9" ht="15" customHeight="1" x14ac:dyDescent="0.15">
      <c r="B41" t="s">
        <v>81</v>
      </c>
      <c r="C41" s="12">
        <v>9</v>
      </c>
      <c r="D41" s="8">
        <v>1.79</v>
      </c>
      <c r="E41" s="12">
        <v>9</v>
      </c>
      <c r="F41" s="8">
        <v>2.0499999999999998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71</v>
      </c>
      <c r="C42" s="12">
        <v>8</v>
      </c>
      <c r="D42" s="8">
        <v>1.59</v>
      </c>
      <c r="E42" s="12">
        <v>8</v>
      </c>
      <c r="F42" s="8">
        <v>1.83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105</v>
      </c>
      <c r="C43" s="12">
        <v>6</v>
      </c>
      <c r="D43" s="8">
        <v>1.19</v>
      </c>
      <c r="E43" s="12">
        <v>6</v>
      </c>
      <c r="F43" s="8">
        <v>1.37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69</v>
      </c>
      <c r="C44" s="12">
        <v>6</v>
      </c>
      <c r="D44" s="8">
        <v>1.19</v>
      </c>
      <c r="E44" s="12">
        <v>6</v>
      </c>
      <c r="F44" s="8">
        <v>1.37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94</v>
      </c>
      <c r="C45" s="12">
        <v>6</v>
      </c>
      <c r="D45" s="8">
        <v>1.19</v>
      </c>
      <c r="E45" s="12">
        <v>5</v>
      </c>
      <c r="F45" s="8">
        <v>1.1399999999999999</v>
      </c>
      <c r="G45" s="12">
        <v>1</v>
      </c>
      <c r="H45" s="8">
        <v>1.52</v>
      </c>
      <c r="I45" s="12">
        <v>0</v>
      </c>
    </row>
    <row r="46" spans="2:9" ht="15" customHeight="1" x14ac:dyDescent="0.15">
      <c r="B46" t="s">
        <v>87</v>
      </c>
      <c r="C46" s="12">
        <v>5</v>
      </c>
      <c r="D46" s="8">
        <v>0.99</v>
      </c>
      <c r="E46" s="12">
        <v>5</v>
      </c>
      <c r="F46" s="8">
        <v>1.1399999999999999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68</v>
      </c>
      <c r="C47" s="12">
        <v>4</v>
      </c>
      <c r="D47" s="8">
        <v>0.79</v>
      </c>
      <c r="E47" s="12">
        <v>2</v>
      </c>
      <c r="F47" s="8">
        <v>0.46</v>
      </c>
      <c r="G47" s="12">
        <v>2</v>
      </c>
      <c r="H47" s="8">
        <v>3.03</v>
      </c>
      <c r="I47" s="12">
        <v>0</v>
      </c>
    </row>
    <row r="48" spans="2:9" ht="15" customHeight="1" x14ac:dyDescent="0.15">
      <c r="B48" t="s">
        <v>79</v>
      </c>
      <c r="C48" s="12">
        <v>4</v>
      </c>
      <c r="D48" s="8">
        <v>0.79</v>
      </c>
      <c r="E48" s="12">
        <v>3</v>
      </c>
      <c r="F48" s="8">
        <v>0.68</v>
      </c>
      <c r="G48" s="12">
        <v>1</v>
      </c>
      <c r="H48" s="8">
        <v>1.52</v>
      </c>
      <c r="I48" s="12">
        <v>0</v>
      </c>
    </row>
    <row r="49" spans="2:9" ht="15" customHeight="1" x14ac:dyDescent="0.15">
      <c r="B49" t="s">
        <v>82</v>
      </c>
      <c r="C49" s="12">
        <v>4</v>
      </c>
      <c r="D49" s="8">
        <v>0.79</v>
      </c>
      <c r="E49" s="12">
        <v>3</v>
      </c>
      <c r="F49" s="8">
        <v>0.68</v>
      </c>
      <c r="G49" s="12">
        <v>1</v>
      </c>
      <c r="H49" s="8">
        <v>1.52</v>
      </c>
      <c r="I49" s="12">
        <v>0</v>
      </c>
    </row>
    <row r="52" spans="2:9" ht="33" customHeight="1" x14ac:dyDescent="0.15">
      <c r="B52" t="s">
        <v>634</v>
      </c>
      <c r="C52" s="10" t="s">
        <v>56</v>
      </c>
      <c r="D52" s="10" t="s">
        <v>57</v>
      </c>
      <c r="E52" s="10" t="s">
        <v>58</v>
      </c>
      <c r="F52" s="10" t="s">
        <v>59</v>
      </c>
      <c r="G52" s="10" t="s">
        <v>60</v>
      </c>
      <c r="H52" s="10" t="s">
        <v>61</v>
      </c>
      <c r="I52" s="10" t="s">
        <v>62</v>
      </c>
    </row>
    <row r="53" spans="2:9" ht="15" customHeight="1" x14ac:dyDescent="0.15">
      <c r="B53" t="s">
        <v>185</v>
      </c>
      <c r="C53" s="12">
        <v>49</v>
      </c>
      <c r="D53" s="8">
        <v>9.7200000000000006</v>
      </c>
      <c r="E53" s="12">
        <v>48</v>
      </c>
      <c r="F53" s="8">
        <v>10.96</v>
      </c>
      <c r="G53" s="12">
        <v>1</v>
      </c>
      <c r="H53" s="8">
        <v>1.52</v>
      </c>
      <c r="I53" s="12">
        <v>0</v>
      </c>
    </row>
    <row r="54" spans="2:9" ht="15" customHeight="1" x14ac:dyDescent="0.15">
      <c r="B54" t="s">
        <v>178</v>
      </c>
      <c r="C54" s="12">
        <v>35</v>
      </c>
      <c r="D54" s="8">
        <v>6.94</v>
      </c>
      <c r="E54" s="12">
        <v>25</v>
      </c>
      <c r="F54" s="8">
        <v>5.71</v>
      </c>
      <c r="G54" s="12">
        <v>10</v>
      </c>
      <c r="H54" s="8">
        <v>15.15</v>
      </c>
      <c r="I54" s="12">
        <v>0</v>
      </c>
    </row>
    <row r="55" spans="2:9" ht="15" customHeight="1" x14ac:dyDescent="0.15">
      <c r="B55" t="s">
        <v>150</v>
      </c>
      <c r="C55" s="12">
        <v>22</v>
      </c>
      <c r="D55" s="8">
        <v>4.37</v>
      </c>
      <c r="E55" s="12">
        <v>21</v>
      </c>
      <c r="F55" s="8">
        <v>4.79</v>
      </c>
      <c r="G55" s="12">
        <v>1</v>
      </c>
      <c r="H55" s="8">
        <v>1.52</v>
      </c>
      <c r="I55" s="12">
        <v>0</v>
      </c>
    </row>
    <row r="56" spans="2:9" ht="15" customHeight="1" x14ac:dyDescent="0.15">
      <c r="B56" t="s">
        <v>145</v>
      </c>
      <c r="C56" s="12">
        <v>20</v>
      </c>
      <c r="D56" s="8">
        <v>3.97</v>
      </c>
      <c r="E56" s="12">
        <v>14</v>
      </c>
      <c r="F56" s="8">
        <v>3.2</v>
      </c>
      <c r="G56" s="12">
        <v>6</v>
      </c>
      <c r="H56" s="8">
        <v>9.09</v>
      </c>
      <c r="I56" s="12">
        <v>0</v>
      </c>
    </row>
    <row r="57" spans="2:9" ht="15" customHeight="1" x14ac:dyDescent="0.15">
      <c r="B57" t="s">
        <v>153</v>
      </c>
      <c r="C57" s="12">
        <v>19</v>
      </c>
      <c r="D57" s="8">
        <v>3.77</v>
      </c>
      <c r="E57" s="12">
        <v>18</v>
      </c>
      <c r="F57" s="8">
        <v>4.1100000000000003</v>
      </c>
      <c r="G57" s="12">
        <v>1</v>
      </c>
      <c r="H57" s="8">
        <v>1.52</v>
      </c>
      <c r="I57" s="12">
        <v>0</v>
      </c>
    </row>
    <row r="58" spans="2:9" ht="15" customHeight="1" x14ac:dyDescent="0.15">
      <c r="B58" t="s">
        <v>149</v>
      </c>
      <c r="C58" s="12">
        <v>17</v>
      </c>
      <c r="D58" s="8">
        <v>3.37</v>
      </c>
      <c r="E58" s="12">
        <v>14</v>
      </c>
      <c r="F58" s="8">
        <v>3.2</v>
      </c>
      <c r="G58" s="12">
        <v>3</v>
      </c>
      <c r="H58" s="8">
        <v>4.55</v>
      </c>
      <c r="I58" s="12">
        <v>0</v>
      </c>
    </row>
    <row r="59" spans="2:9" ht="15" customHeight="1" x14ac:dyDescent="0.15">
      <c r="B59" t="s">
        <v>180</v>
      </c>
      <c r="C59" s="12">
        <v>17</v>
      </c>
      <c r="D59" s="8">
        <v>3.37</v>
      </c>
      <c r="E59" s="12">
        <v>14</v>
      </c>
      <c r="F59" s="8">
        <v>3.2</v>
      </c>
      <c r="G59" s="12">
        <v>3</v>
      </c>
      <c r="H59" s="8">
        <v>4.55</v>
      </c>
      <c r="I59" s="12">
        <v>0</v>
      </c>
    </row>
    <row r="60" spans="2:9" ht="15" customHeight="1" x14ac:dyDescent="0.15">
      <c r="B60" t="s">
        <v>273</v>
      </c>
      <c r="C60" s="12">
        <v>16</v>
      </c>
      <c r="D60" s="8">
        <v>3.17</v>
      </c>
      <c r="E60" s="12">
        <v>10</v>
      </c>
      <c r="F60" s="8">
        <v>2.2799999999999998</v>
      </c>
      <c r="G60" s="12">
        <v>6</v>
      </c>
      <c r="H60" s="8">
        <v>9.09</v>
      </c>
      <c r="I60" s="12">
        <v>0</v>
      </c>
    </row>
    <row r="61" spans="2:9" ht="15" customHeight="1" x14ac:dyDescent="0.15">
      <c r="B61" t="s">
        <v>274</v>
      </c>
      <c r="C61" s="12">
        <v>15</v>
      </c>
      <c r="D61" s="8">
        <v>2.98</v>
      </c>
      <c r="E61" s="12">
        <v>13</v>
      </c>
      <c r="F61" s="8">
        <v>2.97</v>
      </c>
      <c r="G61" s="12">
        <v>2</v>
      </c>
      <c r="H61" s="8">
        <v>3.03</v>
      </c>
      <c r="I61" s="12">
        <v>0</v>
      </c>
    </row>
    <row r="62" spans="2:9" ht="15" customHeight="1" x14ac:dyDescent="0.15">
      <c r="B62" t="s">
        <v>160</v>
      </c>
      <c r="C62" s="12">
        <v>14</v>
      </c>
      <c r="D62" s="8">
        <v>2.78</v>
      </c>
      <c r="E62" s="12">
        <v>14</v>
      </c>
      <c r="F62" s="8">
        <v>3.2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155</v>
      </c>
      <c r="C63" s="12">
        <v>12</v>
      </c>
      <c r="D63" s="8">
        <v>2.38</v>
      </c>
      <c r="E63" s="12">
        <v>12</v>
      </c>
      <c r="F63" s="8">
        <v>2.74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161</v>
      </c>
      <c r="C64" s="12">
        <v>12</v>
      </c>
      <c r="D64" s="8">
        <v>2.38</v>
      </c>
      <c r="E64" s="12">
        <v>12</v>
      </c>
      <c r="F64" s="8">
        <v>2.74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253</v>
      </c>
      <c r="C65" s="12">
        <v>10</v>
      </c>
      <c r="D65" s="8">
        <v>1.98</v>
      </c>
      <c r="E65" s="12">
        <v>10</v>
      </c>
      <c r="F65" s="8">
        <v>2.2799999999999998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168</v>
      </c>
      <c r="C66" s="12">
        <v>9</v>
      </c>
      <c r="D66" s="8">
        <v>1.79</v>
      </c>
      <c r="E66" s="12">
        <v>6</v>
      </c>
      <c r="F66" s="8">
        <v>1.37</v>
      </c>
      <c r="G66" s="12">
        <v>3</v>
      </c>
      <c r="H66" s="8">
        <v>4.55</v>
      </c>
      <c r="I66" s="12">
        <v>0</v>
      </c>
    </row>
    <row r="67" spans="2:9" ht="15" customHeight="1" x14ac:dyDescent="0.15">
      <c r="B67" t="s">
        <v>156</v>
      </c>
      <c r="C67" s="12">
        <v>8</v>
      </c>
      <c r="D67" s="8">
        <v>1.59</v>
      </c>
      <c r="E67" s="12">
        <v>8</v>
      </c>
      <c r="F67" s="8">
        <v>1.83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158</v>
      </c>
      <c r="C68" s="12">
        <v>8</v>
      </c>
      <c r="D68" s="8">
        <v>1.59</v>
      </c>
      <c r="E68" s="12">
        <v>8</v>
      </c>
      <c r="F68" s="8">
        <v>1.83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159</v>
      </c>
      <c r="C69" s="12">
        <v>8</v>
      </c>
      <c r="D69" s="8">
        <v>1.59</v>
      </c>
      <c r="E69" s="12">
        <v>8</v>
      </c>
      <c r="F69" s="8">
        <v>1.83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146</v>
      </c>
      <c r="C70" s="12">
        <v>7</v>
      </c>
      <c r="D70" s="8">
        <v>1.39</v>
      </c>
      <c r="E70" s="12">
        <v>6</v>
      </c>
      <c r="F70" s="8">
        <v>1.37</v>
      </c>
      <c r="G70" s="12">
        <v>1</v>
      </c>
      <c r="H70" s="8">
        <v>1.52</v>
      </c>
      <c r="I70" s="12">
        <v>0</v>
      </c>
    </row>
    <row r="71" spans="2:9" ht="15" customHeight="1" x14ac:dyDescent="0.15">
      <c r="B71" t="s">
        <v>179</v>
      </c>
      <c r="C71" s="12">
        <v>7</v>
      </c>
      <c r="D71" s="8">
        <v>1.39</v>
      </c>
      <c r="E71" s="12">
        <v>7</v>
      </c>
      <c r="F71" s="8">
        <v>1.6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275</v>
      </c>
      <c r="C72" s="12">
        <v>7</v>
      </c>
      <c r="D72" s="8">
        <v>1.39</v>
      </c>
      <c r="E72" s="12">
        <v>6</v>
      </c>
      <c r="F72" s="8">
        <v>1.37</v>
      </c>
      <c r="G72" s="12">
        <v>1</v>
      </c>
      <c r="H72" s="8">
        <v>1.52</v>
      </c>
      <c r="I72" s="12">
        <v>0</v>
      </c>
    </row>
    <row r="73" spans="2:9" ht="15" customHeight="1" x14ac:dyDescent="0.15">
      <c r="B73" t="s">
        <v>152</v>
      </c>
      <c r="C73" s="12">
        <v>7</v>
      </c>
      <c r="D73" s="8">
        <v>1.39</v>
      </c>
      <c r="E73" s="12">
        <v>6</v>
      </c>
      <c r="F73" s="8">
        <v>1.37</v>
      </c>
      <c r="G73" s="12">
        <v>1</v>
      </c>
      <c r="H73" s="8">
        <v>1.52</v>
      </c>
      <c r="I73" s="12">
        <v>0</v>
      </c>
    </row>
    <row r="74" spans="2:9" ht="15" customHeight="1" x14ac:dyDescent="0.15">
      <c r="B74" t="s">
        <v>163</v>
      </c>
      <c r="C74" s="12">
        <v>7</v>
      </c>
      <c r="D74" s="8">
        <v>1.39</v>
      </c>
      <c r="E74" s="12">
        <v>7</v>
      </c>
      <c r="F74" s="8">
        <v>1.6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724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59</v>
      </c>
      <c r="D6" s="8">
        <v>11.9</v>
      </c>
      <c r="E6" s="12">
        <v>33</v>
      </c>
      <c r="F6" s="8">
        <v>8.99</v>
      </c>
      <c r="G6" s="12">
        <v>26</v>
      </c>
      <c r="H6" s="8">
        <v>20.309999999999999</v>
      </c>
      <c r="I6" s="12">
        <v>0</v>
      </c>
    </row>
    <row r="7" spans="2:9" ht="15" customHeight="1" x14ac:dyDescent="0.15">
      <c r="B7" t="s">
        <v>42</v>
      </c>
      <c r="C7" s="12">
        <v>77</v>
      </c>
      <c r="D7" s="8">
        <v>15.52</v>
      </c>
      <c r="E7" s="12">
        <v>56</v>
      </c>
      <c r="F7" s="8">
        <v>15.26</v>
      </c>
      <c r="G7" s="12">
        <v>21</v>
      </c>
      <c r="H7" s="8">
        <v>16.41</v>
      </c>
      <c r="I7" s="12">
        <v>0</v>
      </c>
    </row>
    <row r="8" spans="2:9" ht="15" customHeight="1" x14ac:dyDescent="0.15">
      <c r="B8" t="s">
        <v>43</v>
      </c>
      <c r="C8" s="12">
        <v>2</v>
      </c>
      <c r="D8" s="8">
        <v>0.4</v>
      </c>
      <c r="E8" s="12">
        <v>0</v>
      </c>
      <c r="F8" s="8">
        <v>0</v>
      </c>
      <c r="G8" s="12">
        <v>2</v>
      </c>
      <c r="H8" s="8">
        <v>1.56</v>
      </c>
      <c r="I8" s="12">
        <v>0</v>
      </c>
    </row>
    <row r="9" spans="2:9" ht="15" customHeight="1" x14ac:dyDescent="0.15">
      <c r="B9" t="s">
        <v>44</v>
      </c>
      <c r="C9" s="12">
        <v>2</v>
      </c>
      <c r="D9" s="8">
        <v>0.4</v>
      </c>
      <c r="E9" s="12">
        <v>1</v>
      </c>
      <c r="F9" s="8">
        <v>0.27</v>
      </c>
      <c r="G9" s="12">
        <v>1</v>
      </c>
      <c r="H9" s="8">
        <v>0.78</v>
      </c>
      <c r="I9" s="12">
        <v>0</v>
      </c>
    </row>
    <row r="10" spans="2:9" ht="15" customHeight="1" x14ac:dyDescent="0.15">
      <c r="B10" t="s">
        <v>45</v>
      </c>
      <c r="C10" s="12">
        <v>8</v>
      </c>
      <c r="D10" s="8">
        <v>1.61</v>
      </c>
      <c r="E10" s="12">
        <v>0</v>
      </c>
      <c r="F10" s="8">
        <v>0</v>
      </c>
      <c r="G10" s="12">
        <v>8</v>
      </c>
      <c r="H10" s="8">
        <v>6.25</v>
      </c>
      <c r="I10" s="12">
        <v>0</v>
      </c>
    </row>
    <row r="11" spans="2:9" ht="15" customHeight="1" x14ac:dyDescent="0.15">
      <c r="B11" t="s">
        <v>46</v>
      </c>
      <c r="C11" s="12">
        <v>144</v>
      </c>
      <c r="D11" s="8">
        <v>29.03</v>
      </c>
      <c r="E11" s="12">
        <v>110</v>
      </c>
      <c r="F11" s="8">
        <v>29.97</v>
      </c>
      <c r="G11" s="12">
        <v>33</v>
      </c>
      <c r="H11" s="8">
        <v>25.78</v>
      </c>
      <c r="I11" s="12">
        <v>1</v>
      </c>
    </row>
    <row r="12" spans="2:9" ht="15" customHeight="1" x14ac:dyDescent="0.15">
      <c r="B12" t="s">
        <v>47</v>
      </c>
      <c r="C12" s="12">
        <v>2</v>
      </c>
      <c r="D12" s="8">
        <v>0.4</v>
      </c>
      <c r="E12" s="12">
        <v>1</v>
      </c>
      <c r="F12" s="8">
        <v>0.27</v>
      </c>
      <c r="G12" s="12">
        <v>1</v>
      </c>
      <c r="H12" s="8">
        <v>0.78</v>
      </c>
      <c r="I12" s="12">
        <v>0</v>
      </c>
    </row>
    <row r="13" spans="2:9" ht="15" customHeight="1" x14ac:dyDescent="0.15">
      <c r="B13" t="s">
        <v>48</v>
      </c>
      <c r="C13" s="12">
        <v>17</v>
      </c>
      <c r="D13" s="8">
        <v>3.43</v>
      </c>
      <c r="E13" s="12">
        <v>10</v>
      </c>
      <c r="F13" s="8">
        <v>2.72</v>
      </c>
      <c r="G13" s="12">
        <v>7</v>
      </c>
      <c r="H13" s="8">
        <v>5.47</v>
      </c>
      <c r="I13" s="12">
        <v>0</v>
      </c>
    </row>
    <row r="14" spans="2:9" ht="15" customHeight="1" x14ac:dyDescent="0.15">
      <c r="B14" t="s">
        <v>49</v>
      </c>
      <c r="C14" s="12">
        <v>9</v>
      </c>
      <c r="D14" s="8">
        <v>1.81</v>
      </c>
      <c r="E14" s="12">
        <v>8</v>
      </c>
      <c r="F14" s="8">
        <v>2.1800000000000002</v>
      </c>
      <c r="G14" s="12">
        <v>1</v>
      </c>
      <c r="H14" s="8">
        <v>0.78</v>
      </c>
      <c r="I14" s="12">
        <v>0</v>
      </c>
    </row>
    <row r="15" spans="2:9" ht="15" customHeight="1" x14ac:dyDescent="0.15">
      <c r="B15" t="s">
        <v>50</v>
      </c>
      <c r="C15" s="12">
        <v>47</v>
      </c>
      <c r="D15" s="8">
        <v>9.48</v>
      </c>
      <c r="E15" s="12">
        <v>44</v>
      </c>
      <c r="F15" s="8">
        <v>11.99</v>
      </c>
      <c r="G15" s="12">
        <v>3</v>
      </c>
      <c r="H15" s="8">
        <v>2.34</v>
      </c>
      <c r="I15" s="12">
        <v>0</v>
      </c>
    </row>
    <row r="16" spans="2:9" ht="15" customHeight="1" x14ac:dyDescent="0.15">
      <c r="B16" t="s">
        <v>51</v>
      </c>
      <c r="C16" s="12">
        <v>68</v>
      </c>
      <c r="D16" s="8">
        <v>13.71</v>
      </c>
      <c r="E16" s="12">
        <v>61</v>
      </c>
      <c r="F16" s="8">
        <v>16.62</v>
      </c>
      <c r="G16" s="12">
        <v>7</v>
      </c>
      <c r="H16" s="8">
        <v>5.47</v>
      </c>
      <c r="I16" s="12">
        <v>0</v>
      </c>
    </row>
    <row r="17" spans="2:9" ht="15" customHeight="1" x14ac:dyDescent="0.15">
      <c r="B17" t="s">
        <v>52</v>
      </c>
      <c r="C17" s="12">
        <v>10</v>
      </c>
      <c r="D17" s="8">
        <v>2.02</v>
      </c>
      <c r="E17" s="12">
        <v>10</v>
      </c>
      <c r="F17" s="8">
        <v>2.72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17</v>
      </c>
      <c r="D18" s="8">
        <v>3.43</v>
      </c>
      <c r="E18" s="12">
        <v>14</v>
      </c>
      <c r="F18" s="8">
        <v>3.81</v>
      </c>
      <c r="G18" s="12">
        <v>3</v>
      </c>
      <c r="H18" s="8">
        <v>2.34</v>
      </c>
      <c r="I18" s="12">
        <v>0</v>
      </c>
    </row>
    <row r="19" spans="2:9" ht="15" customHeight="1" x14ac:dyDescent="0.15">
      <c r="B19" t="s">
        <v>54</v>
      </c>
      <c r="C19" s="12">
        <v>34</v>
      </c>
      <c r="D19" s="8">
        <v>6.85</v>
      </c>
      <c r="E19" s="12">
        <v>19</v>
      </c>
      <c r="F19" s="8">
        <v>5.18</v>
      </c>
      <c r="G19" s="12">
        <v>15</v>
      </c>
      <c r="H19" s="8">
        <v>11.72</v>
      </c>
      <c r="I19" s="12">
        <v>0</v>
      </c>
    </row>
    <row r="20" spans="2:9" ht="15" customHeight="1" x14ac:dyDescent="0.15">
      <c r="B20" s="9" t="s">
        <v>601</v>
      </c>
      <c r="C20" s="12">
        <f>SUM(LTBL_29442[総数／事業所数])</f>
        <v>496</v>
      </c>
      <c r="E20" s="12">
        <f>SUBTOTAL(109,LTBL_29442[個人／事業所数])</f>
        <v>367</v>
      </c>
      <c r="G20" s="12">
        <f>SUBTOTAL(109,LTBL_29442[法人／事業所数])</f>
        <v>128</v>
      </c>
      <c r="I20" s="12">
        <f>SUBTOTAL(109,LTBL_29442[法人以外の団体／事業所数])</f>
        <v>1</v>
      </c>
    </row>
    <row r="21" spans="2:9" ht="15" customHeight="1" x14ac:dyDescent="0.15">
      <c r="E21" s="11">
        <f>LTBL_29442[[#Totals],[個人／事業所数]]/LTBL_29442[[#Totals],[総数／事業所数]]</f>
        <v>0.73991935483870963</v>
      </c>
      <c r="G21" s="11">
        <f>LTBL_29442[[#Totals],[法人／事業所数]]/LTBL_29442[[#Totals],[総数／事業所数]]</f>
        <v>0.25806451612903225</v>
      </c>
      <c r="I21" s="11">
        <f>LTBL_29442[[#Totals],[法人以外の団体／事業所数]]/LTBL_29442[[#Totals],[総数／事業所数]]</f>
        <v>2.0161290322580645E-3</v>
      </c>
    </row>
    <row r="23" spans="2:9" ht="33" customHeight="1" x14ac:dyDescent="0.15">
      <c r="B23" t="s">
        <v>600</v>
      </c>
      <c r="C23" s="10" t="s">
        <v>56</v>
      </c>
      <c r="D23" s="10" t="s">
        <v>725</v>
      </c>
      <c r="E23" s="10" t="s">
        <v>58</v>
      </c>
      <c r="F23" s="10" t="s">
        <v>633</v>
      </c>
      <c r="G23" s="10" t="s">
        <v>60</v>
      </c>
      <c r="H23" s="10" t="s">
        <v>616</v>
      </c>
      <c r="I23" s="10" t="s">
        <v>62</v>
      </c>
    </row>
    <row r="24" spans="2:9" ht="15" customHeight="1" x14ac:dyDescent="0.15">
      <c r="B24" t="s">
        <v>603</v>
      </c>
      <c r="C24">
        <v>3</v>
      </c>
      <c r="D24" t="s">
        <v>602</v>
      </c>
      <c r="E24">
        <v>0</v>
      </c>
      <c r="F24" t="s">
        <v>604</v>
      </c>
      <c r="G24">
        <v>3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726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72</v>
      </c>
      <c r="C29" s="12">
        <v>54</v>
      </c>
      <c r="D29" s="8">
        <v>10.89</v>
      </c>
      <c r="E29" s="12">
        <v>45</v>
      </c>
      <c r="F29" s="8">
        <v>12.26</v>
      </c>
      <c r="G29" s="12">
        <v>9</v>
      </c>
      <c r="H29" s="8">
        <v>7.03</v>
      </c>
      <c r="I29" s="12">
        <v>0</v>
      </c>
    </row>
    <row r="30" spans="2:9" ht="15" customHeight="1" x14ac:dyDescent="0.15">
      <c r="B30" t="s">
        <v>78</v>
      </c>
      <c r="C30" s="12">
        <v>51</v>
      </c>
      <c r="D30" s="8">
        <v>10.28</v>
      </c>
      <c r="E30" s="12">
        <v>49</v>
      </c>
      <c r="F30" s="8">
        <v>13.35</v>
      </c>
      <c r="G30" s="12">
        <v>2</v>
      </c>
      <c r="H30" s="8">
        <v>1.56</v>
      </c>
      <c r="I30" s="12">
        <v>0</v>
      </c>
    </row>
    <row r="31" spans="2:9" ht="15" customHeight="1" x14ac:dyDescent="0.15">
      <c r="B31" t="s">
        <v>77</v>
      </c>
      <c r="C31" s="12">
        <v>44</v>
      </c>
      <c r="D31" s="8">
        <v>8.8699999999999992</v>
      </c>
      <c r="E31" s="12">
        <v>42</v>
      </c>
      <c r="F31" s="8">
        <v>11.44</v>
      </c>
      <c r="G31" s="12">
        <v>2</v>
      </c>
      <c r="H31" s="8">
        <v>1.56</v>
      </c>
      <c r="I31" s="12">
        <v>0</v>
      </c>
    </row>
    <row r="32" spans="2:9" ht="15" customHeight="1" x14ac:dyDescent="0.15">
      <c r="B32" t="s">
        <v>67</v>
      </c>
      <c r="C32" s="12">
        <v>37</v>
      </c>
      <c r="D32" s="8">
        <v>7.46</v>
      </c>
      <c r="E32" s="12">
        <v>23</v>
      </c>
      <c r="F32" s="8">
        <v>6.27</v>
      </c>
      <c r="G32" s="12">
        <v>14</v>
      </c>
      <c r="H32" s="8">
        <v>10.94</v>
      </c>
      <c r="I32" s="12">
        <v>0</v>
      </c>
    </row>
    <row r="33" spans="2:9" ht="15" customHeight="1" x14ac:dyDescent="0.15">
      <c r="B33" t="s">
        <v>63</v>
      </c>
      <c r="C33" s="12">
        <v>32</v>
      </c>
      <c r="D33" s="8">
        <v>6.45</v>
      </c>
      <c r="E33" s="12">
        <v>14</v>
      </c>
      <c r="F33" s="8">
        <v>3.81</v>
      </c>
      <c r="G33" s="12">
        <v>18</v>
      </c>
      <c r="H33" s="8">
        <v>14.06</v>
      </c>
      <c r="I33" s="12">
        <v>0</v>
      </c>
    </row>
    <row r="34" spans="2:9" ht="15" customHeight="1" x14ac:dyDescent="0.15">
      <c r="B34" t="s">
        <v>70</v>
      </c>
      <c r="C34" s="12">
        <v>32</v>
      </c>
      <c r="D34" s="8">
        <v>6.45</v>
      </c>
      <c r="E34" s="12">
        <v>30</v>
      </c>
      <c r="F34" s="8">
        <v>8.17</v>
      </c>
      <c r="G34" s="12">
        <v>1</v>
      </c>
      <c r="H34" s="8">
        <v>0.78</v>
      </c>
      <c r="I34" s="12">
        <v>1</v>
      </c>
    </row>
    <row r="35" spans="2:9" ht="15" customHeight="1" x14ac:dyDescent="0.15">
      <c r="B35" t="s">
        <v>113</v>
      </c>
      <c r="C35" s="12">
        <v>18</v>
      </c>
      <c r="D35" s="8">
        <v>3.63</v>
      </c>
      <c r="E35" s="12">
        <v>9</v>
      </c>
      <c r="F35" s="8">
        <v>2.4500000000000002</v>
      </c>
      <c r="G35" s="12">
        <v>9</v>
      </c>
      <c r="H35" s="8">
        <v>7.03</v>
      </c>
      <c r="I35" s="12">
        <v>0</v>
      </c>
    </row>
    <row r="36" spans="2:9" ht="15" customHeight="1" x14ac:dyDescent="0.15">
      <c r="B36" t="s">
        <v>64</v>
      </c>
      <c r="C36" s="12">
        <v>15</v>
      </c>
      <c r="D36" s="8">
        <v>3.02</v>
      </c>
      <c r="E36" s="12">
        <v>12</v>
      </c>
      <c r="F36" s="8">
        <v>3.27</v>
      </c>
      <c r="G36" s="12">
        <v>3</v>
      </c>
      <c r="H36" s="8">
        <v>2.34</v>
      </c>
      <c r="I36" s="12">
        <v>0</v>
      </c>
    </row>
    <row r="37" spans="2:9" ht="15" customHeight="1" x14ac:dyDescent="0.15">
      <c r="B37" t="s">
        <v>69</v>
      </c>
      <c r="C37" s="12">
        <v>15</v>
      </c>
      <c r="D37" s="8">
        <v>3.02</v>
      </c>
      <c r="E37" s="12">
        <v>14</v>
      </c>
      <c r="F37" s="8">
        <v>3.81</v>
      </c>
      <c r="G37" s="12">
        <v>1</v>
      </c>
      <c r="H37" s="8">
        <v>0.78</v>
      </c>
      <c r="I37" s="12">
        <v>0</v>
      </c>
    </row>
    <row r="38" spans="2:9" ht="15" customHeight="1" x14ac:dyDescent="0.15">
      <c r="B38" t="s">
        <v>71</v>
      </c>
      <c r="C38" s="12">
        <v>14</v>
      </c>
      <c r="D38" s="8">
        <v>2.82</v>
      </c>
      <c r="E38" s="12">
        <v>10</v>
      </c>
      <c r="F38" s="8">
        <v>2.72</v>
      </c>
      <c r="G38" s="12">
        <v>4</v>
      </c>
      <c r="H38" s="8">
        <v>3.13</v>
      </c>
      <c r="I38" s="12">
        <v>0</v>
      </c>
    </row>
    <row r="39" spans="2:9" ht="15" customHeight="1" x14ac:dyDescent="0.15">
      <c r="B39" t="s">
        <v>81</v>
      </c>
      <c r="C39" s="12">
        <v>14</v>
      </c>
      <c r="D39" s="8">
        <v>2.82</v>
      </c>
      <c r="E39" s="12">
        <v>14</v>
      </c>
      <c r="F39" s="8">
        <v>3.81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74</v>
      </c>
      <c r="C40" s="12">
        <v>13</v>
      </c>
      <c r="D40" s="8">
        <v>2.62</v>
      </c>
      <c r="E40" s="12">
        <v>9</v>
      </c>
      <c r="F40" s="8">
        <v>2.4500000000000002</v>
      </c>
      <c r="G40" s="12">
        <v>4</v>
      </c>
      <c r="H40" s="8">
        <v>3.13</v>
      </c>
      <c r="I40" s="12">
        <v>0</v>
      </c>
    </row>
    <row r="41" spans="2:9" ht="15" customHeight="1" x14ac:dyDescent="0.15">
      <c r="B41" t="s">
        <v>79</v>
      </c>
      <c r="C41" s="12">
        <v>13</v>
      </c>
      <c r="D41" s="8">
        <v>2.62</v>
      </c>
      <c r="E41" s="12">
        <v>10</v>
      </c>
      <c r="F41" s="8">
        <v>2.72</v>
      </c>
      <c r="G41" s="12">
        <v>3</v>
      </c>
      <c r="H41" s="8">
        <v>2.34</v>
      </c>
      <c r="I41" s="12">
        <v>0</v>
      </c>
    </row>
    <row r="42" spans="2:9" ht="15" customHeight="1" x14ac:dyDescent="0.15">
      <c r="B42" t="s">
        <v>65</v>
      </c>
      <c r="C42" s="12">
        <v>12</v>
      </c>
      <c r="D42" s="8">
        <v>2.42</v>
      </c>
      <c r="E42" s="12">
        <v>7</v>
      </c>
      <c r="F42" s="8">
        <v>1.91</v>
      </c>
      <c r="G42" s="12">
        <v>5</v>
      </c>
      <c r="H42" s="8">
        <v>3.91</v>
      </c>
      <c r="I42" s="12">
        <v>0</v>
      </c>
    </row>
    <row r="43" spans="2:9" ht="15" customHeight="1" x14ac:dyDescent="0.15">
      <c r="B43" t="s">
        <v>80</v>
      </c>
      <c r="C43" s="12">
        <v>10</v>
      </c>
      <c r="D43" s="8">
        <v>2.02</v>
      </c>
      <c r="E43" s="12">
        <v>10</v>
      </c>
      <c r="F43" s="8">
        <v>2.72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82</v>
      </c>
      <c r="C44" s="12">
        <v>9</v>
      </c>
      <c r="D44" s="8">
        <v>1.81</v>
      </c>
      <c r="E44" s="12">
        <v>7</v>
      </c>
      <c r="F44" s="8">
        <v>1.91</v>
      </c>
      <c r="G44" s="12">
        <v>2</v>
      </c>
      <c r="H44" s="8">
        <v>1.56</v>
      </c>
      <c r="I44" s="12">
        <v>0</v>
      </c>
    </row>
    <row r="45" spans="2:9" ht="15" customHeight="1" x14ac:dyDescent="0.15">
      <c r="B45" t="s">
        <v>93</v>
      </c>
      <c r="C45" s="12">
        <v>8</v>
      </c>
      <c r="D45" s="8">
        <v>1.61</v>
      </c>
      <c r="E45" s="12">
        <v>7</v>
      </c>
      <c r="F45" s="8">
        <v>1.91</v>
      </c>
      <c r="G45" s="12">
        <v>1</v>
      </c>
      <c r="H45" s="8">
        <v>0.78</v>
      </c>
      <c r="I45" s="12">
        <v>0</v>
      </c>
    </row>
    <row r="46" spans="2:9" ht="15" customHeight="1" x14ac:dyDescent="0.15">
      <c r="B46" t="s">
        <v>68</v>
      </c>
      <c r="C46" s="12">
        <v>8</v>
      </c>
      <c r="D46" s="8">
        <v>1.61</v>
      </c>
      <c r="E46" s="12">
        <v>4</v>
      </c>
      <c r="F46" s="8">
        <v>1.0900000000000001</v>
      </c>
      <c r="G46" s="12">
        <v>4</v>
      </c>
      <c r="H46" s="8">
        <v>3.13</v>
      </c>
      <c r="I46" s="12">
        <v>0</v>
      </c>
    </row>
    <row r="47" spans="2:9" ht="15" customHeight="1" x14ac:dyDescent="0.15">
      <c r="B47" t="s">
        <v>109</v>
      </c>
      <c r="C47" s="12">
        <v>7</v>
      </c>
      <c r="D47" s="8">
        <v>1.41</v>
      </c>
      <c r="E47" s="12">
        <v>0</v>
      </c>
      <c r="F47" s="8">
        <v>0</v>
      </c>
      <c r="G47" s="12">
        <v>7</v>
      </c>
      <c r="H47" s="8">
        <v>5.47</v>
      </c>
      <c r="I47" s="12">
        <v>0</v>
      </c>
    </row>
    <row r="48" spans="2:9" ht="15" customHeight="1" x14ac:dyDescent="0.15">
      <c r="B48" t="s">
        <v>88</v>
      </c>
      <c r="C48" s="12">
        <v>7</v>
      </c>
      <c r="D48" s="8">
        <v>1.41</v>
      </c>
      <c r="E48" s="12">
        <v>3</v>
      </c>
      <c r="F48" s="8">
        <v>0.82</v>
      </c>
      <c r="G48" s="12">
        <v>4</v>
      </c>
      <c r="H48" s="8">
        <v>3.13</v>
      </c>
      <c r="I48" s="12">
        <v>0</v>
      </c>
    </row>
    <row r="51" spans="2:9" ht="33" customHeight="1" x14ac:dyDescent="0.15">
      <c r="B51" t="s">
        <v>691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161</v>
      </c>
      <c r="C52" s="12">
        <v>24</v>
      </c>
      <c r="D52" s="8">
        <v>4.84</v>
      </c>
      <c r="E52" s="12">
        <v>24</v>
      </c>
      <c r="F52" s="8">
        <v>6.54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178</v>
      </c>
      <c r="C53" s="12">
        <v>17</v>
      </c>
      <c r="D53" s="8">
        <v>3.43</v>
      </c>
      <c r="E53" s="12">
        <v>11</v>
      </c>
      <c r="F53" s="8">
        <v>3</v>
      </c>
      <c r="G53" s="12">
        <v>6</v>
      </c>
      <c r="H53" s="8">
        <v>4.6900000000000004</v>
      </c>
      <c r="I53" s="12">
        <v>0</v>
      </c>
    </row>
    <row r="54" spans="2:9" ht="15" customHeight="1" x14ac:dyDescent="0.15">
      <c r="B54" t="s">
        <v>145</v>
      </c>
      <c r="C54" s="12">
        <v>16</v>
      </c>
      <c r="D54" s="8">
        <v>3.23</v>
      </c>
      <c r="E54" s="12">
        <v>6</v>
      </c>
      <c r="F54" s="8">
        <v>1.63</v>
      </c>
      <c r="G54" s="12">
        <v>10</v>
      </c>
      <c r="H54" s="8">
        <v>7.81</v>
      </c>
      <c r="I54" s="12">
        <v>0</v>
      </c>
    </row>
    <row r="55" spans="2:9" ht="15" customHeight="1" x14ac:dyDescent="0.15">
      <c r="B55" t="s">
        <v>153</v>
      </c>
      <c r="C55" s="12">
        <v>16</v>
      </c>
      <c r="D55" s="8">
        <v>3.23</v>
      </c>
      <c r="E55" s="12">
        <v>15</v>
      </c>
      <c r="F55" s="8">
        <v>4.09</v>
      </c>
      <c r="G55" s="12">
        <v>1</v>
      </c>
      <c r="H55" s="8">
        <v>0.78</v>
      </c>
      <c r="I55" s="12">
        <v>0</v>
      </c>
    </row>
    <row r="56" spans="2:9" ht="15" customHeight="1" x14ac:dyDescent="0.15">
      <c r="B56" t="s">
        <v>160</v>
      </c>
      <c r="C56" s="12">
        <v>15</v>
      </c>
      <c r="D56" s="8">
        <v>3.02</v>
      </c>
      <c r="E56" s="12">
        <v>14</v>
      </c>
      <c r="F56" s="8">
        <v>3.81</v>
      </c>
      <c r="G56" s="12">
        <v>1</v>
      </c>
      <c r="H56" s="8">
        <v>0.78</v>
      </c>
      <c r="I56" s="12">
        <v>0</v>
      </c>
    </row>
    <row r="57" spans="2:9" ht="15" customHeight="1" x14ac:dyDescent="0.15">
      <c r="B57" t="s">
        <v>273</v>
      </c>
      <c r="C57" s="12">
        <v>14</v>
      </c>
      <c r="D57" s="8">
        <v>2.82</v>
      </c>
      <c r="E57" s="12">
        <v>7</v>
      </c>
      <c r="F57" s="8">
        <v>1.91</v>
      </c>
      <c r="G57" s="12">
        <v>7</v>
      </c>
      <c r="H57" s="8">
        <v>5.47</v>
      </c>
      <c r="I57" s="12">
        <v>0</v>
      </c>
    </row>
    <row r="58" spans="2:9" ht="15" customHeight="1" x14ac:dyDescent="0.15">
      <c r="B58" t="s">
        <v>257</v>
      </c>
      <c r="C58" s="12">
        <v>14</v>
      </c>
      <c r="D58" s="8">
        <v>2.82</v>
      </c>
      <c r="E58" s="12">
        <v>7</v>
      </c>
      <c r="F58" s="8">
        <v>1.91</v>
      </c>
      <c r="G58" s="12">
        <v>7</v>
      </c>
      <c r="H58" s="8">
        <v>5.47</v>
      </c>
      <c r="I58" s="12">
        <v>0</v>
      </c>
    </row>
    <row r="59" spans="2:9" ht="15" customHeight="1" x14ac:dyDescent="0.15">
      <c r="B59" t="s">
        <v>150</v>
      </c>
      <c r="C59" s="12">
        <v>12</v>
      </c>
      <c r="D59" s="8">
        <v>2.42</v>
      </c>
      <c r="E59" s="12">
        <v>11</v>
      </c>
      <c r="F59" s="8">
        <v>3</v>
      </c>
      <c r="G59" s="12">
        <v>0</v>
      </c>
      <c r="H59" s="8">
        <v>0</v>
      </c>
      <c r="I59" s="12">
        <v>1</v>
      </c>
    </row>
    <row r="60" spans="2:9" ht="15" customHeight="1" x14ac:dyDescent="0.15">
      <c r="B60" t="s">
        <v>158</v>
      </c>
      <c r="C60" s="12">
        <v>11</v>
      </c>
      <c r="D60" s="8">
        <v>2.2200000000000002</v>
      </c>
      <c r="E60" s="12">
        <v>10</v>
      </c>
      <c r="F60" s="8">
        <v>2.72</v>
      </c>
      <c r="G60" s="12">
        <v>1</v>
      </c>
      <c r="H60" s="8">
        <v>0.78</v>
      </c>
      <c r="I60" s="12">
        <v>0</v>
      </c>
    </row>
    <row r="61" spans="2:9" ht="15" customHeight="1" x14ac:dyDescent="0.15">
      <c r="B61" t="s">
        <v>163</v>
      </c>
      <c r="C61" s="12">
        <v>11</v>
      </c>
      <c r="D61" s="8">
        <v>2.2200000000000002</v>
      </c>
      <c r="E61" s="12">
        <v>11</v>
      </c>
      <c r="F61" s="8">
        <v>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152</v>
      </c>
      <c r="C62" s="12">
        <v>10</v>
      </c>
      <c r="D62" s="8">
        <v>2.02</v>
      </c>
      <c r="E62" s="12">
        <v>7</v>
      </c>
      <c r="F62" s="8">
        <v>1.91</v>
      </c>
      <c r="G62" s="12">
        <v>3</v>
      </c>
      <c r="H62" s="8">
        <v>2.34</v>
      </c>
      <c r="I62" s="12">
        <v>0</v>
      </c>
    </row>
    <row r="63" spans="2:9" ht="15" customHeight="1" x14ac:dyDescent="0.15">
      <c r="B63" t="s">
        <v>170</v>
      </c>
      <c r="C63" s="12">
        <v>9</v>
      </c>
      <c r="D63" s="8">
        <v>1.81</v>
      </c>
      <c r="E63" s="12">
        <v>5</v>
      </c>
      <c r="F63" s="8">
        <v>1.36</v>
      </c>
      <c r="G63" s="12">
        <v>4</v>
      </c>
      <c r="H63" s="8">
        <v>3.13</v>
      </c>
      <c r="I63" s="12">
        <v>0</v>
      </c>
    </row>
    <row r="64" spans="2:9" ht="15" customHeight="1" x14ac:dyDescent="0.15">
      <c r="B64" t="s">
        <v>253</v>
      </c>
      <c r="C64" s="12">
        <v>9</v>
      </c>
      <c r="D64" s="8">
        <v>1.81</v>
      </c>
      <c r="E64" s="12">
        <v>9</v>
      </c>
      <c r="F64" s="8">
        <v>2.4500000000000002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164</v>
      </c>
      <c r="C65" s="12">
        <v>9</v>
      </c>
      <c r="D65" s="8">
        <v>1.81</v>
      </c>
      <c r="E65" s="12">
        <v>7</v>
      </c>
      <c r="F65" s="8">
        <v>1.91</v>
      </c>
      <c r="G65" s="12">
        <v>2</v>
      </c>
      <c r="H65" s="8">
        <v>1.56</v>
      </c>
      <c r="I65" s="12">
        <v>0</v>
      </c>
    </row>
    <row r="66" spans="2:9" ht="15" customHeight="1" x14ac:dyDescent="0.15">
      <c r="B66" t="s">
        <v>175</v>
      </c>
      <c r="C66" s="12">
        <v>8</v>
      </c>
      <c r="D66" s="8">
        <v>1.61</v>
      </c>
      <c r="E66" s="12">
        <v>7</v>
      </c>
      <c r="F66" s="8">
        <v>1.91</v>
      </c>
      <c r="G66" s="12">
        <v>1</v>
      </c>
      <c r="H66" s="8">
        <v>0.78</v>
      </c>
      <c r="I66" s="12">
        <v>0</v>
      </c>
    </row>
    <row r="67" spans="2:9" ht="15" customHeight="1" x14ac:dyDescent="0.15">
      <c r="B67" t="s">
        <v>180</v>
      </c>
      <c r="C67" s="12">
        <v>8</v>
      </c>
      <c r="D67" s="8">
        <v>1.61</v>
      </c>
      <c r="E67" s="12">
        <v>4</v>
      </c>
      <c r="F67" s="8">
        <v>1.0900000000000001</v>
      </c>
      <c r="G67" s="12">
        <v>4</v>
      </c>
      <c r="H67" s="8">
        <v>3.13</v>
      </c>
      <c r="I67" s="12">
        <v>0</v>
      </c>
    </row>
    <row r="68" spans="2:9" ht="15" customHeight="1" x14ac:dyDescent="0.15">
      <c r="B68" t="s">
        <v>159</v>
      </c>
      <c r="C68" s="12">
        <v>8</v>
      </c>
      <c r="D68" s="8">
        <v>1.61</v>
      </c>
      <c r="E68" s="12">
        <v>7</v>
      </c>
      <c r="F68" s="8">
        <v>1.91</v>
      </c>
      <c r="G68" s="12">
        <v>1</v>
      </c>
      <c r="H68" s="8">
        <v>0.78</v>
      </c>
      <c r="I68" s="12">
        <v>0</v>
      </c>
    </row>
    <row r="69" spans="2:9" ht="15" customHeight="1" x14ac:dyDescent="0.15">
      <c r="B69" t="s">
        <v>250</v>
      </c>
      <c r="C69" s="12">
        <v>7</v>
      </c>
      <c r="D69" s="8">
        <v>1.41</v>
      </c>
      <c r="E69" s="12">
        <v>0</v>
      </c>
      <c r="F69" s="8">
        <v>0</v>
      </c>
      <c r="G69" s="12">
        <v>7</v>
      </c>
      <c r="H69" s="8">
        <v>5.47</v>
      </c>
      <c r="I69" s="12">
        <v>0</v>
      </c>
    </row>
    <row r="70" spans="2:9" ht="15" customHeight="1" x14ac:dyDescent="0.15">
      <c r="B70" t="s">
        <v>174</v>
      </c>
      <c r="C70" s="12">
        <v>7</v>
      </c>
      <c r="D70" s="8">
        <v>1.41</v>
      </c>
      <c r="E70" s="12">
        <v>4</v>
      </c>
      <c r="F70" s="8">
        <v>1.0900000000000001</v>
      </c>
      <c r="G70" s="12">
        <v>3</v>
      </c>
      <c r="H70" s="8">
        <v>2.34</v>
      </c>
      <c r="I70" s="12">
        <v>0</v>
      </c>
    </row>
    <row r="71" spans="2:9" ht="15" customHeight="1" x14ac:dyDescent="0.15">
      <c r="B71" t="s">
        <v>147</v>
      </c>
      <c r="C71" s="12">
        <v>7</v>
      </c>
      <c r="D71" s="8">
        <v>1.41</v>
      </c>
      <c r="E71" s="12">
        <v>7</v>
      </c>
      <c r="F71" s="8">
        <v>1.91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148</v>
      </c>
      <c r="C72" s="12">
        <v>7</v>
      </c>
      <c r="D72" s="8">
        <v>1.41</v>
      </c>
      <c r="E72" s="12">
        <v>7</v>
      </c>
      <c r="F72" s="8">
        <v>1.91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151</v>
      </c>
      <c r="C73" s="12">
        <v>7</v>
      </c>
      <c r="D73" s="8">
        <v>1.41</v>
      </c>
      <c r="E73" s="12">
        <v>4</v>
      </c>
      <c r="F73" s="8">
        <v>1.0900000000000001</v>
      </c>
      <c r="G73" s="12">
        <v>3</v>
      </c>
      <c r="H73" s="8">
        <v>2.34</v>
      </c>
      <c r="I73" s="12">
        <v>0</v>
      </c>
    </row>
    <row r="74" spans="2:9" ht="15" customHeight="1" x14ac:dyDescent="0.15">
      <c r="B74" t="s">
        <v>172</v>
      </c>
      <c r="C74" s="12">
        <v>7</v>
      </c>
      <c r="D74" s="8">
        <v>1.41</v>
      </c>
      <c r="E74" s="12">
        <v>6</v>
      </c>
      <c r="F74" s="8">
        <v>1.63</v>
      </c>
      <c r="G74" s="12">
        <v>1</v>
      </c>
      <c r="H74" s="8">
        <v>0.78</v>
      </c>
      <c r="I74" s="12">
        <v>0</v>
      </c>
    </row>
    <row r="75" spans="2:9" ht="15" customHeight="1" x14ac:dyDescent="0.15">
      <c r="B75" t="s">
        <v>166</v>
      </c>
      <c r="C75" s="12">
        <v>7</v>
      </c>
      <c r="D75" s="8">
        <v>1.41</v>
      </c>
      <c r="E75" s="12">
        <v>4</v>
      </c>
      <c r="F75" s="8">
        <v>1.0900000000000001</v>
      </c>
      <c r="G75" s="12">
        <v>3</v>
      </c>
      <c r="H75" s="8">
        <v>2.34</v>
      </c>
      <c r="I75" s="12">
        <v>0</v>
      </c>
    </row>
    <row r="76" spans="2:9" ht="15" customHeight="1" x14ac:dyDescent="0.15">
      <c r="B76" t="s">
        <v>162</v>
      </c>
      <c r="C76" s="12">
        <v>7</v>
      </c>
      <c r="D76" s="8">
        <v>1.41</v>
      </c>
      <c r="E76" s="12">
        <v>7</v>
      </c>
      <c r="F76" s="8">
        <v>1.91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727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35</v>
      </c>
      <c r="D6" s="8">
        <v>16.670000000000002</v>
      </c>
      <c r="E6" s="12">
        <v>29</v>
      </c>
      <c r="F6" s="8">
        <v>16.670000000000002</v>
      </c>
      <c r="G6" s="12">
        <v>6</v>
      </c>
      <c r="H6" s="8">
        <v>16.670000000000002</v>
      </c>
      <c r="I6" s="12">
        <v>0</v>
      </c>
    </row>
    <row r="7" spans="2:9" ht="15" customHeight="1" x14ac:dyDescent="0.15">
      <c r="B7" t="s">
        <v>42</v>
      </c>
      <c r="C7" s="12">
        <v>52</v>
      </c>
      <c r="D7" s="8">
        <v>24.76</v>
      </c>
      <c r="E7" s="12">
        <v>44</v>
      </c>
      <c r="F7" s="8">
        <v>25.29</v>
      </c>
      <c r="G7" s="12">
        <v>8</v>
      </c>
      <c r="H7" s="8">
        <v>22.22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3</v>
      </c>
      <c r="D10" s="8">
        <v>1.43</v>
      </c>
      <c r="E10" s="12">
        <v>0</v>
      </c>
      <c r="F10" s="8">
        <v>0</v>
      </c>
      <c r="G10" s="12">
        <v>3</v>
      </c>
      <c r="H10" s="8">
        <v>8.33</v>
      </c>
      <c r="I10" s="12">
        <v>0</v>
      </c>
    </row>
    <row r="11" spans="2:9" ht="15" customHeight="1" x14ac:dyDescent="0.15">
      <c r="B11" t="s">
        <v>46</v>
      </c>
      <c r="C11" s="12">
        <v>74</v>
      </c>
      <c r="D11" s="8">
        <v>35.24</v>
      </c>
      <c r="E11" s="12">
        <v>63</v>
      </c>
      <c r="F11" s="8">
        <v>36.21</v>
      </c>
      <c r="G11" s="12">
        <v>11</v>
      </c>
      <c r="H11" s="8">
        <v>30.56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7</v>
      </c>
      <c r="D13" s="8">
        <v>3.33</v>
      </c>
      <c r="E13" s="12">
        <v>4</v>
      </c>
      <c r="F13" s="8">
        <v>2.2999999999999998</v>
      </c>
      <c r="G13" s="12">
        <v>3</v>
      </c>
      <c r="H13" s="8">
        <v>8.33</v>
      </c>
      <c r="I13" s="12">
        <v>0</v>
      </c>
    </row>
    <row r="14" spans="2:9" ht="15" customHeight="1" x14ac:dyDescent="0.15">
      <c r="B14" t="s">
        <v>49</v>
      </c>
      <c r="C14" s="12">
        <v>5</v>
      </c>
      <c r="D14" s="8">
        <v>2.38</v>
      </c>
      <c r="E14" s="12">
        <v>2</v>
      </c>
      <c r="F14" s="8">
        <v>1.1499999999999999</v>
      </c>
      <c r="G14" s="12">
        <v>3</v>
      </c>
      <c r="H14" s="8">
        <v>8.33</v>
      </c>
      <c r="I14" s="12">
        <v>0</v>
      </c>
    </row>
    <row r="15" spans="2:9" ht="15" customHeight="1" x14ac:dyDescent="0.15">
      <c r="B15" t="s">
        <v>50</v>
      </c>
      <c r="C15" s="12">
        <v>6</v>
      </c>
      <c r="D15" s="8">
        <v>2.86</v>
      </c>
      <c r="E15" s="12">
        <v>6</v>
      </c>
      <c r="F15" s="8">
        <v>3.45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51</v>
      </c>
      <c r="C16" s="12">
        <v>14</v>
      </c>
      <c r="D16" s="8">
        <v>6.67</v>
      </c>
      <c r="E16" s="12">
        <v>14</v>
      </c>
      <c r="F16" s="8">
        <v>8.0500000000000007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52</v>
      </c>
      <c r="C17" s="12">
        <v>1</v>
      </c>
      <c r="D17" s="8">
        <v>0.48</v>
      </c>
      <c r="E17" s="12">
        <v>1</v>
      </c>
      <c r="F17" s="8">
        <v>0.56999999999999995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5</v>
      </c>
      <c r="D18" s="8">
        <v>2.38</v>
      </c>
      <c r="E18" s="12">
        <v>4</v>
      </c>
      <c r="F18" s="8">
        <v>2.2999999999999998</v>
      </c>
      <c r="G18" s="12">
        <v>1</v>
      </c>
      <c r="H18" s="8">
        <v>2.78</v>
      </c>
      <c r="I18" s="12">
        <v>0</v>
      </c>
    </row>
    <row r="19" spans="2:9" ht="15" customHeight="1" x14ac:dyDescent="0.15">
      <c r="B19" t="s">
        <v>54</v>
      </c>
      <c r="C19" s="12">
        <v>8</v>
      </c>
      <c r="D19" s="8">
        <v>3.81</v>
      </c>
      <c r="E19" s="12">
        <v>7</v>
      </c>
      <c r="F19" s="8">
        <v>4.0199999999999996</v>
      </c>
      <c r="G19" s="12">
        <v>1</v>
      </c>
      <c r="H19" s="8">
        <v>2.78</v>
      </c>
      <c r="I19" s="12">
        <v>0</v>
      </c>
    </row>
    <row r="20" spans="2:9" ht="15" customHeight="1" x14ac:dyDescent="0.15">
      <c r="B20" s="9" t="s">
        <v>601</v>
      </c>
      <c r="C20" s="12">
        <f>SUM(LTBL_29443[総数／事業所数])</f>
        <v>210</v>
      </c>
      <c r="E20" s="12">
        <f>SUBTOTAL(109,LTBL_29443[個人／事業所数])</f>
        <v>174</v>
      </c>
      <c r="G20" s="12">
        <f>SUBTOTAL(109,LTBL_29443[法人／事業所数])</f>
        <v>36</v>
      </c>
      <c r="I20" s="12">
        <f>SUBTOTAL(109,LTBL_29443[法人以外の団体／事業所数])</f>
        <v>0</v>
      </c>
    </row>
    <row r="21" spans="2:9" ht="15" customHeight="1" x14ac:dyDescent="0.15">
      <c r="E21" s="11">
        <f>LTBL_29443[[#Totals],[個人／事業所数]]/LTBL_29443[[#Totals],[総数／事業所数]]</f>
        <v>0.82857142857142863</v>
      </c>
      <c r="G21" s="11">
        <f>LTBL_29443[[#Totals],[法人／事業所数]]/LTBL_29443[[#Totals],[総数／事業所数]]</f>
        <v>0.17142857142857143</v>
      </c>
      <c r="I21" s="11">
        <f>LTBL_29443[[#Totals],[法人以外の団体／事業所数]]/LTBL_29443[[#Totals],[総数／事業所数]]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728</v>
      </c>
      <c r="E23" s="10" t="s">
        <v>58</v>
      </c>
      <c r="F23" s="10" t="s">
        <v>633</v>
      </c>
      <c r="G23" s="10" t="s">
        <v>60</v>
      </c>
      <c r="H23" s="10" t="s">
        <v>729</v>
      </c>
      <c r="I23" s="10" t="s">
        <v>62</v>
      </c>
    </row>
    <row r="24" spans="2:9" ht="15" customHeight="1" x14ac:dyDescent="0.15">
      <c r="B24" t="s">
        <v>603</v>
      </c>
      <c r="C24">
        <v>4</v>
      </c>
      <c r="D24" t="s">
        <v>602</v>
      </c>
      <c r="E24">
        <v>0</v>
      </c>
      <c r="F24" t="s">
        <v>604</v>
      </c>
      <c r="G24">
        <v>4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623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67</v>
      </c>
      <c r="C29" s="12">
        <v>24</v>
      </c>
      <c r="D29" s="8">
        <v>11.43</v>
      </c>
      <c r="E29" s="12">
        <v>20</v>
      </c>
      <c r="F29" s="8">
        <v>11.49</v>
      </c>
      <c r="G29" s="12">
        <v>4</v>
      </c>
      <c r="H29" s="8">
        <v>11.11</v>
      </c>
      <c r="I29" s="12">
        <v>0</v>
      </c>
    </row>
    <row r="30" spans="2:9" ht="15" customHeight="1" x14ac:dyDescent="0.15">
      <c r="B30" t="s">
        <v>72</v>
      </c>
      <c r="C30" s="12">
        <v>20</v>
      </c>
      <c r="D30" s="8">
        <v>9.52</v>
      </c>
      <c r="E30" s="12">
        <v>18</v>
      </c>
      <c r="F30" s="8">
        <v>10.34</v>
      </c>
      <c r="G30" s="12">
        <v>2</v>
      </c>
      <c r="H30" s="8">
        <v>5.56</v>
      </c>
      <c r="I30" s="12">
        <v>0</v>
      </c>
    </row>
    <row r="31" spans="2:9" ht="15" customHeight="1" x14ac:dyDescent="0.15">
      <c r="B31" t="s">
        <v>68</v>
      </c>
      <c r="C31" s="12">
        <v>19</v>
      </c>
      <c r="D31" s="8">
        <v>9.0500000000000007</v>
      </c>
      <c r="E31" s="12">
        <v>13</v>
      </c>
      <c r="F31" s="8">
        <v>7.47</v>
      </c>
      <c r="G31" s="12">
        <v>6</v>
      </c>
      <c r="H31" s="8">
        <v>16.670000000000002</v>
      </c>
      <c r="I31" s="12">
        <v>0</v>
      </c>
    </row>
    <row r="32" spans="2:9" ht="15" customHeight="1" x14ac:dyDescent="0.15">
      <c r="B32" t="s">
        <v>70</v>
      </c>
      <c r="C32" s="12">
        <v>16</v>
      </c>
      <c r="D32" s="8">
        <v>7.62</v>
      </c>
      <c r="E32" s="12">
        <v>15</v>
      </c>
      <c r="F32" s="8">
        <v>8.6199999999999992</v>
      </c>
      <c r="G32" s="12">
        <v>1</v>
      </c>
      <c r="H32" s="8">
        <v>2.78</v>
      </c>
      <c r="I32" s="12">
        <v>0</v>
      </c>
    </row>
    <row r="33" spans="2:9" ht="15" customHeight="1" x14ac:dyDescent="0.15">
      <c r="B33" t="s">
        <v>63</v>
      </c>
      <c r="C33" s="12">
        <v>15</v>
      </c>
      <c r="D33" s="8">
        <v>7.14</v>
      </c>
      <c r="E33" s="12">
        <v>9</v>
      </c>
      <c r="F33" s="8">
        <v>5.17</v>
      </c>
      <c r="G33" s="12">
        <v>6</v>
      </c>
      <c r="H33" s="8">
        <v>16.670000000000002</v>
      </c>
      <c r="I33" s="12">
        <v>0</v>
      </c>
    </row>
    <row r="34" spans="2:9" ht="15" customHeight="1" x14ac:dyDescent="0.15">
      <c r="B34" t="s">
        <v>64</v>
      </c>
      <c r="C34" s="12">
        <v>14</v>
      </c>
      <c r="D34" s="8">
        <v>6.67</v>
      </c>
      <c r="E34" s="12">
        <v>14</v>
      </c>
      <c r="F34" s="8">
        <v>8.0500000000000007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78</v>
      </c>
      <c r="C35" s="12">
        <v>14</v>
      </c>
      <c r="D35" s="8">
        <v>6.67</v>
      </c>
      <c r="E35" s="12">
        <v>14</v>
      </c>
      <c r="F35" s="8">
        <v>8.0500000000000007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93</v>
      </c>
      <c r="C36" s="12">
        <v>8</v>
      </c>
      <c r="D36" s="8">
        <v>3.81</v>
      </c>
      <c r="E36" s="12">
        <v>6</v>
      </c>
      <c r="F36" s="8">
        <v>3.45</v>
      </c>
      <c r="G36" s="12">
        <v>2</v>
      </c>
      <c r="H36" s="8">
        <v>5.56</v>
      </c>
      <c r="I36" s="12">
        <v>0</v>
      </c>
    </row>
    <row r="37" spans="2:9" ht="15" customHeight="1" x14ac:dyDescent="0.15">
      <c r="B37" t="s">
        <v>71</v>
      </c>
      <c r="C37" s="12">
        <v>7</v>
      </c>
      <c r="D37" s="8">
        <v>3.33</v>
      </c>
      <c r="E37" s="12">
        <v>7</v>
      </c>
      <c r="F37" s="8">
        <v>4.0199999999999996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74</v>
      </c>
      <c r="C38" s="12">
        <v>7</v>
      </c>
      <c r="D38" s="8">
        <v>3.33</v>
      </c>
      <c r="E38" s="12">
        <v>4</v>
      </c>
      <c r="F38" s="8">
        <v>2.2999999999999998</v>
      </c>
      <c r="G38" s="12">
        <v>3</v>
      </c>
      <c r="H38" s="8">
        <v>8.33</v>
      </c>
      <c r="I38" s="12">
        <v>0</v>
      </c>
    </row>
    <row r="39" spans="2:9" ht="15" customHeight="1" x14ac:dyDescent="0.15">
      <c r="B39" t="s">
        <v>65</v>
      </c>
      <c r="C39" s="12">
        <v>6</v>
      </c>
      <c r="D39" s="8">
        <v>2.86</v>
      </c>
      <c r="E39" s="12">
        <v>6</v>
      </c>
      <c r="F39" s="8">
        <v>3.45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95</v>
      </c>
      <c r="C40" s="12">
        <v>6</v>
      </c>
      <c r="D40" s="8">
        <v>2.86</v>
      </c>
      <c r="E40" s="12">
        <v>6</v>
      </c>
      <c r="F40" s="8">
        <v>3.45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69</v>
      </c>
      <c r="C41" s="12">
        <v>6</v>
      </c>
      <c r="D41" s="8">
        <v>2.86</v>
      </c>
      <c r="E41" s="12">
        <v>6</v>
      </c>
      <c r="F41" s="8">
        <v>3.45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77</v>
      </c>
      <c r="C42" s="12">
        <v>6</v>
      </c>
      <c r="D42" s="8">
        <v>2.86</v>
      </c>
      <c r="E42" s="12">
        <v>6</v>
      </c>
      <c r="F42" s="8">
        <v>3.45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82</v>
      </c>
      <c r="C43" s="12">
        <v>6</v>
      </c>
      <c r="D43" s="8">
        <v>2.86</v>
      </c>
      <c r="E43" s="12">
        <v>6</v>
      </c>
      <c r="F43" s="8">
        <v>3.45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66</v>
      </c>
      <c r="C44" s="12">
        <v>4</v>
      </c>
      <c r="D44" s="8">
        <v>1.9</v>
      </c>
      <c r="E44" s="12">
        <v>4</v>
      </c>
      <c r="F44" s="8">
        <v>2.2999999999999998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81</v>
      </c>
      <c r="C45" s="12">
        <v>4</v>
      </c>
      <c r="D45" s="8">
        <v>1.9</v>
      </c>
      <c r="E45" s="12">
        <v>4</v>
      </c>
      <c r="F45" s="8">
        <v>2.2999999999999998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90</v>
      </c>
      <c r="C46" s="12">
        <v>3</v>
      </c>
      <c r="D46" s="8">
        <v>1.43</v>
      </c>
      <c r="E46" s="12">
        <v>3</v>
      </c>
      <c r="F46" s="8">
        <v>1.72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88</v>
      </c>
      <c r="C47" s="12">
        <v>3</v>
      </c>
      <c r="D47" s="8">
        <v>1.43</v>
      </c>
      <c r="E47" s="12">
        <v>2</v>
      </c>
      <c r="F47" s="8">
        <v>1.1499999999999999</v>
      </c>
      <c r="G47" s="12">
        <v>1</v>
      </c>
      <c r="H47" s="8">
        <v>2.78</v>
      </c>
      <c r="I47" s="12">
        <v>0</v>
      </c>
    </row>
    <row r="48" spans="2:9" ht="15" customHeight="1" x14ac:dyDescent="0.15">
      <c r="B48" t="s">
        <v>76</v>
      </c>
      <c r="C48" s="12">
        <v>3</v>
      </c>
      <c r="D48" s="8">
        <v>1.43</v>
      </c>
      <c r="E48" s="12">
        <v>2</v>
      </c>
      <c r="F48" s="8">
        <v>1.1499999999999999</v>
      </c>
      <c r="G48" s="12">
        <v>1</v>
      </c>
      <c r="H48" s="8">
        <v>2.78</v>
      </c>
      <c r="I48" s="12">
        <v>0</v>
      </c>
    </row>
    <row r="51" spans="2:9" ht="33" customHeight="1" x14ac:dyDescent="0.15">
      <c r="B51" t="s">
        <v>653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278</v>
      </c>
      <c r="C52" s="12">
        <v>12</v>
      </c>
      <c r="D52" s="8">
        <v>5.71</v>
      </c>
      <c r="E52" s="12">
        <v>9</v>
      </c>
      <c r="F52" s="8">
        <v>5.17</v>
      </c>
      <c r="G52" s="12">
        <v>3</v>
      </c>
      <c r="H52" s="8">
        <v>8.33</v>
      </c>
      <c r="I52" s="12">
        <v>0</v>
      </c>
    </row>
    <row r="53" spans="2:9" ht="15" customHeight="1" x14ac:dyDescent="0.15">
      <c r="B53" t="s">
        <v>185</v>
      </c>
      <c r="C53" s="12">
        <v>10</v>
      </c>
      <c r="D53" s="8">
        <v>4.76</v>
      </c>
      <c r="E53" s="12">
        <v>10</v>
      </c>
      <c r="F53" s="8">
        <v>5.75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273</v>
      </c>
      <c r="C54" s="12">
        <v>9</v>
      </c>
      <c r="D54" s="8">
        <v>4.29</v>
      </c>
      <c r="E54" s="12">
        <v>8</v>
      </c>
      <c r="F54" s="8">
        <v>4.5999999999999996</v>
      </c>
      <c r="G54" s="12">
        <v>1</v>
      </c>
      <c r="H54" s="8">
        <v>2.78</v>
      </c>
      <c r="I54" s="12">
        <v>0</v>
      </c>
    </row>
    <row r="55" spans="2:9" ht="15" customHeight="1" x14ac:dyDescent="0.15">
      <c r="B55" t="s">
        <v>145</v>
      </c>
      <c r="C55" s="12">
        <v>8</v>
      </c>
      <c r="D55" s="8">
        <v>3.81</v>
      </c>
      <c r="E55" s="12">
        <v>4</v>
      </c>
      <c r="F55" s="8">
        <v>2.2999999999999998</v>
      </c>
      <c r="G55" s="12">
        <v>4</v>
      </c>
      <c r="H55" s="8">
        <v>11.11</v>
      </c>
      <c r="I55" s="12">
        <v>0</v>
      </c>
    </row>
    <row r="56" spans="2:9" ht="15" customHeight="1" x14ac:dyDescent="0.15">
      <c r="B56" t="s">
        <v>150</v>
      </c>
      <c r="C56" s="12">
        <v>8</v>
      </c>
      <c r="D56" s="8">
        <v>3.81</v>
      </c>
      <c r="E56" s="12">
        <v>7</v>
      </c>
      <c r="F56" s="8">
        <v>4.0199999999999996</v>
      </c>
      <c r="G56" s="12">
        <v>1</v>
      </c>
      <c r="H56" s="8">
        <v>2.78</v>
      </c>
      <c r="I56" s="12">
        <v>0</v>
      </c>
    </row>
    <row r="57" spans="2:9" ht="15" customHeight="1" x14ac:dyDescent="0.15">
      <c r="B57" t="s">
        <v>276</v>
      </c>
      <c r="C57" s="12">
        <v>7</v>
      </c>
      <c r="D57" s="8">
        <v>3.33</v>
      </c>
      <c r="E57" s="12">
        <v>5</v>
      </c>
      <c r="F57" s="8">
        <v>2.87</v>
      </c>
      <c r="G57" s="12">
        <v>2</v>
      </c>
      <c r="H57" s="8">
        <v>5.56</v>
      </c>
      <c r="I57" s="12">
        <v>0</v>
      </c>
    </row>
    <row r="58" spans="2:9" ht="15" customHeight="1" x14ac:dyDescent="0.15">
      <c r="B58" t="s">
        <v>153</v>
      </c>
      <c r="C58" s="12">
        <v>7</v>
      </c>
      <c r="D58" s="8">
        <v>3.33</v>
      </c>
      <c r="E58" s="12">
        <v>6</v>
      </c>
      <c r="F58" s="8">
        <v>3.45</v>
      </c>
      <c r="G58" s="12">
        <v>1</v>
      </c>
      <c r="H58" s="8">
        <v>2.78</v>
      </c>
      <c r="I58" s="12">
        <v>0</v>
      </c>
    </row>
    <row r="59" spans="2:9" ht="15" customHeight="1" x14ac:dyDescent="0.15">
      <c r="B59" t="s">
        <v>161</v>
      </c>
      <c r="C59" s="12">
        <v>7</v>
      </c>
      <c r="D59" s="8">
        <v>3.33</v>
      </c>
      <c r="E59" s="12">
        <v>7</v>
      </c>
      <c r="F59" s="8">
        <v>4.0199999999999996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277</v>
      </c>
      <c r="C60" s="12">
        <v>6</v>
      </c>
      <c r="D60" s="8">
        <v>2.86</v>
      </c>
      <c r="E60" s="12">
        <v>6</v>
      </c>
      <c r="F60" s="8">
        <v>3.45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174</v>
      </c>
      <c r="C61" s="12">
        <v>6</v>
      </c>
      <c r="D61" s="8">
        <v>2.86</v>
      </c>
      <c r="E61" s="12">
        <v>3</v>
      </c>
      <c r="F61" s="8">
        <v>1.72</v>
      </c>
      <c r="G61" s="12">
        <v>3</v>
      </c>
      <c r="H61" s="8">
        <v>8.33</v>
      </c>
      <c r="I61" s="12">
        <v>0</v>
      </c>
    </row>
    <row r="62" spans="2:9" ht="15" customHeight="1" x14ac:dyDescent="0.15">
      <c r="B62" t="s">
        <v>160</v>
      </c>
      <c r="C62" s="12">
        <v>6</v>
      </c>
      <c r="D62" s="8">
        <v>2.86</v>
      </c>
      <c r="E62" s="12">
        <v>6</v>
      </c>
      <c r="F62" s="8">
        <v>3.45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164</v>
      </c>
      <c r="C63" s="12">
        <v>6</v>
      </c>
      <c r="D63" s="8">
        <v>2.86</v>
      </c>
      <c r="E63" s="12">
        <v>6</v>
      </c>
      <c r="F63" s="8">
        <v>3.45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175</v>
      </c>
      <c r="C64" s="12">
        <v>5</v>
      </c>
      <c r="D64" s="8">
        <v>2.38</v>
      </c>
      <c r="E64" s="12">
        <v>4</v>
      </c>
      <c r="F64" s="8">
        <v>2.2999999999999998</v>
      </c>
      <c r="G64" s="12">
        <v>1</v>
      </c>
      <c r="H64" s="8">
        <v>2.78</v>
      </c>
      <c r="I64" s="12">
        <v>0</v>
      </c>
    </row>
    <row r="65" spans="2:9" ht="15" customHeight="1" x14ac:dyDescent="0.15">
      <c r="B65" t="s">
        <v>170</v>
      </c>
      <c r="C65" s="12">
        <v>5</v>
      </c>
      <c r="D65" s="8">
        <v>2.38</v>
      </c>
      <c r="E65" s="12">
        <v>5</v>
      </c>
      <c r="F65" s="8">
        <v>2.87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190</v>
      </c>
      <c r="C66" s="12">
        <v>4</v>
      </c>
      <c r="D66" s="8">
        <v>1.9</v>
      </c>
      <c r="E66" s="12">
        <v>4</v>
      </c>
      <c r="F66" s="8">
        <v>2.2999999999999998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197</v>
      </c>
      <c r="C67" s="12">
        <v>4</v>
      </c>
      <c r="D67" s="8">
        <v>1.9</v>
      </c>
      <c r="E67" s="12">
        <v>4</v>
      </c>
      <c r="F67" s="8">
        <v>2.2999999999999998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178</v>
      </c>
      <c r="C68" s="12">
        <v>4</v>
      </c>
      <c r="D68" s="8">
        <v>1.9</v>
      </c>
      <c r="E68" s="12">
        <v>2</v>
      </c>
      <c r="F68" s="8">
        <v>1.1499999999999999</v>
      </c>
      <c r="G68" s="12">
        <v>2</v>
      </c>
      <c r="H68" s="8">
        <v>5.56</v>
      </c>
      <c r="I68" s="12">
        <v>0</v>
      </c>
    </row>
    <row r="69" spans="2:9" ht="15" customHeight="1" x14ac:dyDescent="0.15">
      <c r="B69" t="s">
        <v>272</v>
      </c>
      <c r="C69" s="12">
        <v>4</v>
      </c>
      <c r="D69" s="8">
        <v>1.9</v>
      </c>
      <c r="E69" s="12">
        <v>4</v>
      </c>
      <c r="F69" s="8">
        <v>2.2999999999999998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148</v>
      </c>
      <c r="C70" s="12">
        <v>4</v>
      </c>
      <c r="D70" s="8">
        <v>1.9</v>
      </c>
      <c r="E70" s="12">
        <v>4</v>
      </c>
      <c r="F70" s="8">
        <v>2.2999999999999998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151</v>
      </c>
      <c r="C71" s="12">
        <v>4</v>
      </c>
      <c r="D71" s="8">
        <v>1.9</v>
      </c>
      <c r="E71" s="12">
        <v>4</v>
      </c>
      <c r="F71" s="8">
        <v>2.2999999999999998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152</v>
      </c>
      <c r="C72" s="12">
        <v>4</v>
      </c>
      <c r="D72" s="8">
        <v>1.9</v>
      </c>
      <c r="E72" s="12">
        <v>3</v>
      </c>
      <c r="F72" s="8">
        <v>1.72</v>
      </c>
      <c r="G72" s="12">
        <v>1</v>
      </c>
      <c r="H72" s="8">
        <v>2.78</v>
      </c>
      <c r="I72" s="12">
        <v>0</v>
      </c>
    </row>
    <row r="74" spans="2:9" ht="15" customHeight="1" x14ac:dyDescent="0.15">
      <c r="B74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13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730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8</v>
      </c>
      <c r="D6" s="8">
        <v>18.600000000000001</v>
      </c>
      <c r="E6" s="12">
        <v>5</v>
      </c>
      <c r="F6" s="8">
        <v>13.51</v>
      </c>
      <c r="G6" s="12">
        <v>3</v>
      </c>
      <c r="H6" s="8">
        <v>50</v>
      </c>
      <c r="I6" s="12">
        <v>0</v>
      </c>
    </row>
    <row r="7" spans="2:9" ht="15" customHeight="1" x14ac:dyDescent="0.15">
      <c r="B7" t="s">
        <v>42</v>
      </c>
      <c r="C7" s="12">
        <v>18</v>
      </c>
      <c r="D7" s="8">
        <v>41.86</v>
      </c>
      <c r="E7" s="12">
        <v>16</v>
      </c>
      <c r="F7" s="8">
        <v>43.24</v>
      </c>
      <c r="G7" s="12">
        <v>2</v>
      </c>
      <c r="H7" s="8">
        <v>33.33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1</v>
      </c>
      <c r="D10" s="8">
        <v>2.33</v>
      </c>
      <c r="E10" s="12">
        <v>1</v>
      </c>
      <c r="F10" s="8">
        <v>2.7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11</v>
      </c>
      <c r="D11" s="8">
        <v>25.58</v>
      </c>
      <c r="E11" s="12">
        <v>10</v>
      </c>
      <c r="F11" s="8">
        <v>27.03</v>
      </c>
      <c r="G11" s="12">
        <v>1</v>
      </c>
      <c r="H11" s="8">
        <v>16.670000000000002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50</v>
      </c>
      <c r="C15" s="12">
        <v>3</v>
      </c>
      <c r="D15" s="8">
        <v>6.98</v>
      </c>
      <c r="E15" s="12">
        <v>3</v>
      </c>
      <c r="F15" s="8">
        <v>8.11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51</v>
      </c>
      <c r="C16" s="12">
        <v>1</v>
      </c>
      <c r="D16" s="8">
        <v>2.33</v>
      </c>
      <c r="E16" s="12">
        <v>1</v>
      </c>
      <c r="F16" s="8">
        <v>2.7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1</v>
      </c>
      <c r="D18" s="8">
        <v>2.33</v>
      </c>
      <c r="E18" s="12">
        <v>1</v>
      </c>
      <c r="F18" s="8">
        <v>2.7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54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601</v>
      </c>
      <c r="C20" s="12">
        <f>SUM(LTBL_29444[総数／事業所数])</f>
        <v>43</v>
      </c>
      <c r="E20" s="12">
        <f>SUBTOTAL(109,LTBL_29444[個人／事業所数])</f>
        <v>37</v>
      </c>
      <c r="G20" s="12">
        <f>SUBTOTAL(109,LTBL_29444[法人／事業所数])</f>
        <v>6</v>
      </c>
      <c r="I20" s="12">
        <f>SUBTOTAL(109,LTBL_29444[法人以外の団体／事業所数])</f>
        <v>0</v>
      </c>
    </row>
    <row r="21" spans="2:9" ht="15" customHeight="1" x14ac:dyDescent="0.15">
      <c r="E21" s="11">
        <f>LTBL_29444[[#Totals],[個人／事業所数]]/LTBL_29444[[#Totals],[総数／事業所数]]</f>
        <v>0.86046511627906974</v>
      </c>
      <c r="G21" s="11">
        <f>LTBL_29444[[#Totals],[法人／事業所数]]/LTBL_29444[[#Totals],[総数／事業所数]]</f>
        <v>0.13953488372093023</v>
      </c>
      <c r="I21" s="11">
        <f>LTBL_29444[[#Totals],[法人以外の団体／事業所数]]/LTBL_29444[[#Totals],[総数／事業所数]]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731</v>
      </c>
      <c r="E23" s="10" t="s">
        <v>58</v>
      </c>
      <c r="F23" s="10" t="s">
        <v>732</v>
      </c>
      <c r="G23" s="10" t="s">
        <v>60</v>
      </c>
      <c r="H23" s="10" t="s">
        <v>733</v>
      </c>
      <c r="I23" s="10" t="s">
        <v>62</v>
      </c>
    </row>
    <row r="24" spans="2:9" ht="15" customHeight="1" x14ac:dyDescent="0.15">
      <c r="B24" t="s">
        <v>603</v>
      </c>
      <c r="C24">
        <v>1</v>
      </c>
      <c r="D24" t="s">
        <v>602</v>
      </c>
      <c r="E24">
        <v>0</v>
      </c>
      <c r="F24" t="s">
        <v>604</v>
      </c>
      <c r="G24">
        <v>1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639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67</v>
      </c>
      <c r="C29" s="12">
        <v>12</v>
      </c>
      <c r="D29" s="8">
        <v>27.91</v>
      </c>
      <c r="E29" s="12">
        <v>10</v>
      </c>
      <c r="F29" s="8">
        <v>27.03</v>
      </c>
      <c r="G29" s="12">
        <v>2</v>
      </c>
      <c r="H29" s="8">
        <v>33.33</v>
      </c>
      <c r="I29" s="12">
        <v>0</v>
      </c>
    </row>
    <row r="30" spans="2:9" ht="15" customHeight="1" x14ac:dyDescent="0.15">
      <c r="B30" t="s">
        <v>63</v>
      </c>
      <c r="C30" s="12">
        <v>5</v>
      </c>
      <c r="D30" s="8">
        <v>11.63</v>
      </c>
      <c r="E30" s="12">
        <v>2</v>
      </c>
      <c r="F30" s="8">
        <v>5.41</v>
      </c>
      <c r="G30" s="12">
        <v>3</v>
      </c>
      <c r="H30" s="8">
        <v>50</v>
      </c>
      <c r="I30" s="12">
        <v>0</v>
      </c>
    </row>
    <row r="31" spans="2:9" ht="15" customHeight="1" x14ac:dyDescent="0.15">
      <c r="B31" t="s">
        <v>90</v>
      </c>
      <c r="C31" s="12">
        <v>4</v>
      </c>
      <c r="D31" s="8">
        <v>9.3000000000000007</v>
      </c>
      <c r="E31" s="12">
        <v>4</v>
      </c>
      <c r="F31" s="8">
        <v>10.81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68</v>
      </c>
      <c r="C32" s="12">
        <v>4</v>
      </c>
      <c r="D32" s="8">
        <v>9.3000000000000007</v>
      </c>
      <c r="E32" s="12">
        <v>4</v>
      </c>
      <c r="F32" s="8">
        <v>10.81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72</v>
      </c>
      <c r="C33" s="12">
        <v>3</v>
      </c>
      <c r="D33" s="8">
        <v>6.98</v>
      </c>
      <c r="E33" s="12">
        <v>3</v>
      </c>
      <c r="F33" s="8">
        <v>8.11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65</v>
      </c>
      <c r="C34" s="12">
        <v>2</v>
      </c>
      <c r="D34" s="8">
        <v>4.6500000000000004</v>
      </c>
      <c r="E34" s="12">
        <v>2</v>
      </c>
      <c r="F34" s="8">
        <v>5.41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70</v>
      </c>
      <c r="C35" s="12">
        <v>2</v>
      </c>
      <c r="D35" s="8">
        <v>4.6500000000000004</v>
      </c>
      <c r="E35" s="12">
        <v>2</v>
      </c>
      <c r="F35" s="8">
        <v>5.41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77</v>
      </c>
      <c r="C36" s="12">
        <v>2</v>
      </c>
      <c r="D36" s="8">
        <v>4.6500000000000004</v>
      </c>
      <c r="E36" s="12">
        <v>2</v>
      </c>
      <c r="F36" s="8">
        <v>5.41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64</v>
      </c>
      <c r="C37" s="12">
        <v>1</v>
      </c>
      <c r="D37" s="8">
        <v>2.33</v>
      </c>
      <c r="E37" s="12">
        <v>1</v>
      </c>
      <c r="F37" s="8">
        <v>2.7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93</v>
      </c>
      <c r="C38" s="12">
        <v>1</v>
      </c>
      <c r="D38" s="8">
        <v>2.33</v>
      </c>
      <c r="E38" s="12">
        <v>1</v>
      </c>
      <c r="F38" s="8">
        <v>2.7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103</v>
      </c>
      <c r="C39" s="12">
        <v>1</v>
      </c>
      <c r="D39" s="8">
        <v>2.33</v>
      </c>
      <c r="E39" s="12">
        <v>1</v>
      </c>
      <c r="F39" s="8">
        <v>2.7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109</v>
      </c>
      <c r="C40" s="12">
        <v>1</v>
      </c>
      <c r="D40" s="8">
        <v>2.33</v>
      </c>
      <c r="E40" s="12">
        <v>1</v>
      </c>
      <c r="F40" s="8">
        <v>2.7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89</v>
      </c>
      <c r="C41" s="12">
        <v>1</v>
      </c>
      <c r="D41" s="8">
        <v>2.33</v>
      </c>
      <c r="E41" s="12">
        <v>0</v>
      </c>
      <c r="F41" s="8">
        <v>0</v>
      </c>
      <c r="G41" s="12">
        <v>1</v>
      </c>
      <c r="H41" s="8">
        <v>16.670000000000002</v>
      </c>
      <c r="I41" s="12">
        <v>0</v>
      </c>
    </row>
    <row r="42" spans="2:9" ht="15" customHeight="1" x14ac:dyDescent="0.15">
      <c r="B42" t="s">
        <v>69</v>
      </c>
      <c r="C42" s="12">
        <v>1</v>
      </c>
      <c r="D42" s="8">
        <v>2.33</v>
      </c>
      <c r="E42" s="12">
        <v>1</v>
      </c>
      <c r="F42" s="8">
        <v>2.7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94</v>
      </c>
      <c r="C43" s="12">
        <v>1</v>
      </c>
      <c r="D43" s="8">
        <v>2.33</v>
      </c>
      <c r="E43" s="12">
        <v>1</v>
      </c>
      <c r="F43" s="8">
        <v>2.7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78</v>
      </c>
      <c r="C44" s="12">
        <v>1</v>
      </c>
      <c r="D44" s="8">
        <v>2.33</v>
      </c>
      <c r="E44" s="12">
        <v>1</v>
      </c>
      <c r="F44" s="8">
        <v>2.7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81</v>
      </c>
      <c r="C45" s="12">
        <v>1</v>
      </c>
      <c r="D45" s="8">
        <v>2.33</v>
      </c>
      <c r="E45" s="12">
        <v>1</v>
      </c>
      <c r="F45" s="8">
        <v>2.7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119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99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66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105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95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114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120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86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96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98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97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110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121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91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122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123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111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124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125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100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92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126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127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128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129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130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131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106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118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132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133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112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134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135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136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115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137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138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117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88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83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139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71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87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104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73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74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116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140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75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141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76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107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79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101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80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84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113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82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102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108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85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142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684</v>
      </c>
      <c r="C111" s="10" t="s">
        <v>56</v>
      </c>
      <c r="D111" s="10" t="s">
        <v>57</v>
      </c>
      <c r="E111" s="10" t="s">
        <v>58</v>
      </c>
      <c r="F111" s="10" t="s">
        <v>59</v>
      </c>
      <c r="G111" s="10" t="s">
        <v>60</v>
      </c>
      <c r="H111" s="10" t="s">
        <v>61</v>
      </c>
      <c r="I111" s="10" t="s">
        <v>62</v>
      </c>
    </row>
    <row r="112" spans="2:9" ht="15" customHeight="1" x14ac:dyDescent="0.15">
      <c r="B112" t="s">
        <v>273</v>
      </c>
      <c r="C112" s="12">
        <v>6</v>
      </c>
      <c r="D112" s="8">
        <v>13.95</v>
      </c>
      <c r="E112" s="12">
        <v>4</v>
      </c>
      <c r="F112" s="8">
        <v>10.81</v>
      </c>
      <c r="G112" s="12">
        <v>2</v>
      </c>
      <c r="H112" s="8">
        <v>33.33</v>
      </c>
      <c r="I112" s="12">
        <v>0</v>
      </c>
    </row>
    <row r="113" spans="2:9" ht="15" customHeight="1" x14ac:dyDescent="0.15">
      <c r="B113" t="s">
        <v>177</v>
      </c>
      <c r="C113" s="12">
        <v>4</v>
      </c>
      <c r="D113" s="8">
        <v>9.3000000000000007</v>
      </c>
      <c r="E113" s="12">
        <v>4</v>
      </c>
      <c r="F113" s="8">
        <v>10.81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185</v>
      </c>
      <c r="C114" s="12">
        <v>4</v>
      </c>
      <c r="D114" s="8">
        <v>9.3000000000000007</v>
      </c>
      <c r="E114" s="12">
        <v>4</v>
      </c>
      <c r="F114" s="8">
        <v>10.81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174</v>
      </c>
      <c r="C115" s="12">
        <v>4</v>
      </c>
      <c r="D115" s="8">
        <v>9.3000000000000007</v>
      </c>
      <c r="E115" s="12">
        <v>4</v>
      </c>
      <c r="F115" s="8">
        <v>10.81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145</v>
      </c>
      <c r="C116" s="12">
        <v>2</v>
      </c>
      <c r="D116" s="8">
        <v>4.6500000000000004</v>
      </c>
      <c r="E116" s="12">
        <v>0</v>
      </c>
      <c r="F116" s="8">
        <v>0</v>
      </c>
      <c r="G116" s="12">
        <v>2</v>
      </c>
      <c r="H116" s="8">
        <v>33.33</v>
      </c>
      <c r="I116" s="12">
        <v>0</v>
      </c>
    </row>
    <row r="117" spans="2:9" ht="15" customHeight="1" x14ac:dyDescent="0.15">
      <c r="B117" t="s">
        <v>175</v>
      </c>
      <c r="C117" s="12">
        <v>2</v>
      </c>
      <c r="D117" s="8">
        <v>4.6500000000000004</v>
      </c>
      <c r="E117" s="12">
        <v>2</v>
      </c>
      <c r="F117" s="8">
        <v>5.41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170</v>
      </c>
      <c r="C118" s="12">
        <v>2</v>
      </c>
      <c r="D118" s="8">
        <v>4.6500000000000004</v>
      </c>
      <c r="E118" s="12">
        <v>2</v>
      </c>
      <c r="F118" s="8">
        <v>5.41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146</v>
      </c>
      <c r="C119" s="12">
        <v>1</v>
      </c>
      <c r="D119" s="8">
        <v>2.33</v>
      </c>
      <c r="E119" s="12">
        <v>0</v>
      </c>
      <c r="F119" s="8">
        <v>0</v>
      </c>
      <c r="G119" s="12">
        <v>1</v>
      </c>
      <c r="H119" s="8">
        <v>16.670000000000002</v>
      </c>
      <c r="I119" s="12">
        <v>0</v>
      </c>
    </row>
    <row r="120" spans="2:9" ht="15" customHeight="1" x14ac:dyDescent="0.15">
      <c r="B120" t="s">
        <v>192</v>
      </c>
      <c r="C120" s="12">
        <v>1</v>
      </c>
      <c r="D120" s="8">
        <v>2.33</v>
      </c>
      <c r="E120" s="12">
        <v>1</v>
      </c>
      <c r="F120" s="8">
        <v>2.7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178</v>
      </c>
      <c r="C121" s="12">
        <v>1</v>
      </c>
      <c r="D121" s="8">
        <v>2.33</v>
      </c>
      <c r="E121" s="12">
        <v>1</v>
      </c>
      <c r="F121" s="8">
        <v>2.7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241</v>
      </c>
      <c r="C122" s="12">
        <v>1</v>
      </c>
      <c r="D122" s="8">
        <v>2.33</v>
      </c>
      <c r="E122" s="12">
        <v>1</v>
      </c>
      <c r="F122" s="8">
        <v>2.7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279</v>
      </c>
      <c r="C123" s="12">
        <v>1</v>
      </c>
      <c r="D123" s="8">
        <v>2.33</v>
      </c>
      <c r="E123" s="12">
        <v>1</v>
      </c>
      <c r="F123" s="8">
        <v>2.7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280</v>
      </c>
      <c r="C124" s="12">
        <v>1</v>
      </c>
      <c r="D124" s="8">
        <v>2.33</v>
      </c>
      <c r="E124" s="12">
        <v>1</v>
      </c>
      <c r="F124" s="8">
        <v>2.7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250</v>
      </c>
      <c r="C125" s="12">
        <v>1</v>
      </c>
      <c r="D125" s="8">
        <v>2.33</v>
      </c>
      <c r="E125" s="12">
        <v>1</v>
      </c>
      <c r="F125" s="8">
        <v>2.7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200</v>
      </c>
      <c r="C126" s="12">
        <v>1</v>
      </c>
      <c r="D126" s="8">
        <v>2.33</v>
      </c>
      <c r="E126" s="12">
        <v>0</v>
      </c>
      <c r="F126" s="8">
        <v>0</v>
      </c>
      <c r="G126" s="12">
        <v>1</v>
      </c>
      <c r="H126" s="8">
        <v>16.670000000000002</v>
      </c>
      <c r="I126" s="12">
        <v>0</v>
      </c>
    </row>
    <row r="127" spans="2:9" ht="15" customHeight="1" x14ac:dyDescent="0.15">
      <c r="B127" t="s">
        <v>176</v>
      </c>
      <c r="C127" s="12">
        <v>1</v>
      </c>
      <c r="D127" s="8">
        <v>2.33</v>
      </c>
      <c r="E127" s="12">
        <v>1</v>
      </c>
      <c r="F127" s="8">
        <v>2.7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193</v>
      </c>
      <c r="C128" s="12">
        <v>1</v>
      </c>
      <c r="D128" s="8">
        <v>2.33</v>
      </c>
      <c r="E128" s="12">
        <v>1</v>
      </c>
      <c r="F128" s="8">
        <v>2.7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149</v>
      </c>
      <c r="C129" s="12">
        <v>1</v>
      </c>
      <c r="D129" s="8">
        <v>2.33</v>
      </c>
      <c r="E129" s="12">
        <v>1</v>
      </c>
      <c r="F129" s="8">
        <v>2.7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223</v>
      </c>
      <c r="C130" s="12">
        <v>1</v>
      </c>
      <c r="D130" s="8">
        <v>2.33</v>
      </c>
      <c r="E130" s="12">
        <v>1</v>
      </c>
      <c r="F130" s="8">
        <v>2.7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180</v>
      </c>
      <c r="C131" s="12">
        <v>1</v>
      </c>
      <c r="D131" s="8">
        <v>2.33</v>
      </c>
      <c r="E131" s="12">
        <v>1</v>
      </c>
      <c r="F131" s="8">
        <v>2.7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153</v>
      </c>
      <c r="C132" s="12">
        <v>1</v>
      </c>
      <c r="D132" s="8">
        <v>2.33</v>
      </c>
      <c r="E132" s="12">
        <v>1</v>
      </c>
      <c r="F132" s="8">
        <v>2.7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242</v>
      </c>
      <c r="C133" s="12">
        <v>1</v>
      </c>
      <c r="D133" s="8">
        <v>2.33</v>
      </c>
      <c r="E133" s="12">
        <v>1</v>
      </c>
      <c r="F133" s="8">
        <v>2.7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266</v>
      </c>
      <c r="C134" s="12">
        <v>1</v>
      </c>
      <c r="D134" s="8">
        <v>2.33</v>
      </c>
      <c r="E134" s="12">
        <v>1</v>
      </c>
      <c r="F134" s="8">
        <v>2.7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184</v>
      </c>
      <c r="C135" s="12">
        <v>1</v>
      </c>
      <c r="D135" s="8">
        <v>2.33</v>
      </c>
      <c r="E135" s="12">
        <v>1</v>
      </c>
      <c r="F135" s="8">
        <v>2.7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161</v>
      </c>
      <c r="C136" s="12">
        <v>1</v>
      </c>
      <c r="D136" s="8">
        <v>2.33</v>
      </c>
      <c r="E136" s="12">
        <v>1</v>
      </c>
      <c r="F136" s="8">
        <v>2.7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173</v>
      </c>
      <c r="C137" s="12">
        <v>1</v>
      </c>
      <c r="D137" s="8">
        <v>2.33</v>
      </c>
      <c r="E137" s="12">
        <v>1</v>
      </c>
      <c r="F137" s="8">
        <v>2.7</v>
      </c>
      <c r="G137" s="12">
        <v>0</v>
      </c>
      <c r="H137" s="8">
        <v>0</v>
      </c>
      <c r="I137" s="12">
        <v>0</v>
      </c>
    </row>
    <row r="139" spans="2:9" ht="15" customHeight="1" x14ac:dyDescent="0.15">
      <c r="B139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734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21</v>
      </c>
      <c r="D6" s="8">
        <v>13.82</v>
      </c>
      <c r="E6" s="12">
        <v>11</v>
      </c>
      <c r="F6" s="8">
        <v>8.4600000000000009</v>
      </c>
      <c r="G6" s="12">
        <v>10</v>
      </c>
      <c r="H6" s="8">
        <v>47.62</v>
      </c>
      <c r="I6" s="12">
        <v>0</v>
      </c>
    </row>
    <row r="7" spans="2:9" ht="15" customHeight="1" x14ac:dyDescent="0.15">
      <c r="B7" t="s">
        <v>42</v>
      </c>
      <c r="C7" s="12">
        <v>9</v>
      </c>
      <c r="D7" s="8">
        <v>5.92</v>
      </c>
      <c r="E7" s="12">
        <v>7</v>
      </c>
      <c r="F7" s="8">
        <v>5.38</v>
      </c>
      <c r="G7" s="12">
        <v>2</v>
      </c>
      <c r="H7" s="8">
        <v>9.52</v>
      </c>
      <c r="I7" s="12">
        <v>0</v>
      </c>
    </row>
    <row r="8" spans="2:9" ht="15" customHeight="1" x14ac:dyDescent="0.15">
      <c r="B8" t="s">
        <v>43</v>
      </c>
      <c r="C8" s="12">
        <v>2</v>
      </c>
      <c r="D8" s="8">
        <v>1.32</v>
      </c>
      <c r="E8" s="12">
        <v>0</v>
      </c>
      <c r="F8" s="8">
        <v>0</v>
      </c>
      <c r="G8" s="12">
        <v>2</v>
      </c>
      <c r="H8" s="8">
        <v>9.52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3</v>
      </c>
      <c r="D10" s="8">
        <v>1.97</v>
      </c>
      <c r="E10" s="12">
        <v>1</v>
      </c>
      <c r="F10" s="8">
        <v>0.77</v>
      </c>
      <c r="G10" s="12">
        <v>2</v>
      </c>
      <c r="H10" s="8">
        <v>9.52</v>
      </c>
      <c r="I10" s="12">
        <v>0</v>
      </c>
    </row>
    <row r="11" spans="2:9" ht="15" customHeight="1" x14ac:dyDescent="0.15">
      <c r="B11" t="s">
        <v>46</v>
      </c>
      <c r="C11" s="12">
        <v>57</v>
      </c>
      <c r="D11" s="8">
        <v>37.5</v>
      </c>
      <c r="E11" s="12">
        <v>54</v>
      </c>
      <c r="F11" s="8">
        <v>41.54</v>
      </c>
      <c r="G11" s="12">
        <v>2</v>
      </c>
      <c r="H11" s="8">
        <v>9.52</v>
      </c>
      <c r="I11" s="12">
        <v>1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1</v>
      </c>
      <c r="D13" s="8">
        <v>0.66</v>
      </c>
      <c r="E13" s="12">
        <v>1</v>
      </c>
      <c r="F13" s="8">
        <v>0.77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50</v>
      </c>
      <c r="C15" s="12">
        <v>42</v>
      </c>
      <c r="D15" s="8">
        <v>27.63</v>
      </c>
      <c r="E15" s="12">
        <v>42</v>
      </c>
      <c r="F15" s="8">
        <v>32.31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51</v>
      </c>
      <c r="C16" s="12">
        <v>13</v>
      </c>
      <c r="D16" s="8">
        <v>8.5500000000000007</v>
      </c>
      <c r="E16" s="12">
        <v>11</v>
      </c>
      <c r="F16" s="8">
        <v>8.4600000000000009</v>
      </c>
      <c r="G16" s="12">
        <v>2</v>
      </c>
      <c r="H16" s="8">
        <v>9.52</v>
      </c>
      <c r="I16" s="12">
        <v>0</v>
      </c>
    </row>
    <row r="17" spans="2:9" ht="15" customHeight="1" x14ac:dyDescent="0.15">
      <c r="B17" t="s">
        <v>52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3</v>
      </c>
      <c r="D18" s="8">
        <v>1.97</v>
      </c>
      <c r="E18" s="12">
        <v>2</v>
      </c>
      <c r="F18" s="8">
        <v>1.54</v>
      </c>
      <c r="G18" s="12">
        <v>1</v>
      </c>
      <c r="H18" s="8">
        <v>4.76</v>
      </c>
      <c r="I18" s="12">
        <v>0</v>
      </c>
    </row>
    <row r="19" spans="2:9" ht="15" customHeight="1" x14ac:dyDescent="0.15">
      <c r="B19" t="s">
        <v>54</v>
      </c>
      <c r="C19" s="12">
        <v>1</v>
      </c>
      <c r="D19" s="8">
        <v>0.66</v>
      </c>
      <c r="E19" s="12">
        <v>1</v>
      </c>
      <c r="F19" s="8">
        <v>0.77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601</v>
      </c>
      <c r="C20" s="12">
        <f>SUM(LTBL_29446[総数／事業所数])</f>
        <v>152</v>
      </c>
      <c r="E20" s="12">
        <f>SUBTOTAL(109,LTBL_29446[個人／事業所数])</f>
        <v>130</v>
      </c>
      <c r="G20" s="12">
        <f>SUBTOTAL(109,LTBL_29446[法人／事業所数])</f>
        <v>21</v>
      </c>
      <c r="I20" s="12">
        <f>SUBTOTAL(109,LTBL_29446[法人以外の団体／事業所数])</f>
        <v>1</v>
      </c>
    </row>
    <row r="21" spans="2:9" ht="15" customHeight="1" x14ac:dyDescent="0.15">
      <c r="E21" s="11">
        <f>LTBL_29446[[#Totals],[個人／事業所数]]/LTBL_29446[[#Totals],[総数／事業所数]]</f>
        <v>0.85526315789473684</v>
      </c>
      <c r="G21" s="11">
        <f>LTBL_29446[[#Totals],[法人／事業所数]]/LTBL_29446[[#Totals],[総数／事業所数]]</f>
        <v>0.13815789473684212</v>
      </c>
      <c r="I21" s="11">
        <f>LTBL_29446[[#Totals],[法人以外の団体／事業所数]]/LTBL_29446[[#Totals],[総数／事業所数]]</f>
        <v>6.5789473684210523E-3</v>
      </c>
    </row>
    <row r="23" spans="2:9" ht="33" customHeight="1" x14ac:dyDescent="0.15">
      <c r="B23" t="s">
        <v>600</v>
      </c>
      <c r="C23" s="10" t="s">
        <v>56</v>
      </c>
      <c r="D23" s="10" t="s">
        <v>735</v>
      </c>
      <c r="E23" s="10" t="s">
        <v>58</v>
      </c>
      <c r="F23" s="10" t="s">
        <v>699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1</v>
      </c>
      <c r="D24" t="s">
        <v>602</v>
      </c>
      <c r="E24">
        <v>0</v>
      </c>
      <c r="F24" t="s">
        <v>604</v>
      </c>
      <c r="G24">
        <v>1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72</v>
      </c>
      <c r="C29" s="12">
        <v>28</v>
      </c>
      <c r="D29" s="8">
        <v>18.420000000000002</v>
      </c>
      <c r="E29" s="12">
        <v>27</v>
      </c>
      <c r="F29" s="8">
        <v>20.77</v>
      </c>
      <c r="G29" s="12">
        <v>1</v>
      </c>
      <c r="H29" s="8">
        <v>4.76</v>
      </c>
      <c r="I29" s="12">
        <v>0</v>
      </c>
    </row>
    <row r="30" spans="2:9" ht="15" customHeight="1" x14ac:dyDescent="0.15">
      <c r="B30" t="s">
        <v>70</v>
      </c>
      <c r="C30" s="12">
        <v>23</v>
      </c>
      <c r="D30" s="8">
        <v>15.13</v>
      </c>
      <c r="E30" s="12">
        <v>22</v>
      </c>
      <c r="F30" s="8">
        <v>16.920000000000002</v>
      </c>
      <c r="G30" s="12">
        <v>0</v>
      </c>
      <c r="H30" s="8">
        <v>0</v>
      </c>
      <c r="I30" s="12">
        <v>1</v>
      </c>
    </row>
    <row r="31" spans="2:9" ht="15" customHeight="1" x14ac:dyDescent="0.15">
      <c r="B31" t="s">
        <v>77</v>
      </c>
      <c r="C31" s="12">
        <v>22</v>
      </c>
      <c r="D31" s="8">
        <v>14.47</v>
      </c>
      <c r="E31" s="12">
        <v>22</v>
      </c>
      <c r="F31" s="8">
        <v>16.920000000000002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94</v>
      </c>
      <c r="C32" s="12">
        <v>20</v>
      </c>
      <c r="D32" s="8">
        <v>13.16</v>
      </c>
      <c r="E32" s="12">
        <v>20</v>
      </c>
      <c r="F32" s="8">
        <v>15.38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63</v>
      </c>
      <c r="C33" s="12">
        <v>17</v>
      </c>
      <c r="D33" s="8">
        <v>11.18</v>
      </c>
      <c r="E33" s="12">
        <v>7</v>
      </c>
      <c r="F33" s="8">
        <v>5.38</v>
      </c>
      <c r="G33" s="12">
        <v>10</v>
      </c>
      <c r="H33" s="8">
        <v>47.62</v>
      </c>
      <c r="I33" s="12">
        <v>0</v>
      </c>
    </row>
    <row r="34" spans="2:9" ht="15" customHeight="1" x14ac:dyDescent="0.15">
      <c r="B34" t="s">
        <v>78</v>
      </c>
      <c r="C34" s="12">
        <v>10</v>
      </c>
      <c r="D34" s="8">
        <v>6.58</v>
      </c>
      <c r="E34" s="12">
        <v>9</v>
      </c>
      <c r="F34" s="8">
        <v>6.92</v>
      </c>
      <c r="G34" s="12">
        <v>1</v>
      </c>
      <c r="H34" s="8">
        <v>4.76</v>
      </c>
      <c r="I34" s="12">
        <v>0</v>
      </c>
    </row>
    <row r="35" spans="2:9" ht="15" customHeight="1" x14ac:dyDescent="0.15">
      <c r="B35" t="s">
        <v>90</v>
      </c>
      <c r="C35" s="12">
        <v>4</v>
      </c>
      <c r="D35" s="8">
        <v>2.63</v>
      </c>
      <c r="E35" s="12">
        <v>4</v>
      </c>
      <c r="F35" s="8">
        <v>3.08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67</v>
      </c>
      <c r="C36" s="12">
        <v>3</v>
      </c>
      <c r="D36" s="8">
        <v>1.97</v>
      </c>
      <c r="E36" s="12">
        <v>2</v>
      </c>
      <c r="F36" s="8">
        <v>1.54</v>
      </c>
      <c r="G36" s="12">
        <v>1</v>
      </c>
      <c r="H36" s="8">
        <v>4.76</v>
      </c>
      <c r="I36" s="12">
        <v>0</v>
      </c>
    </row>
    <row r="37" spans="2:9" ht="15" customHeight="1" x14ac:dyDescent="0.15">
      <c r="B37" t="s">
        <v>101</v>
      </c>
      <c r="C37" s="12">
        <v>3</v>
      </c>
      <c r="D37" s="8">
        <v>1.97</v>
      </c>
      <c r="E37" s="12">
        <v>2</v>
      </c>
      <c r="F37" s="8">
        <v>1.54</v>
      </c>
      <c r="G37" s="12">
        <v>1</v>
      </c>
      <c r="H37" s="8">
        <v>4.76</v>
      </c>
      <c r="I37" s="12">
        <v>0</v>
      </c>
    </row>
    <row r="38" spans="2:9" ht="15" customHeight="1" x14ac:dyDescent="0.15">
      <c r="B38" t="s">
        <v>64</v>
      </c>
      <c r="C38" s="12">
        <v>2</v>
      </c>
      <c r="D38" s="8">
        <v>1.32</v>
      </c>
      <c r="E38" s="12">
        <v>2</v>
      </c>
      <c r="F38" s="8">
        <v>1.54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65</v>
      </c>
      <c r="C39" s="12">
        <v>2</v>
      </c>
      <c r="D39" s="8">
        <v>1.32</v>
      </c>
      <c r="E39" s="12">
        <v>2</v>
      </c>
      <c r="F39" s="8">
        <v>1.54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126</v>
      </c>
      <c r="C40" s="12">
        <v>2</v>
      </c>
      <c r="D40" s="8">
        <v>1.32</v>
      </c>
      <c r="E40" s="12">
        <v>0</v>
      </c>
      <c r="F40" s="8">
        <v>0</v>
      </c>
      <c r="G40" s="12">
        <v>2</v>
      </c>
      <c r="H40" s="8">
        <v>9.52</v>
      </c>
      <c r="I40" s="12">
        <v>0</v>
      </c>
    </row>
    <row r="41" spans="2:9" ht="15" customHeight="1" x14ac:dyDescent="0.15">
      <c r="B41" t="s">
        <v>88</v>
      </c>
      <c r="C41" s="12">
        <v>2</v>
      </c>
      <c r="D41" s="8">
        <v>1.32</v>
      </c>
      <c r="E41" s="12">
        <v>2</v>
      </c>
      <c r="F41" s="8">
        <v>1.54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87</v>
      </c>
      <c r="C42" s="12">
        <v>2</v>
      </c>
      <c r="D42" s="8">
        <v>1.32</v>
      </c>
      <c r="E42" s="12">
        <v>1</v>
      </c>
      <c r="F42" s="8">
        <v>0.77</v>
      </c>
      <c r="G42" s="12">
        <v>1</v>
      </c>
      <c r="H42" s="8">
        <v>4.76</v>
      </c>
      <c r="I42" s="12">
        <v>0</v>
      </c>
    </row>
    <row r="43" spans="2:9" ht="15" customHeight="1" x14ac:dyDescent="0.15">
      <c r="B43" t="s">
        <v>81</v>
      </c>
      <c r="C43" s="12">
        <v>2</v>
      </c>
      <c r="D43" s="8">
        <v>1.32</v>
      </c>
      <c r="E43" s="12">
        <v>2</v>
      </c>
      <c r="F43" s="8">
        <v>1.54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99</v>
      </c>
      <c r="C44" s="12">
        <v>1</v>
      </c>
      <c r="D44" s="8">
        <v>0.66</v>
      </c>
      <c r="E44" s="12">
        <v>0</v>
      </c>
      <c r="F44" s="8">
        <v>0</v>
      </c>
      <c r="G44" s="12">
        <v>1</v>
      </c>
      <c r="H44" s="8">
        <v>4.76</v>
      </c>
      <c r="I44" s="12">
        <v>0</v>
      </c>
    </row>
    <row r="45" spans="2:9" ht="15" customHeight="1" x14ac:dyDescent="0.15">
      <c r="B45" t="s">
        <v>97</v>
      </c>
      <c r="C45" s="12">
        <v>1</v>
      </c>
      <c r="D45" s="8">
        <v>0.66</v>
      </c>
      <c r="E45" s="12">
        <v>1</v>
      </c>
      <c r="F45" s="8">
        <v>0.77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112</v>
      </c>
      <c r="C46" s="12">
        <v>1</v>
      </c>
      <c r="D46" s="8">
        <v>0.66</v>
      </c>
      <c r="E46" s="12">
        <v>1</v>
      </c>
      <c r="F46" s="8">
        <v>0.77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109</v>
      </c>
      <c r="C47" s="12">
        <v>1</v>
      </c>
      <c r="D47" s="8">
        <v>0.66</v>
      </c>
      <c r="E47" s="12">
        <v>0</v>
      </c>
      <c r="F47" s="8">
        <v>0</v>
      </c>
      <c r="G47" s="12">
        <v>1</v>
      </c>
      <c r="H47" s="8">
        <v>4.76</v>
      </c>
      <c r="I47" s="12">
        <v>0</v>
      </c>
    </row>
    <row r="48" spans="2:9" ht="15" customHeight="1" x14ac:dyDescent="0.15">
      <c r="B48" t="s">
        <v>115</v>
      </c>
      <c r="C48" s="12">
        <v>1</v>
      </c>
      <c r="D48" s="8">
        <v>0.66</v>
      </c>
      <c r="E48" s="12">
        <v>0</v>
      </c>
      <c r="F48" s="8">
        <v>0</v>
      </c>
      <c r="G48" s="12">
        <v>1</v>
      </c>
      <c r="H48" s="8">
        <v>4.76</v>
      </c>
      <c r="I48" s="12">
        <v>0</v>
      </c>
    </row>
    <row r="49" spans="2:9" ht="15" customHeight="1" x14ac:dyDescent="0.15">
      <c r="B49" t="s">
        <v>89</v>
      </c>
      <c r="C49" s="12">
        <v>1</v>
      </c>
      <c r="D49" s="8">
        <v>0.66</v>
      </c>
      <c r="E49" s="12">
        <v>1</v>
      </c>
      <c r="F49" s="8">
        <v>0.77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69</v>
      </c>
      <c r="C50" s="12">
        <v>1</v>
      </c>
      <c r="D50" s="8">
        <v>0.66</v>
      </c>
      <c r="E50" s="12">
        <v>1</v>
      </c>
      <c r="F50" s="8">
        <v>0.77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74</v>
      </c>
      <c r="C51" s="12">
        <v>1</v>
      </c>
      <c r="D51" s="8">
        <v>0.66</v>
      </c>
      <c r="E51" s="12">
        <v>1</v>
      </c>
      <c r="F51" s="8">
        <v>0.77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84</v>
      </c>
      <c r="C52" s="12">
        <v>1</v>
      </c>
      <c r="D52" s="8">
        <v>0.66</v>
      </c>
      <c r="E52" s="12">
        <v>0</v>
      </c>
      <c r="F52" s="8">
        <v>0</v>
      </c>
      <c r="G52" s="12">
        <v>1</v>
      </c>
      <c r="H52" s="8">
        <v>4.76</v>
      </c>
      <c r="I52" s="12">
        <v>0</v>
      </c>
    </row>
    <row r="53" spans="2:9" ht="15" customHeight="1" x14ac:dyDescent="0.15">
      <c r="B53" t="s">
        <v>113</v>
      </c>
      <c r="C53" s="12">
        <v>1</v>
      </c>
      <c r="D53" s="8">
        <v>0.66</v>
      </c>
      <c r="E53" s="12">
        <v>1</v>
      </c>
      <c r="F53" s="8">
        <v>0.77</v>
      </c>
      <c r="G53" s="12">
        <v>0</v>
      </c>
      <c r="H53" s="8">
        <v>0</v>
      </c>
      <c r="I53" s="12">
        <v>0</v>
      </c>
    </row>
    <row r="56" spans="2:9" ht="33" customHeight="1" x14ac:dyDescent="0.15">
      <c r="B56" t="s">
        <v>691</v>
      </c>
      <c r="C56" s="10" t="s">
        <v>56</v>
      </c>
      <c r="D56" s="10" t="s">
        <v>57</v>
      </c>
      <c r="E56" s="10" t="s">
        <v>58</v>
      </c>
      <c r="F56" s="10" t="s">
        <v>59</v>
      </c>
      <c r="G56" s="10" t="s">
        <v>60</v>
      </c>
      <c r="H56" s="10" t="s">
        <v>61</v>
      </c>
      <c r="I56" s="10" t="s">
        <v>62</v>
      </c>
    </row>
    <row r="57" spans="2:9" ht="15" customHeight="1" x14ac:dyDescent="0.15">
      <c r="B57" t="s">
        <v>145</v>
      </c>
      <c r="C57" s="12">
        <v>14</v>
      </c>
      <c r="D57" s="8">
        <v>9.2100000000000009</v>
      </c>
      <c r="E57" s="12">
        <v>4</v>
      </c>
      <c r="F57" s="8">
        <v>3.08</v>
      </c>
      <c r="G57" s="12">
        <v>10</v>
      </c>
      <c r="H57" s="8">
        <v>47.62</v>
      </c>
      <c r="I57" s="12">
        <v>0</v>
      </c>
    </row>
    <row r="58" spans="2:9" ht="15" customHeight="1" x14ac:dyDescent="0.15">
      <c r="B58" t="s">
        <v>153</v>
      </c>
      <c r="C58" s="12">
        <v>13</v>
      </c>
      <c r="D58" s="8">
        <v>8.5500000000000007</v>
      </c>
      <c r="E58" s="12">
        <v>13</v>
      </c>
      <c r="F58" s="8">
        <v>10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242</v>
      </c>
      <c r="C59" s="12">
        <v>13</v>
      </c>
      <c r="D59" s="8">
        <v>8.5500000000000007</v>
      </c>
      <c r="E59" s="12">
        <v>13</v>
      </c>
      <c r="F59" s="8">
        <v>10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253</v>
      </c>
      <c r="C60" s="12">
        <v>10</v>
      </c>
      <c r="D60" s="8">
        <v>6.58</v>
      </c>
      <c r="E60" s="12">
        <v>10</v>
      </c>
      <c r="F60" s="8">
        <v>7.69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150</v>
      </c>
      <c r="C61" s="12">
        <v>9</v>
      </c>
      <c r="D61" s="8">
        <v>5.92</v>
      </c>
      <c r="E61" s="12">
        <v>9</v>
      </c>
      <c r="F61" s="8">
        <v>6.92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152</v>
      </c>
      <c r="C62" s="12">
        <v>7</v>
      </c>
      <c r="D62" s="8">
        <v>4.6100000000000003</v>
      </c>
      <c r="E62" s="12">
        <v>6</v>
      </c>
      <c r="F62" s="8">
        <v>4.62</v>
      </c>
      <c r="G62" s="12">
        <v>1</v>
      </c>
      <c r="H62" s="8">
        <v>4.76</v>
      </c>
      <c r="I62" s="12">
        <v>0</v>
      </c>
    </row>
    <row r="63" spans="2:9" ht="15" customHeight="1" x14ac:dyDescent="0.15">
      <c r="B63" t="s">
        <v>149</v>
      </c>
      <c r="C63" s="12">
        <v>6</v>
      </c>
      <c r="D63" s="8">
        <v>3.95</v>
      </c>
      <c r="E63" s="12">
        <v>5</v>
      </c>
      <c r="F63" s="8">
        <v>3.85</v>
      </c>
      <c r="G63" s="12">
        <v>0</v>
      </c>
      <c r="H63" s="8">
        <v>0</v>
      </c>
      <c r="I63" s="12">
        <v>1</v>
      </c>
    </row>
    <row r="64" spans="2:9" ht="15" customHeight="1" x14ac:dyDescent="0.15">
      <c r="B64" t="s">
        <v>158</v>
      </c>
      <c r="C64" s="12">
        <v>6</v>
      </c>
      <c r="D64" s="8">
        <v>3.95</v>
      </c>
      <c r="E64" s="12">
        <v>6</v>
      </c>
      <c r="F64" s="8">
        <v>4.62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160</v>
      </c>
      <c r="C65" s="12">
        <v>6</v>
      </c>
      <c r="D65" s="8">
        <v>3.95</v>
      </c>
      <c r="E65" s="12">
        <v>6</v>
      </c>
      <c r="F65" s="8">
        <v>4.62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180</v>
      </c>
      <c r="C66" s="12">
        <v>5</v>
      </c>
      <c r="D66" s="8">
        <v>3.29</v>
      </c>
      <c r="E66" s="12">
        <v>5</v>
      </c>
      <c r="F66" s="8">
        <v>3.85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283</v>
      </c>
      <c r="C67" s="12">
        <v>5</v>
      </c>
      <c r="D67" s="8">
        <v>3.29</v>
      </c>
      <c r="E67" s="12">
        <v>5</v>
      </c>
      <c r="F67" s="8">
        <v>3.85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222</v>
      </c>
      <c r="C68" s="12">
        <v>4</v>
      </c>
      <c r="D68" s="8">
        <v>2.63</v>
      </c>
      <c r="E68" s="12">
        <v>4</v>
      </c>
      <c r="F68" s="8">
        <v>3.08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148</v>
      </c>
      <c r="C69" s="12">
        <v>4</v>
      </c>
      <c r="D69" s="8">
        <v>2.63</v>
      </c>
      <c r="E69" s="12">
        <v>4</v>
      </c>
      <c r="F69" s="8">
        <v>3.08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177</v>
      </c>
      <c r="C70" s="12">
        <v>3</v>
      </c>
      <c r="D70" s="8">
        <v>1.97</v>
      </c>
      <c r="E70" s="12">
        <v>3</v>
      </c>
      <c r="F70" s="8">
        <v>2.31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161</v>
      </c>
      <c r="C71" s="12">
        <v>3</v>
      </c>
      <c r="D71" s="8">
        <v>1.97</v>
      </c>
      <c r="E71" s="12">
        <v>3</v>
      </c>
      <c r="F71" s="8">
        <v>2.31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175</v>
      </c>
      <c r="C72" s="12">
        <v>2</v>
      </c>
      <c r="D72" s="8">
        <v>1.32</v>
      </c>
      <c r="E72" s="12">
        <v>2</v>
      </c>
      <c r="F72" s="8">
        <v>1.54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273</v>
      </c>
      <c r="C73" s="12">
        <v>2</v>
      </c>
      <c r="D73" s="8">
        <v>1.32</v>
      </c>
      <c r="E73" s="12">
        <v>2</v>
      </c>
      <c r="F73" s="8">
        <v>1.54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281</v>
      </c>
      <c r="C74" s="12">
        <v>2</v>
      </c>
      <c r="D74" s="8">
        <v>1.32</v>
      </c>
      <c r="E74" s="12">
        <v>0</v>
      </c>
      <c r="F74" s="8">
        <v>0</v>
      </c>
      <c r="G74" s="12">
        <v>2</v>
      </c>
      <c r="H74" s="8">
        <v>9.52</v>
      </c>
      <c r="I74" s="12">
        <v>0</v>
      </c>
    </row>
    <row r="75" spans="2:9" ht="15" customHeight="1" x14ac:dyDescent="0.15">
      <c r="B75" t="s">
        <v>282</v>
      </c>
      <c r="C75" s="12">
        <v>2</v>
      </c>
      <c r="D75" s="8">
        <v>1.32</v>
      </c>
      <c r="E75" s="12">
        <v>2</v>
      </c>
      <c r="F75" s="8">
        <v>1.54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189</v>
      </c>
      <c r="C76" s="12">
        <v>2</v>
      </c>
      <c r="D76" s="8">
        <v>1.32</v>
      </c>
      <c r="E76" s="12">
        <v>1</v>
      </c>
      <c r="F76" s="8">
        <v>0.77</v>
      </c>
      <c r="G76" s="12">
        <v>1</v>
      </c>
      <c r="H76" s="8">
        <v>4.76</v>
      </c>
      <c r="I76" s="12">
        <v>0</v>
      </c>
    </row>
    <row r="77" spans="2:9" ht="15" customHeight="1" x14ac:dyDescent="0.15">
      <c r="B77" t="s">
        <v>243</v>
      </c>
      <c r="C77" s="12">
        <v>2</v>
      </c>
      <c r="D77" s="8">
        <v>1.32</v>
      </c>
      <c r="E77" s="12">
        <v>2</v>
      </c>
      <c r="F77" s="8">
        <v>1.54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156</v>
      </c>
      <c r="C78" s="12">
        <v>2</v>
      </c>
      <c r="D78" s="8">
        <v>1.32</v>
      </c>
      <c r="E78" s="12">
        <v>2</v>
      </c>
      <c r="F78" s="8">
        <v>1.54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181</v>
      </c>
      <c r="C79" s="12">
        <v>2</v>
      </c>
      <c r="D79" s="8">
        <v>1.32</v>
      </c>
      <c r="E79" s="12">
        <v>2</v>
      </c>
      <c r="F79" s="8">
        <v>1.54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256</v>
      </c>
      <c r="C80" s="12">
        <v>2</v>
      </c>
      <c r="D80" s="8">
        <v>1.32</v>
      </c>
      <c r="E80" s="12">
        <v>1</v>
      </c>
      <c r="F80" s="8">
        <v>0.77</v>
      </c>
      <c r="G80" s="12">
        <v>1</v>
      </c>
      <c r="H80" s="8">
        <v>4.76</v>
      </c>
      <c r="I80" s="12">
        <v>0</v>
      </c>
    </row>
    <row r="82" spans="2:2" ht="15" customHeight="1" x14ac:dyDescent="0.15">
      <c r="B82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736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9</v>
      </c>
      <c r="D6" s="8">
        <v>27.27</v>
      </c>
      <c r="E6" s="12">
        <v>0</v>
      </c>
      <c r="F6" s="8">
        <v>0</v>
      </c>
      <c r="G6" s="12">
        <v>9</v>
      </c>
      <c r="H6" s="8">
        <v>69.23</v>
      </c>
      <c r="I6" s="12">
        <v>0</v>
      </c>
    </row>
    <row r="7" spans="2:9" ht="15" customHeight="1" x14ac:dyDescent="0.15">
      <c r="B7" t="s">
        <v>42</v>
      </c>
      <c r="C7" s="12">
        <v>5</v>
      </c>
      <c r="D7" s="8">
        <v>15.15</v>
      </c>
      <c r="E7" s="12">
        <v>5</v>
      </c>
      <c r="F7" s="8">
        <v>25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8</v>
      </c>
      <c r="D11" s="8">
        <v>24.24</v>
      </c>
      <c r="E11" s="12">
        <v>8</v>
      </c>
      <c r="F11" s="8">
        <v>40</v>
      </c>
      <c r="G11" s="12">
        <v>0</v>
      </c>
      <c r="H11" s="8">
        <v>0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1</v>
      </c>
      <c r="D13" s="8">
        <v>3.03</v>
      </c>
      <c r="E13" s="12">
        <v>0</v>
      </c>
      <c r="F13" s="8">
        <v>0</v>
      </c>
      <c r="G13" s="12">
        <v>1</v>
      </c>
      <c r="H13" s="8">
        <v>7.69</v>
      </c>
      <c r="I13" s="12">
        <v>0</v>
      </c>
    </row>
    <row r="14" spans="2:9" ht="15" customHeight="1" x14ac:dyDescent="0.15">
      <c r="B14" t="s">
        <v>49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50</v>
      </c>
      <c r="C15" s="12">
        <v>9</v>
      </c>
      <c r="D15" s="8">
        <v>27.27</v>
      </c>
      <c r="E15" s="12">
        <v>7</v>
      </c>
      <c r="F15" s="8">
        <v>35</v>
      </c>
      <c r="G15" s="12">
        <v>2</v>
      </c>
      <c r="H15" s="8">
        <v>15.38</v>
      </c>
      <c r="I15" s="12">
        <v>0</v>
      </c>
    </row>
    <row r="16" spans="2:9" ht="15" customHeight="1" x14ac:dyDescent="0.15">
      <c r="B16" t="s">
        <v>51</v>
      </c>
      <c r="C16" s="12">
        <v>1</v>
      </c>
      <c r="D16" s="8">
        <v>3.03</v>
      </c>
      <c r="E16" s="12">
        <v>0</v>
      </c>
      <c r="F16" s="8">
        <v>0</v>
      </c>
      <c r="G16" s="12">
        <v>1</v>
      </c>
      <c r="H16" s="8">
        <v>7.69</v>
      </c>
      <c r="I16" s="12">
        <v>0</v>
      </c>
    </row>
    <row r="17" spans="2:9" ht="15" customHeight="1" x14ac:dyDescent="0.15">
      <c r="B17" t="s">
        <v>52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54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601</v>
      </c>
      <c r="C20" s="12">
        <f>SUM(LTBL_29447[総数／事業所数])</f>
        <v>33</v>
      </c>
      <c r="E20" s="12">
        <f>SUBTOTAL(109,LTBL_29447[個人／事業所数])</f>
        <v>20</v>
      </c>
      <c r="G20" s="12">
        <f>SUBTOTAL(109,LTBL_29447[法人／事業所数])</f>
        <v>13</v>
      </c>
      <c r="I20" s="12">
        <f>SUBTOTAL(109,LTBL_29447[法人以外の団体／事業所数])</f>
        <v>0</v>
      </c>
    </row>
    <row r="21" spans="2:9" ht="15" customHeight="1" x14ac:dyDescent="0.15">
      <c r="E21" s="11">
        <f>LTBL_29447[[#Totals],[個人／事業所数]]/LTBL_29447[[#Totals],[総数／事業所数]]</f>
        <v>0.60606060606060608</v>
      </c>
      <c r="G21" s="11">
        <f>LTBL_29447[[#Totals],[法人／事業所数]]/LTBL_29447[[#Totals],[総数／事業所数]]</f>
        <v>0.39393939393939392</v>
      </c>
      <c r="I21" s="11">
        <f>LTBL_29447[[#Totals],[法人以外の団体／事業所数]]/LTBL_29447[[#Totals],[総数／事業所数]]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737</v>
      </c>
      <c r="E23" s="10" t="s">
        <v>58</v>
      </c>
      <c r="F23" s="10" t="s">
        <v>738</v>
      </c>
      <c r="G23" s="10" t="s">
        <v>60</v>
      </c>
      <c r="H23" s="10" t="s">
        <v>739</v>
      </c>
      <c r="I23" s="10" t="s">
        <v>62</v>
      </c>
    </row>
    <row r="24" spans="2:9" ht="15" customHeight="1" x14ac:dyDescent="0.15">
      <c r="B24" t="s">
        <v>603</v>
      </c>
      <c r="C24">
        <v>2</v>
      </c>
      <c r="D24" t="s">
        <v>602</v>
      </c>
      <c r="E24">
        <v>0</v>
      </c>
      <c r="F24" t="s">
        <v>604</v>
      </c>
      <c r="G24">
        <v>2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1</v>
      </c>
      <c r="D25" t="s">
        <v>602</v>
      </c>
      <c r="E25">
        <v>0</v>
      </c>
      <c r="F25" t="s">
        <v>604</v>
      </c>
      <c r="G25">
        <v>1</v>
      </c>
      <c r="H25" t="s">
        <v>605</v>
      </c>
      <c r="I25">
        <v>0</v>
      </c>
    </row>
    <row r="28" spans="2:9" ht="33" customHeight="1" x14ac:dyDescent="0.15">
      <c r="B28" t="s">
        <v>740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63</v>
      </c>
      <c r="C29" s="12">
        <v>9</v>
      </c>
      <c r="D29" s="8">
        <v>27.27</v>
      </c>
      <c r="E29" s="12">
        <v>0</v>
      </c>
      <c r="F29" s="8">
        <v>0</v>
      </c>
      <c r="G29" s="12">
        <v>9</v>
      </c>
      <c r="H29" s="8">
        <v>69.23</v>
      </c>
      <c r="I29" s="12">
        <v>0</v>
      </c>
    </row>
    <row r="30" spans="2:9" ht="15" customHeight="1" x14ac:dyDescent="0.15">
      <c r="B30" t="s">
        <v>94</v>
      </c>
      <c r="C30" s="12">
        <v>7</v>
      </c>
      <c r="D30" s="8">
        <v>21.21</v>
      </c>
      <c r="E30" s="12">
        <v>6</v>
      </c>
      <c r="F30" s="8">
        <v>30</v>
      </c>
      <c r="G30" s="12">
        <v>1</v>
      </c>
      <c r="H30" s="8">
        <v>7.69</v>
      </c>
      <c r="I30" s="12">
        <v>0</v>
      </c>
    </row>
    <row r="31" spans="2:9" ht="15" customHeight="1" x14ac:dyDescent="0.15">
      <c r="B31" t="s">
        <v>70</v>
      </c>
      <c r="C31" s="12">
        <v>6</v>
      </c>
      <c r="D31" s="8">
        <v>18.18</v>
      </c>
      <c r="E31" s="12">
        <v>6</v>
      </c>
      <c r="F31" s="8">
        <v>30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90</v>
      </c>
      <c r="C32" s="12">
        <v>4</v>
      </c>
      <c r="D32" s="8">
        <v>12.12</v>
      </c>
      <c r="E32" s="12">
        <v>4</v>
      </c>
      <c r="F32" s="8">
        <v>20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72</v>
      </c>
      <c r="C33" s="12">
        <v>2</v>
      </c>
      <c r="D33" s="8">
        <v>6.06</v>
      </c>
      <c r="E33" s="12">
        <v>2</v>
      </c>
      <c r="F33" s="8">
        <v>10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77</v>
      </c>
      <c r="C34" s="12">
        <v>2</v>
      </c>
      <c r="D34" s="8">
        <v>6.06</v>
      </c>
      <c r="E34" s="12">
        <v>1</v>
      </c>
      <c r="F34" s="8">
        <v>5</v>
      </c>
      <c r="G34" s="12">
        <v>1</v>
      </c>
      <c r="H34" s="8">
        <v>7.69</v>
      </c>
      <c r="I34" s="12">
        <v>0</v>
      </c>
    </row>
    <row r="35" spans="2:9" ht="15" customHeight="1" x14ac:dyDescent="0.15">
      <c r="B35" t="s">
        <v>96</v>
      </c>
      <c r="C35" s="12">
        <v>1</v>
      </c>
      <c r="D35" s="8">
        <v>3.03</v>
      </c>
      <c r="E35" s="12">
        <v>1</v>
      </c>
      <c r="F35" s="8">
        <v>5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74</v>
      </c>
      <c r="C36" s="12">
        <v>1</v>
      </c>
      <c r="D36" s="8">
        <v>3.03</v>
      </c>
      <c r="E36" s="12">
        <v>0</v>
      </c>
      <c r="F36" s="8">
        <v>0</v>
      </c>
      <c r="G36" s="12">
        <v>1</v>
      </c>
      <c r="H36" s="8">
        <v>7.69</v>
      </c>
      <c r="I36" s="12">
        <v>0</v>
      </c>
    </row>
    <row r="37" spans="2:9" ht="15" customHeight="1" x14ac:dyDescent="0.15">
      <c r="B37" t="s">
        <v>78</v>
      </c>
      <c r="C37" s="12">
        <v>1</v>
      </c>
      <c r="D37" s="8">
        <v>3.03</v>
      </c>
      <c r="E37" s="12">
        <v>0</v>
      </c>
      <c r="F37" s="8">
        <v>0</v>
      </c>
      <c r="G37" s="12">
        <v>1</v>
      </c>
      <c r="H37" s="8">
        <v>7.69</v>
      </c>
      <c r="I37" s="12">
        <v>0</v>
      </c>
    </row>
    <row r="38" spans="2:9" ht="15" customHeight="1" x14ac:dyDescent="0.15">
      <c r="B38" t="s">
        <v>119</v>
      </c>
      <c r="C38" s="12">
        <v>0</v>
      </c>
      <c r="D38" s="8">
        <v>0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64</v>
      </c>
      <c r="C39" s="12">
        <v>0</v>
      </c>
      <c r="D39" s="8">
        <v>0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65</v>
      </c>
      <c r="C40" s="12">
        <v>0</v>
      </c>
      <c r="D40" s="8">
        <v>0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99</v>
      </c>
      <c r="C41" s="12">
        <v>0</v>
      </c>
      <c r="D41" s="8">
        <v>0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66</v>
      </c>
      <c r="C42" s="12">
        <v>0</v>
      </c>
      <c r="D42" s="8">
        <v>0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67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93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105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95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114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120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86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98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97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110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121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91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122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103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123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111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124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125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100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92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126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127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128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129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130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131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106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118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132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133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112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109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134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135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136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115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137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138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117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88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89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83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68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139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69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71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87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104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73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116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140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75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141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76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107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79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101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80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81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84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113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82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102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108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85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142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630</v>
      </c>
      <c r="C111" s="10" t="s">
        <v>56</v>
      </c>
      <c r="D111" s="10" t="s">
        <v>57</v>
      </c>
      <c r="E111" s="10" t="s">
        <v>58</v>
      </c>
      <c r="F111" s="10" t="s">
        <v>59</v>
      </c>
      <c r="G111" s="10" t="s">
        <v>60</v>
      </c>
      <c r="H111" s="10" t="s">
        <v>61</v>
      </c>
      <c r="I111" s="10" t="s">
        <v>62</v>
      </c>
    </row>
    <row r="112" spans="2:9" ht="15" customHeight="1" x14ac:dyDescent="0.15">
      <c r="B112" t="s">
        <v>145</v>
      </c>
      <c r="C112" s="12">
        <v>9</v>
      </c>
      <c r="D112" s="8">
        <v>27.27</v>
      </c>
      <c r="E112" s="12">
        <v>0</v>
      </c>
      <c r="F112" s="8">
        <v>0</v>
      </c>
      <c r="G112" s="12">
        <v>9</v>
      </c>
      <c r="H112" s="8">
        <v>69.23</v>
      </c>
      <c r="I112" s="12">
        <v>0</v>
      </c>
    </row>
    <row r="113" spans="2:9" ht="15" customHeight="1" x14ac:dyDescent="0.15">
      <c r="B113" t="s">
        <v>242</v>
      </c>
      <c r="C113" s="12">
        <v>5</v>
      </c>
      <c r="D113" s="8">
        <v>15.15</v>
      </c>
      <c r="E113" s="12">
        <v>4</v>
      </c>
      <c r="F113" s="8">
        <v>20</v>
      </c>
      <c r="G113" s="12">
        <v>1</v>
      </c>
      <c r="H113" s="8">
        <v>7.69</v>
      </c>
      <c r="I113" s="12">
        <v>0</v>
      </c>
    </row>
    <row r="114" spans="2:9" ht="15" customHeight="1" x14ac:dyDescent="0.15">
      <c r="B114" t="s">
        <v>177</v>
      </c>
      <c r="C114" s="12">
        <v>4</v>
      </c>
      <c r="D114" s="8">
        <v>12.12</v>
      </c>
      <c r="E114" s="12">
        <v>4</v>
      </c>
      <c r="F114" s="8">
        <v>20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148</v>
      </c>
      <c r="C115" s="12">
        <v>2</v>
      </c>
      <c r="D115" s="8">
        <v>6.06</v>
      </c>
      <c r="E115" s="12">
        <v>2</v>
      </c>
      <c r="F115" s="8">
        <v>10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150</v>
      </c>
      <c r="C116" s="12">
        <v>2</v>
      </c>
      <c r="D116" s="8">
        <v>6.06</v>
      </c>
      <c r="E116" s="12">
        <v>2</v>
      </c>
      <c r="F116" s="8">
        <v>10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153</v>
      </c>
      <c r="C117" s="12">
        <v>2</v>
      </c>
      <c r="D117" s="8">
        <v>6.06</v>
      </c>
      <c r="E117" s="12">
        <v>2</v>
      </c>
      <c r="F117" s="8">
        <v>10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243</v>
      </c>
      <c r="C118" s="12">
        <v>2</v>
      </c>
      <c r="D118" s="8">
        <v>6.06</v>
      </c>
      <c r="E118" s="12">
        <v>2</v>
      </c>
      <c r="F118" s="8">
        <v>10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253</v>
      </c>
      <c r="C119" s="12">
        <v>2</v>
      </c>
      <c r="D119" s="8">
        <v>6.06</v>
      </c>
      <c r="E119" s="12">
        <v>1</v>
      </c>
      <c r="F119" s="8">
        <v>5</v>
      </c>
      <c r="G119" s="12">
        <v>1</v>
      </c>
      <c r="H119" s="8">
        <v>7.69</v>
      </c>
      <c r="I119" s="12">
        <v>0</v>
      </c>
    </row>
    <row r="120" spans="2:9" ht="15" customHeight="1" x14ac:dyDescent="0.15">
      <c r="B120" t="s">
        <v>210</v>
      </c>
      <c r="C120" s="12">
        <v>1</v>
      </c>
      <c r="D120" s="8">
        <v>3.03</v>
      </c>
      <c r="E120" s="12">
        <v>1</v>
      </c>
      <c r="F120" s="8">
        <v>5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516</v>
      </c>
      <c r="C121" s="12">
        <v>1</v>
      </c>
      <c r="D121" s="8">
        <v>3.03</v>
      </c>
      <c r="E121" s="12">
        <v>1</v>
      </c>
      <c r="F121" s="8">
        <v>5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149</v>
      </c>
      <c r="C122" s="12">
        <v>1</v>
      </c>
      <c r="D122" s="8">
        <v>3.03</v>
      </c>
      <c r="E122" s="12">
        <v>1</v>
      </c>
      <c r="F122" s="8">
        <v>5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154</v>
      </c>
      <c r="C123" s="12">
        <v>1</v>
      </c>
      <c r="D123" s="8">
        <v>3.03</v>
      </c>
      <c r="E123" s="12">
        <v>0</v>
      </c>
      <c r="F123" s="8">
        <v>0</v>
      </c>
      <c r="G123" s="12">
        <v>1</v>
      </c>
      <c r="H123" s="8">
        <v>7.69</v>
      </c>
      <c r="I123" s="12">
        <v>0</v>
      </c>
    </row>
    <row r="124" spans="2:9" ht="15" customHeight="1" x14ac:dyDescent="0.15">
      <c r="B124" t="s">
        <v>161</v>
      </c>
      <c r="C124" s="12">
        <v>1</v>
      </c>
      <c r="D124" s="8">
        <v>3.03</v>
      </c>
      <c r="E124" s="12">
        <v>0</v>
      </c>
      <c r="F124" s="8">
        <v>0</v>
      </c>
      <c r="G124" s="12">
        <v>1</v>
      </c>
      <c r="H124" s="8">
        <v>7.69</v>
      </c>
      <c r="I124" s="12">
        <v>0</v>
      </c>
    </row>
    <row r="125" spans="2:9" ht="15" customHeight="1" x14ac:dyDescent="0.15">
      <c r="B125" t="s">
        <v>284</v>
      </c>
      <c r="C125" s="12">
        <v>0</v>
      </c>
      <c r="D125" s="8">
        <v>0</v>
      </c>
      <c r="E125" s="12">
        <v>0</v>
      </c>
      <c r="F125" s="8">
        <v>0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285</v>
      </c>
      <c r="C126" s="12">
        <v>0</v>
      </c>
      <c r="D126" s="8">
        <v>0</v>
      </c>
      <c r="E126" s="12">
        <v>0</v>
      </c>
      <c r="F126" s="8">
        <v>0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286</v>
      </c>
      <c r="C127" s="12">
        <v>0</v>
      </c>
      <c r="D127" s="8">
        <v>0</v>
      </c>
      <c r="E127" s="12">
        <v>0</v>
      </c>
      <c r="F127" s="8">
        <v>0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287</v>
      </c>
      <c r="C128" s="12">
        <v>0</v>
      </c>
      <c r="D128" s="8">
        <v>0</v>
      </c>
      <c r="E128" s="12">
        <v>0</v>
      </c>
      <c r="F128" s="8">
        <v>0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288</v>
      </c>
      <c r="C129" s="12">
        <v>0</v>
      </c>
      <c r="D129" s="8">
        <v>0</v>
      </c>
      <c r="E129" s="12">
        <v>0</v>
      </c>
      <c r="F129" s="8">
        <v>0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289</v>
      </c>
      <c r="C130" s="12">
        <v>0</v>
      </c>
      <c r="D130" s="8">
        <v>0</v>
      </c>
      <c r="E130" s="12">
        <v>0</v>
      </c>
      <c r="F130" s="8">
        <v>0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290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291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191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292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146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175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195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293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190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294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295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244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192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203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245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196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197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296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170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260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>
        <v>0</v>
      </c>
      <c r="I150" s="12">
        <v>0</v>
      </c>
    </row>
    <row r="151" spans="2:9" ht="15" customHeight="1" x14ac:dyDescent="0.15">
      <c r="B151" t="s">
        <v>179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>
        <v>0</v>
      </c>
      <c r="I151" s="12">
        <v>0</v>
      </c>
    </row>
    <row r="152" spans="2:9" ht="15" customHeight="1" x14ac:dyDescent="0.15">
      <c r="B152" t="s">
        <v>297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>
        <v>0</v>
      </c>
      <c r="I152" s="12">
        <v>0</v>
      </c>
    </row>
    <row r="153" spans="2:9" ht="15" customHeight="1" x14ac:dyDescent="0.15">
      <c r="B153" t="s">
        <v>298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>
        <v>0</v>
      </c>
      <c r="I153" s="12">
        <v>0</v>
      </c>
    </row>
    <row r="154" spans="2:9" ht="15" customHeight="1" x14ac:dyDescent="0.15">
      <c r="B154" t="s">
        <v>204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>
        <v>0</v>
      </c>
      <c r="I154" s="12">
        <v>0</v>
      </c>
    </row>
    <row r="155" spans="2:9" ht="15" customHeight="1" x14ac:dyDescent="0.15">
      <c r="B155" t="s">
        <v>299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>
        <v>0</v>
      </c>
      <c r="I155" s="12">
        <v>0</v>
      </c>
    </row>
    <row r="156" spans="2:9" ht="15" customHeight="1" x14ac:dyDescent="0.15">
      <c r="B156" t="s">
        <v>300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>
        <v>0</v>
      </c>
      <c r="I156" s="12">
        <v>0</v>
      </c>
    </row>
    <row r="157" spans="2:9" ht="15" customHeight="1" x14ac:dyDescent="0.15">
      <c r="B157" t="s">
        <v>301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>
        <v>0</v>
      </c>
      <c r="I157" s="12">
        <v>0</v>
      </c>
    </row>
    <row r="158" spans="2:9" ht="15" customHeight="1" x14ac:dyDescent="0.15">
      <c r="B158" t="s">
        <v>239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>
        <v>0</v>
      </c>
      <c r="I158" s="12">
        <v>0</v>
      </c>
    </row>
    <row r="159" spans="2:9" ht="15" customHeight="1" x14ac:dyDescent="0.15">
      <c r="B159" t="s">
        <v>302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>
        <v>0</v>
      </c>
      <c r="I159" s="12">
        <v>0</v>
      </c>
    </row>
    <row r="160" spans="2:9" ht="15" customHeight="1" x14ac:dyDescent="0.15">
      <c r="B160" t="s">
        <v>303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>
        <v>0</v>
      </c>
      <c r="I160" s="12">
        <v>0</v>
      </c>
    </row>
    <row r="161" spans="2:9" ht="15" customHeight="1" x14ac:dyDescent="0.15">
      <c r="B161" t="s">
        <v>240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>
        <v>0</v>
      </c>
      <c r="I161" s="12">
        <v>0</v>
      </c>
    </row>
    <row r="162" spans="2:9" ht="15" customHeight="1" x14ac:dyDescent="0.15">
      <c r="B162" t="s">
        <v>304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>
        <v>0</v>
      </c>
      <c r="I162" s="12">
        <v>0</v>
      </c>
    </row>
    <row r="163" spans="2:9" ht="15" customHeight="1" x14ac:dyDescent="0.15">
      <c r="B163" t="s">
        <v>305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>
        <v>0</v>
      </c>
      <c r="I163" s="12">
        <v>0</v>
      </c>
    </row>
    <row r="164" spans="2:9" ht="15" customHeight="1" x14ac:dyDescent="0.15">
      <c r="B164" t="s">
        <v>306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>
        <v>0</v>
      </c>
      <c r="I164" s="12">
        <v>0</v>
      </c>
    </row>
    <row r="165" spans="2:9" ht="15" customHeight="1" x14ac:dyDescent="0.15">
      <c r="B165" t="s">
        <v>307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>
        <v>0</v>
      </c>
      <c r="I165" s="12">
        <v>0</v>
      </c>
    </row>
    <row r="166" spans="2:9" ht="15" customHeight="1" x14ac:dyDescent="0.15">
      <c r="B166" t="s">
        <v>308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>
        <v>0</v>
      </c>
      <c r="I166" s="12">
        <v>0</v>
      </c>
    </row>
    <row r="167" spans="2:9" ht="15" customHeight="1" x14ac:dyDescent="0.15">
      <c r="B167" t="s">
        <v>309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>
        <v>0</v>
      </c>
      <c r="I167" s="12">
        <v>0</v>
      </c>
    </row>
    <row r="168" spans="2:9" ht="15" customHeight="1" x14ac:dyDescent="0.15">
      <c r="B168" t="s">
        <v>310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>
        <v>0</v>
      </c>
      <c r="I168" s="12">
        <v>0</v>
      </c>
    </row>
    <row r="169" spans="2:9" ht="15" customHeight="1" x14ac:dyDescent="0.15">
      <c r="B169" t="s">
        <v>311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>
        <v>0</v>
      </c>
      <c r="I169" s="12">
        <v>0</v>
      </c>
    </row>
    <row r="170" spans="2:9" ht="15" customHeight="1" x14ac:dyDescent="0.15">
      <c r="B170" t="s">
        <v>312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>
        <v>0</v>
      </c>
      <c r="I170" s="12">
        <v>0</v>
      </c>
    </row>
    <row r="171" spans="2:9" ht="15" customHeight="1" x14ac:dyDescent="0.15">
      <c r="B171" t="s">
        <v>313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>
        <v>0</v>
      </c>
      <c r="I171" s="12">
        <v>0</v>
      </c>
    </row>
    <row r="172" spans="2:9" ht="15" customHeight="1" x14ac:dyDescent="0.15">
      <c r="B172" t="s">
        <v>205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>
        <v>0</v>
      </c>
      <c r="I172" s="12">
        <v>0</v>
      </c>
    </row>
    <row r="173" spans="2:9" ht="15" customHeight="1" x14ac:dyDescent="0.15">
      <c r="B173" t="s">
        <v>206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>
        <v>0</v>
      </c>
      <c r="I173" s="12">
        <v>0</v>
      </c>
    </row>
    <row r="174" spans="2:9" ht="15" customHeight="1" x14ac:dyDescent="0.15">
      <c r="B174" t="s">
        <v>314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>
        <v>0</v>
      </c>
      <c r="I174" s="12">
        <v>0</v>
      </c>
    </row>
    <row r="175" spans="2:9" ht="15" customHeight="1" x14ac:dyDescent="0.15">
      <c r="B175" t="s">
        <v>315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>
        <v>0</v>
      </c>
      <c r="I175" s="12">
        <v>0</v>
      </c>
    </row>
    <row r="176" spans="2:9" ht="15" customHeight="1" x14ac:dyDescent="0.15">
      <c r="B176" t="s">
        <v>187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>
        <v>0</v>
      </c>
      <c r="I176" s="12">
        <v>0</v>
      </c>
    </row>
    <row r="177" spans="2:9" ht="15" customHeight="1" x14ac:dyDescent="0.15">
      <c r="B177" t="s">
        <v>246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>
        <v>0</v>
      </c>
      <c r="I177" s="12">
        <v>0</v>
      </c>
    </row>
    <row r="178" spans="2:9" ht="15" customHeight="1" x14ac:dyDescent="0.15">
      <c r="B178" t="s">
        <v>171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>
        <v>0</v>
      </c>
      <c r="I178" s="12">
        <v>0</v>
      </c>
    </row>
    <row r="179" spans="2:9" ht="15" customHeight="1" x14ac:dyDescent="0.15">
      <c r="B179" t="s">
        <v>207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>
        <v>0</v>
      </c>
      <c r="I179" s="12">
        <v>0</v>
      </c>
    </row>
    <row r="180" spans="2:9" ht="15" customHeight="1" x14ac:dyDescent="0.15">
      <c r="B180" t="s">
        <v>316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>
        <v>0</v>
      </c>
      <c r="I180" s="12">
        <v>0</v>
      </c>
    </row>
    <row r="181" spans="2:9" ht="15" customHeight="1" x14ac:dyDescent="0.15">
      <c r="B181" t="s">
        <v>178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>
        <v>0</v>
      </c>
      <c r="I181" s="12">
        <v>0</v>
      </c>
    </row>
    <row r="182" spans="2:9" ht="15" customHeight="1" x14ac:dyDescent="0.15">
      <c r="B182" t="s">
        <v>273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>
        <v>0</v>
      </c>
      <c r="I182" s="12">
        <v>0</v>
      </c>
    </row>
    <row r="183" spans="2:9" ht="15" customHeight="1" x14ac:dyDescent="0.15">
      <c r="B183" t="s">
        <v>241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>
        <v>0</v>
      </c>
      <c r="I183" s="12">
        <v>0</v>
      </c>
    </row>
    <row r="184" spans="2:9" ht="15" customHeight="1" x14ac:dyDescent="0.15">
      <c r="B184" t="s">
        <v>185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>
        <v>0</v>
      </c>
      <c r="I184" s="12">
        <v>0</v>
      </c>
    </row>
    <row r="185" spans="2:9" ht="15" customHeight="1" x14ac:dyDescent="0.15">
      <c r="B185" t="s">
        <v>317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>
        <v>0</v>
      </c>
      <c r="I185" s="12">
        <v>0</v>
      </c>
    </row>
    <row r="186" spans="2:9" ht="15" customHeight="1" x14ac:dyDescent="0.15">
      <c r="B186" t="s">
        <v>279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>
        <v>0</v>
      </c>
      <c r="I186" s="12">
        <v>0</v>
      </c>
    </row>
    <row r="187" spans="2:9" ht="15" customHeight="1" x14ac:dyDescent="0.15">
      <c r="B187" t="s">
        <v>276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>
        <v>0</v>
      </c>
      <c r="I187" s="12">
        <v>0</v>
      </c>
    </row>
    <row r="188" spans="2:9" ht="15" customHeight="1" x14ac:dyDescent="0.15">
      <c r="B188" t="s">
        <v>274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>
        <v>0</v>
      </c>
      <c r="I188" s="12">
        <v>0</v>
      </c>
    </row>
    <row r="189" spans="2:9" ht="15" customHeight="1" x14ac:dyDescent="0.15">
      <c r="B189" t="s">
        <v>318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>
        <v>0</v>
      </c>
      <c r="I189" s="12">
        <v>0</v>
      </c>
    </row>
    <row r="190" spans="2:9" ht="15" customHeight="1" x14ac:dyDescent="0.15">
      <c r="B190" t="s">
        <v>319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>
        <v>0</v>
      </c>
      <c r="I190" s="12">
        <v>0</v>
      </c>
    </row>
    <row r="191" spans="2:9" ht="15" customHeight="1" x14ac:dyDescent="0.15">
      <c r="B191" t="s">
        <v>320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>
        <v>0</v>
      </c>
      <c r="I191" s="12">
        <v>0</v>
      </c>
    </row>
    <row r="192" spans="2:9" ht="15" customHeight="1" x14ac:dyDescent="0.15">
      <c r="B192" t="s">
        <v>321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>
        <v>0</v>
      </c>
      <c r="I192" s="12">
        <v>0</v>
      </c>
    </row>
    <row r="193" spans="2:9" ht="15" customHeight="1" x14ac:dyDescent="0.15">
      <c r="B193" t="s">
        <v>322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>
        <v>0</v>
      </c>
      <c r="I193" s="12">
        <v>0</v>
      </c>
    </row>
    <row r="194" spans="2:9" ht="15" customHeight="1" x14ac:dyDescent="0.15">
      <c r="B194" t="s">
        <v>323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>
        <v>0</v>
      </c>
      <c r="I194" s="12">
        <v>0</v>
      </c>
    </row>
    <row r="195" spans="2:9" ht="15" customHeight="1" x14ac:dyDescent="0.15">
      <c r="B195" t="s">
        <v>208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>
        <v>0</v>
      </c>
      <c r="I195" s="12">
        <v>0</v>
      </c>
    </row>
    <row r="196" spans="2:9" ht="15" customHeight="1" x14ac:dyDescent="0.15">
      <c r="B196" t="s">
        <v>324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>
        <v>0</v>
      </c>
      <c r="I196" s="12">
        <v>0</v>
      </c>
    </row>
    <row r="197" spans="2:9" ht="15" customHeight="1" x14ac:dyDescent="0.15">
      <c r="B197" t="s">
        <v>325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>
        <v>0</v>
      </c>
      <c r="I197" s="12">
        <v>0</v>
      </c>
    </row>
    <row r="198" spans="2:9" ht="15" customHeight="1" x14ac:dyDescent="0.15">
      <c r="B198" t="s">
        <v>277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>
        <v>0</v>
      </c>
      <c r="I198" s="12">
        <v>0</v>
      </c>
    </row>
    <row r="199" spans="2:9" ht="15" customHeight="1" x14ac:dyDescent="0.15">
      <c r="B199" t="s">
        <v>326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>
        <v>0</v>
      </c>
      <c r="I199" s="12">
        <v>0</v>
      </c>
    </row>
    <row r="200" spans="2:9" ht="15" customHeight="1" x14ac:dyDescent="0.15">
      <c r="B200" t="s">
        <v>209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>
        <v>0</v>
      </c>
      <c r="I200" s="12">
        <v>0</v>
      </c>
    </row>
    <row r="201" spans="2:9" ht="15" customHeight="1" x14ac:dyDescent="0.15">
      <c r="B201" t="s">
        <v>327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>
        <v>0</v>
      </c>
      <c r="I201" s="12">
        <v>0</v>
      </c>
    </row>
    <row r="202" spans="2:9" ht="15" customHeight="1" x14ac:dyDescent="0.15">
      <c r="B202" t="s">
        <v>328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>
        <v>0</v>
      </c>
      <c r="I202" s="12">
        <v>0</v>
      </c>
    </row>
    <row r="203" spans="2:9" ht="15" customHeight="1" x14ac:dyDescent="0.15">
      <c r="B203" t="s">
        <v>329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>
        <v>0</v>
      </c>
      <c r="I203" s="12">
        <v>0</v>
      </c>
    </row>
    <row r="204" spans="2:9" ht="15" customHeight="1" x14ac:dyDescent="0.15">
      <c r="B204" t="s">
        <v>330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>
        <v>0</v>
      </c>
      <c r="I204" s="12">
        <v>0</v>
      </c>
    </row>
    <row r="205" spans="2:9" ht="15" customHeight="1" x14ac:dyDescent="0.15">
      <c r="B205" t="s">
        <v>331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>
        <v>0</v>
      </c>
      <c r="I205" s="12">
        <v>0</v>
      </c>
    </row>
    <row r="206" spans="2:9" ht="15" customHeight="1" x14ac:dyDescent="0.15">
      <c r="B206" t="s">
        <v>332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>
        <v>0</v>
      </c>
      <c r="I206" s="12">
        <v>0</v>
      </c>
    </row>
    <row r="207" spans="2:9" ht="15" customHeight="1" x14ac:dyDescent="0.15">
      <c r="B207" t="s">
        <v>259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>
        <v>0</v>
      </c>
      <c r="I207" s="12">
        <v>0</v>
      </c>
    </row>
    <row r="208" spans="2:9" ht="15" customHeight="1" x14ac:dyDescent="0.15">
      <c r="B208" t="s">
        <v>333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>
        <v>0</v>
      </c>
      <c r="I208" s="12">
        <v>0</v>
      </c>
    </row>
    <row r="209" spans="2:9" ht="15" customHeight="1" x14ac:dyDescent="0.15">
      <c r="B209" t="s">
        <v>334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>
        <v>0</v>
      </c>
      <c r="I209" s="12">
        <v>0</v>
      </c>
    </row>
    <row r="210" spans="2:9" ht="15" customHeight="1" x14ac:dyDescent="0.15">
      <c r="B210" t="s">
        <v>335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>
        <v>0</v>
      </c>
      <c r="I210" s="12">
        <v>0</v>
      </c>
    </row>
    <row r="211" spans="2:9" ht="15" customHeight="1" x14ac:dyDescent="0.15">
      <c r="B211" t="s">
        <v>336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>
        <v>0</v>
      </c>
      <c r="I211" s="12">
        <v>0</v>
      </c>
    </row>
    <row r="212" spans="2:9" ht="15" customHeight="1" x14ac:dyDescent="0.15">
      <c r="B212" t="s">
        <v>337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>
        <v>0</v>
      </c>
      <c r="I212" s="12">
        <v>0</v>
      </c>
    </row>
    <row r="213" spans="2:9" ht="15" customHeight="1" x14ac:dyDescent="0.15">
      <c r="B213" t="s">
        <v>338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>
        <v>0</v>
      </c>
      <c r="I213" s="12">
        <v>0</v>
      </c>
    </row>
    <row r="214" spans="2:9" ht="15" customHeight="1" x14ac:dyDescent="0.15">
      <c r="B214" t="s">
        <v>339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>
        <v>0</v>
      </c>
      <c r="I214" s="12">
        <v>0</v>
      </c>
    </row>
    <row r="215" spans="2:9" ht="15" customHeight="1" x14ac:dyDescent="0.15">
      <c r="B215" t="s">
        <v>340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>
        <v>0</v>
      </c>
      <c r="I215" s="12">
        <v>0</v>
      </c>
    </row>
    <row r="216" spans="2:9" ht="15" customHeight="1" x14ac:dyDescent="0.15">
      <c r="B216" t="s">
        <v>341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>
        <v>0</v>
      </c>
      <c r="I216" s="12">
        <v>0</v>
      </c>
    </row>
    <row r="217" spans="2:9" ht="15" customHeight="1" x14ac:dyDescent="0.15">
      <c r="B217" t="s">
        <v>342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>
        <v>0</v>
      </c>
      <c r="I217" s="12">
        <v>0</v>
      </c>
    </row>
    <row r="218" spans="2:9" ht="15" customHeight="1" x14ac:dyDescent="0.15">
      <c r="B218" t="s">
        <v>275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>
        <v>0</v>
      </c>
      <c r="I218" s="12">
        <v>0</v>
      </c>
    </row>
    <row r="219" spans="2:9" ht="15" customHeight="1" x14ac:dyDescent="0.15">
      <c r="B219" t="s">
        <v>261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>
        <v>0</v>
      </c>
      <c r="I219" s="12">
        <v>0</v>
      </c>
    </row>
    <row r="220" spans="2:9" ht="15" customHeight="1" x14ac:dyDescent="0.15">
      <c r="B220" t="s">
        <v>343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>
        <v>0</v>
      </c>
      <c r="I220" s="12">
        <v>0</v>
      </c>
    </row>
    <row r="221" spans="2:9" ht="15" customHeight="1" x14ac:dyDescent="0.15">
      <c r="B221" t="s">
        <v>344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>
        <v>0</v>
      </c>
      <c r="I221" s="12">
        <v>0</v>
      </c>
    </row>
    <row r="222" spans="2:9" ht="15" customHeight="1" x14ac:dyDescent="0.15">
      <c r="B222" t="s">
        <v>188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>
        <v>0</v>
      </c>
      <c r="I222" s="12">
        <v>0</v>
      </c>
    </row>
    <row r="223" spans="2:9" ht="15" customHeight="1" x14ac:dyDescent="0.15">
      <c r="B223" t="s">
        <v>345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>
        <v>0</v>
      </c>
      <c r="I223" s="12">
        <v>0</v>
      </c>
    </row>
    <row r="224" spans="2:9" ht="15" customHeight="1" x14ac:dyDescent="0.15">
      <c r="B224" t="s">
        <v>346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>
        <v>0</v>
      </c>
      <c r="I224" s="12">
        <v>0</v>
      </c>
    </row>
    <row r="225" spans="2:9" ht="15" customHeight="1" x14ac:dyDescent="0.15">
      <c r="B225" t="s">
        <v>182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>
        <v>0</v>
      </c>
      <c r="I225" s="12">
        <v>0</v>
      </c>
    </row>
    <row r="226" spans="2:9" ht="15" customHeight="1" x14ac:dyDescent="0.15">
      <c r="B226" t="s">
        <v>347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>
        <v>0</v>
      </c>
      <c r="I226" s="12">
        <v>0</v>
      </c>
    </row>
    <row r="227" spans="2:9" ht="15" customHeight="1" x14ac:dyDescent="0.15">
      <c r="B227" t="s">
        <v>348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>
        <v>0</v>
      </c>
      <c r="I227" s="12">
        <v>0</v>
      </c>
    </row>
    <row r="228" spans="2:9" ht="15" customHeight="1" x14ac:dyDescent="0.15">
      <c r="B228" t="s">
        <v>349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>
        <v>0</v>
      </c>
      <c r="I228" s="12">
        <v>0</v>
      </c>
    </row>
    <row r="229" spans="2:9" ht="15" customHeight="1" x14ac:dyDescent="0.15">
      <c r="B229" t="s">
        <v>350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>
        <v>0</v>
      </c>
      <c r="I229" s="12">
        <v>0</v>
      </c>
    </row>
    <row r="230" spans="2:9" ht="15" customHeight="1" x14ac:dyDescent="0.15">
      <c r="B230" t="s">
        <v>211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>
        <v>0</v>
      </c>
      <c r="I230" s="12">
        <v>0</v>
      </c>
    </row>
    <row r="231" spans="2:9" ht="15" customHeight="1" x14ac:dyDescent="0.15">
      <c r="B231" t="s">
        <v>233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>
        <v>0</v>
      </c>
      <c r="I231" s="12">
        <v>0</v>
      </c>
    </row>
    <row r="232" spans="2:9" ht="15" customHeight="1" x14ac:dyDescent="0.15">
      <c r="B232" t="s">
        <v>351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>
        <v>0</v>
      </c>
      <c r="I232" s="12">
        <v>0</v>
      </c>
    </row>
    <row r="233" spans="2:9" ht="15" customHeight="1" x14ac:dyDescent="0.15">
      <c r="B233" t="s">
        <v>352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>
        <v>0</v>
      </c>
      <c r="I233" s="12">
        <v>0</v>
      </c>
    </row>
    <row r="234" spans="2:9" ht="15" customHeight="1" x14ac:dyDescent="0.15">
      <c r="B234" t="s">
        <v>353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>
        <v>0</v>
      </c>
      <c r="I234" s="12">
        <v>0</v>
      </c>
    </row>
    <row r="235" spans="2:9" ht="15" customHeight="1" x14ac:dyDescent="0.15">
      <c r="B235" t="s">
        <v>354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>
        <v>0</v>
      </c>
      <c r="I235" s="12">
        <v>0</v>
      </c>
    </row>
    <row r="236" spans="2:9" ht="15" customHeight="1" x14ac:dyDescent="0.15">
      <c r="B236" t="s">
        <v>212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>
        <v>0</v>
      </c>
      <c r="I236" s="12">
        <v>0</v>
      </c>
    </row>
    <row r="237" spans="2:9" ht="15" customHeight="1" x14ac:dyDescent="0.15">
      <c r="B237" t="s">
        <v>355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>
        <v>0</v>
      </c>
      <c r="I237" s="12">
        <v>0</v>
      </c>
    </row>
    <row r="238" spans="2:9" ht="15" customHeight="1" x14ac:dyDescent="0.15">
      <c r="B238" t="s">
        <v>356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>
        <v>0</v>
      </c>
      <c r="I238" s="12">
        <v>0</v>
      </c>
    </row>
    <row r="239" spans="2:9" ht="15" customHeight="1" x14ac:dyDescent="0.15">
      <c r="B239" t="s">
        <v>357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>
        <v>0</v>
      </c>
      <c r="I239" s="12">
        <v>0</v>
      </c>
    </row>
    <row r="240" spans="2:9" ht="15" customHeight="1" x14ac:dyDescent="0.15">
      <c r="B240" t="s">
        <v>358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>
        <v>0</v>
      </c>
      <c r="I240" s="12">
        <v>0</v>
      </c>
    </row>
    <row r="241" spans="2:9" ht="15" customHeight="1" x14ac:dyDescent="0.15">
      <c r="B241" t="s">
        <v>247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>
        <v>0</v>
      </c>
      <c r="I241" s="12">
        <v>0</v>
      </c>
    </row>
    <row r="242" spans="2:9" ht="15" customHeight="1" x14ac:dyDescent="0.15">
      <c r="B242" t="s">
        <v>359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>
        <v>0</v>
      </c>
      <c r="I242" s="12">
        <v>0</v>
      </c>
    </row>
    <row r="243" spans="2:9" ht="15" customHeight="1" x14ac:dyDescent="0.15">
      <c r="B243" t="s">
        <v>360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>
        <v>0</v>
      </c>
      <c r="I243" s="12">
        <v>0</v>
      </c>
    </row>
    <row r="244" spans="2:9" ht="15" customHeight="1" x14ac:dyDescent="0.15">
      <c r="B244" t="s">
        <v>361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>
        <v>0</v>
      </c>
      <c r="I244" s="12">
        <v>0</v>
      </c>
    </row>
    <row r="245" spans="2:9" ht="15" customHeight="1" x14ac:dyDescent="0.15">
      <c r="B245" t="s">
        <v>362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>
        <v>0</v>
      </c>
      <c r="I245" s="12">
        <v>0</v>
      </c>
    </row>
    <row r="246" spans="2:9" ht="15" customHeight="1" x14ac:dyDescent="0.15">
      <c r="B246" t="s">
        <v>363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>
        <v>0</v>
      </c>
      <c r="I246" s="12">
        <v>0</v>
      </c>
    </row>
    <row r="247" spans="2:9" ht="15" customHeight="1" x14ac:dyDescent="0.15">
      <c r="B247" t="s">
        <v>364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>
        <v>0</v>
      </c>
      <c r="I247" s="12">
        <v>0</v>
      </c>
    </row>
    <row r="248" spans="2:9" ht="15" customHeight="1" x14ac:dyDescent="0.15">
      <c r="B248" t="s">
        <v>365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>
        <v>0</v>
      </c>
      <c r="I248" s="12">
        <v>0</v>
      </c>
    </row>
    <row r="249" spans="2:9" ht="15" customHeight="1" x14ac:dyDescent="0.15">
      <c r="B249" t="s">
        <v>366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>
        <v>0</v>
      </c>
      <c r="I249" s="12">
        <v>0</v>
      </c>
    </row>
    <row r="250" spans="2:9" ht="15" customHeight="1" x14ac:dyDescent="0.15">
      <c r="B250" t="s">
        <v>367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>
        <v>0</v>
      </c>
      <c r="I250" s="12">
        <v>0</v>
      </c>
    </row>
    <row r="251" spans="2:9" ht="15" customHeight="1" x14ac:dyDescent="0.15">
      <c r="B251" t="s">
        <v>368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>
        <v>0</v>
      </c>
      <c r="I251" s="12">
        <v>0</v>
      </c>
    </row>
    <row r="252" spans="2:9" ht="15" customHeight="1" x14ac:dyDescent="0.15">
      <c r="B252" t="s">
        <v>369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>
        <v>0</v>
      </c>
      <c r="I252" s="12">
        <v>0</v>
      </c>
    </row>
    <row r="253" spans="2:9" ht="15" customHeight="1" x14ac:dyDescent="0.15">
      <c r="B253" t="s">
        <v>248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>
        <v>0</v>
      </c>
      <c r="I253" s="12">
        <v>0</v>
      </c>
    </row>
    <row r="254" spans="2:9" ht="15" customHeight="1" x14ac:dyDescent="0.15">
      <c r="B254" t="s">
        <v>370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>
        <v>0</v>
      </c>
      <c r="I254" s="12">
        <v>0</v>
      </c>
    </row>
    <row r="255" spans="2:9" ht="15" customHeight="1" x14ac:dyDescent="0.15">
      <c r="B255" t="s">
        <v>371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>
        <v>0</v>
      </c>
      <c r="I255" s="12">
        <v>0</v>
      </c>
    </row>
    <row r="256" spans="2:9" ht="15" customHeight="1" x14ac:dyDescent="0.15">
      <c r="B256" t="s">
        <v>372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>
        <v>0</v>
      </c>
      <c r="I256" s="12">
        <v>0</v>
      </c>
    </row>
    <row r="257" spans="2:9" ht="15" customHeight="1" x14ac:dyDescent="0.15">
      <c r="B257" t="s">
        <v>373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>
        <v>0</v>
      </c>
      <c r="I257" s="12">
        <v>0</v>
      </c>
    </row>
    <row r="258" spans="2:9" ht="15" customHeight="1" x14ac:dyDescent="0.15">
      <c r="B258" t="s">
        <v>374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>
        <v>0</v>
      </c>
      <c r="I258" s="12">
        <v>0</v>
      </c>
    </row>
    <row r="259" spans="2:9" ht="15" customHeight="1" x14ac:dyDescent="0.15">
      <c r="B259" t="s">
        <v>375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>
        <v>0</v>
      </c>
      <c r="I259" s="12">
        <v>0</v>
      </c>
    </row>
    <row r="260" spans="2:9" ht="15" customHeight="1" x14ac:dyDescent="0.15">
      <c r="B260" t="s">
        <v>376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>
        <v>0</v>
      </c>
      <c r="I260" s="12">
        <v>0</v>
      </c>
    </row>
    <row r="261" spans="2:9" ht="15" customHeight="1" x14ac:dyDescent="0.15">
      <c r="B261" t="s">
        <v>377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>
        <v>0</v>
      </c>
      <c r="I261" s="12">
        <v>0</v>
      </c>
    </row>
    <row r="262" spans="2:9" ht="15" customHeight="1" x14ac:dyDescent="0.15">
      <c r="B262" t="s">
        <v>378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>
        <v>0</v>
      </c>
      <c r="I262" s="12">
        <v>0</v>
      </c>
    </row>
    <row r="263" spans="2:9" ht="15" customHeight="1" x14ac:dyDescent="0.15">
      <c r="B263" t="s">
        <v>379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>
        <v>0</v>
      </c>
      <c r="I263" s="12">
        <v>0</v>
      </c>
    </row>
    <row r="264" spans="2:9" ht="15" customHeight="1" x14ac:dyDescent="0.15">
      <c r="B264" t="s">
        <v>380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>
        <v>0</v>
      </c>
      <c r="I264" s="12">
        <v>0</v>
      </c>
    </row>
    <row r="265" spans="2:9" ht="15" customHeight="1" x14ac:dyDescent="0.15">
      <c r="B265" t="s">
        <v>234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>
        <v>0</v>
      </c>
      <c r="I265" s="12">
        <v>0</v>
      </c>
    </row>
    <row r="266" spans="2:9" ht="15" customHeight="1" x14ac:dyDescent="0.15">
      <c r="B266" t="s">
        <v>381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>
        <v>0</v>
      </c>
      <c r="I266" s="12">
        <v>0</v>
      </c>
    </row>
    <row r="267" spans="2:9" ht="15" customHeight="1" x14ac:dyDescent="0.15">
      <c r="B267" t="s">
        <v>382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>
        <v>0</v>
      </c>
      <c r="I267" s="12">
        <v>0</v>
      </c>
    </row>
    <row r="268" spans="2:9" ht="15" customHeight="1" x14ac:dyDescent="0.15">
      <c r="B268" t="s">
        <v>383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>
        <v>0</v>
      </c>
      <c r="I268" s="12">
        <v>0</v>
      </c>
    </row>
    <row r="269" spans="2:9" ht="15" customHeight="1" x14ac:dyDescent="0.15">
      <c r="B269" t="s">
        <v>384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>
        <v>0</v>
      </c>
      <c r="I269" s="12">
        <v>0</v>
      </c>
    </row>
    <row r="270" spans="2:9" ht="15" customHeight="1" x14ac:dyDescent="0.15">
      <c r="B270" t="s">
        <v>213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>
        <v>0</v>
      </c>
      <c r="I270" s="12">
        <v>0</v>
      </c>
    </row>
    <row r="271" spans="2:9" ht="15" customHeight="1" x14ac:dyDescent="0.15">
      <c r="B271" t="s">
        <v>385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>
        <v>0</v>
      </c>
      <c r="I271" s="12">
        <v>0</v>
      </c>
    </row>
    <row r="272" spans="2:9" ht="15" customHeight="1" x14ac:dyDescent="0.15">
      <c r="B272" t="s">
        <v>386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>
        <v>0</v>
      </c>
      <c r="I272" s="12">
        <v>0</v>
      </c>
    </row>
    <row r="273" spans="2:9" ht="15" customHeight="1" x14ac:dyDescent="0.15">
      <c r="B273" t="s">
        <v>387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>
        <v>0</v>
      </c>
      <c r="I273" s="12">
        <v>0</v>
      </c>
    </row>
    <row r="274" spans="2:9" ht="15" customHeight="1" x14ac:dyDescent="0.15">
      <c r="B274" t="s">
        <v>388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>
        <v>0</v>
      </c>
      <c r="I274" s="12">
        <v>0</v>
      </c>
    </row>
    <row r="275" spans="2:9" ht="15" customHeight="1" x14ac:dyDescent="0.15">
      <c r="B275" t="s">
        <v>389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>
        <v>0</v>
      </c>
      <c r="I275" s="12">
        <v>0</v>
      </c>
    </row>
    <row r="276" spans="2:9" ht="15" customHeight="1" x14ac:dyDescent="0.15">
      <c r="B276" t="s">
        <v>390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>
        <v>0</v>
      </c>
      <c r="I276" s="12">
        <v>0</v>
      </c>
    </row>
    <row r="277" spans="2:9" ht="15" customHeight="1" x14ac:dyDescent="0.15">
      <c r="B277" t="s">
        <v>391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>
        <v>0</v>
      </c>
      <c r="I277" s="12">
        <v>0</v>
      </c>
    </row>
    <row r="278" spans="2:9" ht="15" customHeight="1" x14ac:dyDescent="0.15">
      <c r="B278" t="s">
        <v>392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>
        <v>0</v>
      </c>
      <c r="I278" s="12">
        <v>0</v>
      </c>
    </row>
    <row r="279" spans="2:9" ht="15" customHeight="1" x14ac:dyDescent="0.15">
      <c r="B279" t="s">
        <v>393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>
        <v>0</v>
      </c>
      <c r="I279" s="12">
        <v>0</v>
      </c>
    </row>
    <row r="280" spans="2:9" ht="15" customHeight="1" x14ac:dyDescent="0.15">
      <c r="B280" t="s">
        <v>394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>
        <v>0</v>
      </c>
      <c r="I280" s="12">
        <v>0</v>
      </c>
    </row>
    <row r="281" spans="2:9" ht="15" customHeight="1" x14ac:dyDescent="0.15">
      <c r="B281" t="s">
        <v>395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>
        <v>0</v>
      </c>
      <c r="I281" s="12">
        <v>0</v>
      </c>
    </row>
    <row r="282" spans="2:9" ht="15" customHeight="1" x14ac:dyDescent="0.15">
      <c r="B282" t="s">
        <v>214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>
        <v>0</v>
      </c>
      <c r="I282" s="12">
        <v>0</v>
      </c>
    </row>
    <row r="283" spans="2:9" ht="15" customHeight="1" x14ac:dyDescent="0.15">
      <c r="B283" t="s">
        <v>396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>
        <v>0</v>
      </c>
      <c r="I283" s="12">
        <v>0</v>
      </c>
    </row>
    <row r="284" spans="2:9" ht="15" customHeight="1" x14ac:dyDescent="0.15">
      <c r="B284" t="s">
        <v>280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>
        <v>0</v>
      </c>
      <c r="I284" s="12">
        <v>0</v>
      </c>
    </row>
    <row r="285" spans="2:9" ht="15" customHeight="1" x14ac:dyDescent="0.15">
      <c r="B285" t="s">
        <v>397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>
        <v>0</v>
      </c>
      <c r="I285" s="12">
        <v>0</v>
      </c>
    </row>
    <row r="286" spans="2:9" ht="15" customHeight="1" x14ac:dyDescent="0.15">
      <c r="B286" t="s">
        <v>398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>
        <v>0</v>
      </c>
      <c r="I286" s="12">
        <v>0</v>
      </c>
    </row>
    <row r="287" spans="2:9" ht="15" customHeight="1" x14ac:dyDescent="0.15">
      <c r="B287" t="s">
        <v>399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>
        <v>0</v>
      </c>
      <c r="I287" s="12">
        <v>0</v>
      </c>
    </row>
    <row r="288" spans="2:9" ht="15" customHeight="1" x14ac:dyDescent="0.15">
      <c r="B288" t="s">
        <v>400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>
        <v>0</v>
      </c>
      <c r="I288" s="12">
        <v>0</v>
      </c>
    </row>
    <row r="289" spans="2:9" ht="15" customHeight="1" x14ac:dyDescent="0.15">
      <c r="B289" t="s">
        <v>401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>
        <v>0</v>
      </c>
      <c r="I289" s="12">
        <v>0</v>
      </c>
    </row>
    <row r="290" spans="2:9" ht="15" customHeight="1" x14ac:dyDescent="0.15">
      <c r="B290" t="s">
        <v>402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>
        <v>0</v>
      </c>
      <c r="I290" s="12">
        <v>0</v>
      </c>
    </row>
    <row r="291" spans="2:9" ht="15" customHeight="1" x14ac:dyDescent="0.15">
      <c r="B291" t="s">
        <v>403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>
        <v>0</v>
      </c>
      <c r="I291" s="12">
        <v>0</v>
      </c>
    </row>
    <row r="292" spans="2:9" ht="15" customHeight="1" x14ac:dyDescent="0.15">
      <c r="B292" t="s">
        <v>404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>
        <v>0</v>
      </c>
      <c r="I292" s="12">
        <v>0</v>
      </c>
    </row>
    <row r="293" spans="2:9" ht="15" customHeight="1" x14ac:dyDescent="0.15">
      <c r="B293" t="s">
        <v>405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>
        <v>0</v>
      </c>
      <c r="I293" s="12">
        <v>0</v>
      </c>
    </row>
    <row r="294" spans="2:9" ht="15" customHeight="1" x14ac:dyDescent="0.15">
      <c r="B294" t="s">
        <v>406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>
        <v>0</v>
      </c>
      <c r="I294" s="12">
        <v>0</v>
      </c>
    </row>
    <row r="295" spans="2:9" ht="15" customHeight="1" x14ac:dyDescent="0.15">
      <c r="B295" t="s">
        <v>407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>
        <v>0</v>
      </c>
      <c r="I295" s="12">
        <v>0</v>
      </c>
    </row>
    <row r="296" spans="2:9" ht="15" customHeight="1" x14ac:dyDescent="0.15">
      <c r="B296" t="s">
        <v>408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>
        <v>0</v>
      </c>
      <c r="I296" s="12">
        <v>0</v>
      </c>
    </row>
    <row r="297" spans="2:9" ht="15" customHeight="1" x14ac:dyDescent="0.15">
      <c r="B297" t="s">
        <v>409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>
        <v>0</v>
      </c>
      <c r="I297" s="12">
        <v>0</v>
      </c>
    </row>
    <row r="298" spans="2:9" ht="15" customHeight="1" x14ac:dyDescent="0.15">
      <c r="B298" t="s">
        <v>410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>
        <v>0</v>
      </c>
      <c r="I298" s="12">
        <v>0</v>
      </c>
    </row>
    <row r="299" spans="2:9" ht="15" customHeight="1" x14ac:dyDescent="0.15">
      <c r="B299" t="s">
        <v>411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>
        <v>0</v>
      </c>
      <c r="I299" s="12">
        <v>0</v>
      </c>
    </row>
    <row r="300" spans="2:9" ht="15" customHeight="1" x14ac:dyDescent="0.15">
      <c r="B300" t="s">
        <v>412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>
        <v>0</v>
      </c>
      <c r="I300" s="12">
        <v>0</v>
      </c>
    </row>
    <row r="301" spans="2:9" ht="15" customHeight="1" x14ac:dyDescent="0.15">
      <c r="B301" t="s">
        <v>413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>
        <v>0</v>
      </c>
      <c r="I301" s="12">
        <v>0</v>
      </c>
    </row>
    <row r="302" spans="2:9" ht="15" customHeight="1" x14ac:dyDescent="0.15">
      <c r="B302" t="s">
        <v>414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>
        <v>0</v>
      </c>
      <c r="I302" s="12">
        <v>0</v>
      </c>
    </row>
    <row r="303" spans="2:9" ht="15" customHeight="1" x14ac:dyDescent="0.15">
      <c r="B303" t="s">
        <v>415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>
        <v>0</v>
      </c>
      <c r="I303" s="12">
        <v>0</v>
      </c>
    </row>
    <row r="304" spans="2:9" ht="15" customHeight="1" x14ac:dyDescent="0.15">
      <c r="B304" t="s">
        <v>416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>
        <v>0</v>
      </c>
      <c r="I304" s="12">
        <v>0</v>
      </c>
    </row>
    <row r="305" spans="2:9" ht="15" customHeight="1" x14ac:dyDescent="0.15">
      <c r="B305" t="s">
        <v>417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>
        <v>0</v>
      </c>
      <c r="I305" s="12">
        <v>0</v>
      </c>
    </row>
    <row r="306" spans="2:9" ht="15" customHeight="1" x14ac:dyDescent="0.15">
      <c r="B306" t="s">
        <v>418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>
        <v>0</v>
      </c>
      <c r="I306" s="12">
        <v>0</v>
      </c>
    </row>
    <row r="307" spans="2:9" ht="15" customHeight="1" x14ac:dyDescent="0.15">
      <c r="B307" t="s">
        <v>419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>
        <v>0</v>
      </c>
      <c r="I307" s="12">
        <v>0</v>
      </c>
    </row>
    <row r="308" spans="2:9" ht="15" customHeight="1" x14ac:dyDescent="0.15">
      <c r="B308" t="s">
        <v>420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>
        <v>0</v>
      </c>
      <c r="I308" s="12">
        <v>0</v>
      </c>
    </row>
    <row r="309" spans="2:9" ht="15" customHeight="1" x14ac:dyDescent="0.15">
      <c r="B309" t="s">
        <v>421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>
        <v>0</v>
      </c>
      <c r="I309" s="12">
        <v>0</v>
      </c>
    </row>
    <row r="310" spans="2:9" ht="15" customHeight="1" x14ac:dyDescent="0.15">
      <c r="B310" t="s">
        <v>422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>
        <v>0</v>
      </c>
      <c r="I310" s="12">
        <v>0</v>
      </c>
    </row>
    <row r="311" spans="2:9" ht="15" customHeight="1" x14ac:dyDescent="0.15">
      <c r="B311" t="s">
        <v>423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>
        <v>0</v>
      </c>
      <c r="I311" s="12">
        <v>0</v>
      </c>
    </row>
    <row r="312" spans="2:9" ht="15" customHeight="1" x14ac:dyDescent="0.15">
      <c r="B312" t="s">
        <v>424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>
        <v>0</v>
      </c>
      <c r="I312" s="12">
        <v>0</v>
      </c>
    </row>
    <row r="313" spans="2:9" ht="15" customHeight="1" x14ac:dyDescent="0.15">
      <c r="B313" t="s">
        <v>215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>
        <v>0</v>
      </c>
      <c r="I313" s="12">
        <v>0</v>
      </c>
    </row>
    <row r="314" spans="2:9" ht="15" customHeight="1" x14ac:dyDescent="0.15">
      <c r="B314" t="s">
        <v>425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>
        <v>0</v>
      </c>
      <c r="I314" s="12">
        <v>0</v>
      </c>
    </row>
    <row r="315" spans="2:9" ht="15" customHeight="1" x14ac:dyDescent="0.15">
      <c r="B315" t="s">
        <v>426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>
        <v>0</v>
      </c>
      <c r="I315" s="12">
        <v>0</v>
      </c>
    </row>
    <row r="316" spans="2:9" ht="15" customHeight="1" x14ac:dyDescent="0.15">
      <c r="B316" t="s">
        <v>427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>
        <v>0</v>
      </c>
      <c r="I316" s="12">
        <v>0</v>
      </c>
    </row>
    <row r="317" spans="2:9" ht="15" customHeight="1" x14ac:dyDescent="0.15">
      <c r="B317" t="s">
        <v>428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>
        <v>0</v>
      </c>
      <c r="I317" s="12">
        <v>0</v>
      </c>
    </row>
    <row r="318" spans="2:9" ht="15" customHeight="1" x14ac:dyDescent="0.15">
      <c r="B318" t="s">
        <v>429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>
        <v>0</v>
      </c>
      <c r="I318" s="12">
        <v>0</v>
      </c>
    </row>
    <row r="319" spans="2:9" ht="15" customHeight="1" x14ac:dyDescent="0.15">
      <c r="B319" t="s">
        <v>430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>
        <v>0</v>
      </c>
      <c r="I319" s="12">
        <v>0</v>
      </c>
    </row>
    <row r="320" spans="2:9" ht="15" customHeight="1" x14ac:dyDescent="0.15">
      <c r="B320" t="s">
        <v>431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>
        <v>0</v>
      </c>
      <c r="I320" s="12">
        <v>0</v>
      </c>
    </row>
    <row r="321" spans="2:9" ht="15" customHeight="1" x14ac:dyDescent="0.15">
      <c r="B321" t="s">
        <v>231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>
        <v>0</v>
      </c>
      <c r="I321" s="12">
        <v>0</v>
      </c>
    </row>
    <row r="322" spans="2:9" ht="15" customHeight="1" x14ac:dyDescent="0.15">
      <c r="B322" t="s">
        <v>432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>
        <v>0</v>
      </c>
      <c r="I322" s="12">
        <v>0</v>
      </c>
    </row>
    <row r="323" spans="2:9" ht="15" customHeight="1" x14ac:dyDescent="0.15">
      <c r="B323" t="s">
        <v>433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>
        <v>0</v>
      </c>
      <c r="I323" s="12">
        <v>0</v>
      </c>
    </row>
    <row r="324" spans="2:9" ht="15" customHeight="1" x14ac:dyDescent="0.15">
      <c r="B324" t="s">
        <v>235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>
        <v>0</v>
      </c>
      <c r="I324" s="12">
        <v>0</v>
      </c>
    </row>
    <row r="325" spans="2:9" ht="15" customHeight="1" x14ac:dyDescent="0.15">
      <c r="B325" t="s">
        <v>434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>
        <v>0</v>
      </c>
      <c r="I325" s="12">
        <v>0</v>
      </c>
    </row>
    <row r="326" spans="2:9" ht="15" customHeight="1" x14ac:dyDescent="0.15">
      <c r="B326" t="s">
        <v>435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>
        <v>0</v>
      </c>
      <c r="I326" s="12">
        <v>0</v>
      </c>
    </row>
    <row r="327" spans="2:9" ht="15" customHeight="1" x14ac:dyDescent="0.15">
      <c r="B327" t="s">
        <v>249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>
        <v>0</v>
      </c>
      <c r="I327" s="12">
        <v>0</v>
      </c>
    </row>
    <row r="328" spans="2:9" ht="15" customHeight="1" x14ac:dyDescent="0.15">
      <c r="B328" t="s">
        <v>216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>
        <v>0</v>
      </c>
      <c r="I328" s="12">
        <v>0</v>
      </c>
    </row>
    <row r="329" spans="2:9" ht="15" customHeight="1" x14ac:dyDescent="0.15">
      <c r="B329" t="s">
        <v>436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>
        <v>0</v>
      </c>
      <c r="I329" s="12">
        <v>0</v>
      </c>
    </row>
    <row r="330" spans="2:9" ht="15" customHeight="1" x14ac:dyDescent="0.15">
      <c r="B330" t="s">
        <v>281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>
        <v>0</v>
      </c>
      <c r="I330" s="12">
        <v>0</v>
      </c>
    </row>
    <row r="331" spans="2:9" ht="15" customHeight="1" x14ac:dyDescent="0.15">
      <c r="B331" t="s">
        <v>437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>
        <v>0</v>
      </c>
      <c r="I331" s="12">
        <v>0</v>
      </c>
    </row>
    <row r="332" spans="2:9" ht="15" customHeight="1" x14ac:dyDescent="0.15">
      <c r="B332" t="s">
        <v>438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>
        <v>0</v>
      </c>
      <c r="I332" s="12">
        <v>0</v>
      </c>
    </row>
    <row r="333" spans="2:9" ht="15" customHeight="1" x14ac:dyDescent="0.15">
      <c r="B333" t="s">
        <v>439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>
        <v>0</v>
      </c>
      <c r="I333" s="12">
        <v>0</v>
      </c>
    </row>
    <row r="334" spans="2:9" ht="15" customHeight="1" x14ac:dyDescent="0.15">
      <c r="B334" t="s">
        <v>440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>
        <v>0</v>
      </c>
      <c r="I334" s="12">
        <v>0</v>
      </c>
    </row>
    <row r="335" spans="2:9" ht="15" customHeight="1" x14ac:dyDescent="0.15">
      <c r="B335" t="s">
        <v>441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>
        <v>0</v>
      </c>
      <c r="I335" s="12">
        <v>0</v>
      </c>
    </row>
    <row r="336" spans="2:9" ht="15" customHeight="1" x14ac:dyDescent="0.15">
      <c r="B336" t="s">
        <v>442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>
        <v>0</v>
      </c>
      <c r="I336" s="12">
        <v>0</v>
      </c>
    </row>
    <row r="337" spans="2:9" ht="15" customHeight="1" x14ac:dyDescent="0.15">
      <c r="B337" t="s">
        <v>443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>
        <v>0</v>
      </c>
      <c r="I337" s="12">
        <v>0</v>
      </c>
    </row>
    <row r="338" spans="2:9" ht="15" customHeight="1" x14ac:dyDescent="0.15">
      <c r="B338" t="s">
        <v>444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>
        <v>0</v>
      </c>
      <c r="I338" s="12">
        <v>0</v>
      </c>
    </row>
    <row r="339" spans="2:9" ht="15" customHeight="1" x14ac:dyDescent="0.15">
      <c r="B339" t="s">
        <v>445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>
        <v>0</v>
      </c>
      <c r="I339" s="12">
        <v>0</v>
      </c>
    </row>
    <row r="340" spans="2:9" ht="15" customHeight="1" x14ac:dyDescent="0.15">
      <c r="B340" t="s">
        <v>446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>
        <v>0</v>
      </c>
      <c r="I340" s="12">
        <v>0</v>
      </c>
    </row>
    <row r="341" spans="2:9" ht="15" customHeight="1" x14ac:dyDescent="0.15">
      <c r="B341" t="s">
        <v>447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>
        <v>0</v>
      </c>
      <c r="I341" s="12">
        <v>0</v>
      </c>
    </row>
    <row r="342" spans="2:9" ht="15" customHeight="1" x14ac:dyDescent="0.15">
      <c r="B342" t="s">
        <v>448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>
        <v>0</v>
      </c>
      <c r="I342" s="12">
        <v>0</v>
      </c>
    </row>
    <row r="343" spans="2:9" ht="15" customHeight="1" x14ac:dyDescent="0.15">
      <c r="B343" t="s">
        <v>449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>
        <v>0</v>
      </c>
      <c r="I343" s="12">
        <v>0</v>
      </c>
    </row>
    <row r="344" spans="2:9" ht="15" customHeight="1" x14ac:dyDescent="0.15">
      <c r="B344" t="s">
        <v>450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>
        <v>0</v>
      </c>
      <c r="I344" s="12">
        <v>0</v>
      </c>
    </row>
    <row r="345" spans="2:9" ht="15" customHeight="1" x14ac:dyDescent="0.15">
      <c r="B345" t="s">
        <v>451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>
        <v>0</v>
      </c>
      <c r="I345" s="12">
        <v>0</v>
      </c>
    </row>
    <row r="346" spans="2:9" ht="15" customHeight="1" x14ac:dyDescent="0.15">
      <c r="B346" t="s">
        <v>452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>
        <v>0</v>
      </c>
      <c r="I346" s="12">
        <v>0</v>
      </c>
    </row>
    <row r="347" spans="2:9" ht="15" customHeight="1" x14ac:dyDescent="0.15">
      <c r="B347" t="s">
        <v>457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>
        <v>0</v>
      </c>
      <c r="I347" s="12">
        <v>0</v>
      </c>
    </row>
    <row r="348" spans="2:9" ht="15" customHeight="1" x14ac:dyDescent="0.15">
      <c r="B348" t="s">
        <v>458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>
        <v>0</v>
      </c>
      <c r="I348" s="12">
        <v>0</v>
      </c>
    </row>
    <row r="349" spans="2:9" ht="15" customHeight="1" x14ac:dyDescent="0.15">
      <c r="B349" t="s">
        <v>459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>
        <v>0</v>
      </c>
      <c r="I349" s="12">
        <v>0</v>
      </c>
    </row>
    <row r="350" spans="2:9" ht="15" customHeight="1" x14ac:dyDescent="0.15">
      <c r="B350" t="s">
        <v>460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>
        <v>0</v>
      </c>
      <c r="I350" s="12">
        <v>0</v>
      </c>
    </row>
    <row r="351" spans="2:9" ht="15" customHeight="1" x14ac:dyDescent="0.15">
      <c r="B351" t="s">
        <v>461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>
        <v>0</v>
      </c>
      <c r="I351" s="12">
        <v>0</v>
      </c>
    </row>
    <row r="352" spans="2:9" ht="15" customHeight="1" x14ac:dyDescent="0.15">
      <c r="B352" t="s">
        <v>217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>
        <v>0</v>
      </c>
      <c r="I352" s="12">
        <v>0</v>
      </c>
    </row>
    <row r="353" spans="2:9" ht="15" customHeight="1" x14ac:dyDescent="0.15">
      <c r="B353" t="s">
        <v>462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>
        <v>0</v>
      </c>
      <c r="I353" s="12">
        <v>0</v>
      </c>
    </row>
    <row r="354" spans="2:9" ht="15" customHeight="1" x14ac:dyDescent="0.15">
      <c r="B354" t="s">
        <v>453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>
        <v>0</v>
      </c>
      <c r="I354" s="12">
        <v>0</v>
      </c>
    </row>
    <row r="355" spans="2:9" ht="15" customHeight="1" x14ac:dyDescent="0.15">
      <c r="B355" t="s">
        <v>271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>
        <v>0</v>
      </c>
      <c r="I355" s="12">
        <v>0</v>
      </c>
    </row>
    <row r="356" spans="2:9" ht="15" customHeight="1" x14ac:dyDescent="0.15">
      <c r="B356" t="s">
        <v>454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>
        <v>0</v>
      </c>
      <c r="I356" s="12">
        <v>0</v>
      </c>
    </row>
    <row r="357" spans="2:9" ht="15" customHeight="1" x14ac:dyDescent="0.15">
      <c r="B357" t="s">
        <v>455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>
        <v>0</v>
      </c>
      <c r="I357" s="12">
        <v>0</v>
      </c>
    </row>
    <row r="358" spans="2:9" ht="15" customHeight="1" x14ac:dyDescent="0.15">
      <c r="B358" t="s">
        <v>456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>
        <v>0</v>
      </c>
      <c r="I358" s="12">
        <v>0</v>
      </c>
    </row>
    <row r="359" spans="2:9" ht="15" customHeight="1" x14ac:dyDescent="0.15">
      <c r="B359" t="s">
        <v>463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>
        <v>0</v>
      </c>
      <c r="I359" s="12">
        <v>0</v>
      </c>
    </row>
    <row r="360" spans="2:9" ht="15" customHeight="1" x14ac:dyDescent="0.15">
      <c r="B360" t="s">
        <v>464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>
        <v>0</v>
      </c>
      <c r="I360" s="12">
        <v>0</v>
      </c>
    </row>
    <row r="361" spans="2:9" ht="15" customHeight="1" x14ac:dyDescent="0.15">
      <c r="B361" t="s">
        <v>465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>
        <v>0</v>
      </c>
      <c r="I361" s="12">
        <v>0</v>
      </c>
    </row>
    <row r="362" spans="2:9" ht="15" customHeight="1" x14ac:dyDescent="0.15">
      <c r="B362" t="s">
        <v>466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>
        <v>0</v>
      </c>
      <c r="I362" s="12">
        <v>0</v>
      </c>
    </row>
    <row r="363" spans="2:9" ht="15" customHeight="1" x14ac:dyDescent="0.15">
      <c r="B363" t="s">
        <v>467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>
        <v>0</v>
      </c>
      <c r="I363" s="12">
        <v>0</v>
      </c>
    </row>
    <row r="364" spans="2:9" ht="15" customHeight="1" x14ac:dyDescent="0.15">
      <c r="B364" t="s">
        <v>468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>
        <v>0</v>
      </c>
      <c r="I364" s="12">
        <v>0</v>
      </c>
    </row>
    <row r="365" spans="2:9" ht="15" customHeight="1" x14ac:dyDescent="0.15">
      <c r="B365" t="s">
        <v>469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>
        <v>0</v>
      </c>
      <c r="I365" s="12">
        <v>0</v>
      </c>
    </row>
    <row r="366" spans="2:9" ht="15" customHeight="1" x14ac:dyDescent="0.15">
      <c r="B366" t="s">
        <v>470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>
        <v>0</v>
      </c>
      <c r="I366" s="12">
        <v>0</v>
      </c>
    </row>
    <row r="367" spans="2:9" ht="15" customHeight="1" x14ac:dyDescent="0.15">
      <c r="B367" t="s">
        <v>250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>
        <v>0</v>
      </c>
      <c r="I367" s="12">
        <v>0</v>
      </c>
    </row>
    <row r="368" spans="2:9" ht="15" customHeight="1" x14ac:dyDescent="0.15">
      <c r="B368" t="s">
        <v>471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>
        <v>0</v>
      </c>
      <c r="I368" s="12">
        <v>0</v>
      </c>
    </row>
    <row r="369" spans="2:9" ht="15" customHeight="1" x14ac:dyDescent="0.15">
      <c r="B369" t="s">
        <v>472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>
        <v>0</v>
      </c>
      <c r="I369" s="12">
        <v>0</v>
      </c>
    </row>
    <row r="370" spans="2:9" ht="15" customHeight="1" x14ac:dyDescent="0.15">
      <c r="B370" t="s">
        <v>473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>
        <v>0</v>
      </c>
      <c r="I370" s="12">
        <v>0</v>
      </c>
    </row>
    <row r="371" spans="2:9" ht="15" customHeight="1" x14ac:dyDescent="0.15">
      <c r="B371" t="s">
        <v>474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>
        <v>0</v>
      </c>
      <c r="I371" s="12">
        <v>0</v>
      </c>
    </row>
    <row r="372" spans="2:9" ht="15" customHeight="1" x14ac:dyDescent="0.15">
      <c r="B372" t="s">
        <v>475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>
        <v>0</v>
      </c>
      <c r="I372" s="12">
        <v>0</v>
      </c>
    </row>
    <row r="373" spans="2:9" ht="15" customHeight="1" x14ac:dyDescent="0.15">
      <c r="B373" t="s">
        <v>476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>
        <v>0</v>
      </c>
      <c r="I373" s="12">
        <v>0</v>
      </c>
    </row>
    <row r="374" spans="2:9" ht="15" customHeight="1" x14ac:dyDescent="0.15">
      <c r="B374" t="s">
        <v>477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>
        <v>0</v>
      </c>
      <c r="I374" s="12">
        <v>0</v>
      </c>
    </row>
    <row r="375" spans="2:9" ht="15" customHeight="1" x14ac:dyDescent="0.15">
      <c r="B375" t="s">
        <v>478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>
        <v>0</v>
      </c>
      <c r="I375" s="12">
        <v>0</v>
      </c>
    </row>
    <row r="376" spans="2:9" ht="15" customHeight="1" x14ac:dyDescent="0.15">
      <c r="B376" t="s">
        <v>479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>
        <v>0</v>
      </c>
      <c r="I376" s="12">
        <v>0</v>
      </c>
    </row>
    <row r="377" spans="2:9" ht="15" customHeight="1" x14ac:dyDescent="0.15">
      <c r="B377" t="s">
        <v>480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>
        <v>0</v>
      </c>
      <c r="I377" s="12">
        <v>0</v>
      </c>
    </row>
    <row r="378" spans="2:9" ht="15" customHeight="1" x14ac:dyDescent="0.15">
      <c r="B378" t="s">
        <v>481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>
        <v>0</v>
      </c>
      <c r="I378" s="12">
        <v>0</v>
      </c>
    </row>
    <row r="379" spans="2:9" ht="15" customHeight="1" x14ac:dyDescent="0.15">
      <c r="B379" t="s">
        <v>482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>
        <v>0</v>
      </c>
      <c r="I379" s="12">
        <v>0</v>
      </c>
    </row>
    <row r="380" spans="2:9" ht="15" customHeight="1" x14ac:dyDescent="0.15">
      <c r="B380" t="s">
        <v>483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>
        <v>0</v>
      </c>
      <c r="I380" s="12">
        <v>0</v>
      </c>
    </row>
    <row r="381" spans="2:9" ht="15" customHeight="1" x14ac:dyDescent="0.15">
      <c r="B381" t="s">
        <v>484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>
        <v>0</v>
      </c>
      <c r="I381" s="12">
        <v>0</v>
      </c>
    </row>
    <row r="382" spans="2:9" ht="15" customHeight="1" x14ac:dyDescent="0.15">
      <c r="B382" t="s">
        <v>485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>
        <v>0</v>
      </c>
      <c r="I382" s="12">
        <v>0</v>
      </c>
    </row>
    <row r="383" spans="2:9" ht="15" customHeight="1" x14ac:dyDescent="0.15">
      <c r="B383" t="s">
        <v>486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>
        <v>0</v>
      </c>
      <c r="I383" s="12">
        <v>0</v>
      </c>
    </row>
    <row r="384" spans="2:9" ht="15" customHeight="1" x14ac:dyDescent="0.15">
      <c r="B384" t="s">
        <v>487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>
        <v>0</v>
      </c>
      <c r="I384" s="12">
        <v>0</v>
      </c>
    </row>
    <row r="385" spans="2:9" ht="15" customHeight="1" x14ac:dyDescent="0.15">
      <c r="B385" t="s">
        <v>488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>
        <v>0</v>
      </c>
      <c r="I385" s="12">
        <v>0</v>
      </c>
    </row>
    <row r="386" spans="2:9" ht="15" customHeight="1" x14ac:dyDescent="0.15">
      <c r="B386" t="s">
        <v>489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>
        <v>0</v>
      </c>
      <c r="I386" s="12">
        <v>0</v>
      </c>
    </row>
    <row r="387" spans="2:9" ht="15" customHeight="1" x14ac:dyDescent="0.15">
      <c r="B387" t="s">
        <v>490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>
        <v>0</v>
      </c>
      <c r="I387" s="12">
        <v>0</v>
      </c>
    </row>
    <row r="388" spans="2:9" ht="15" customHeight="1" x14ac:dyDescent="0.15">
      <c r="B388" t="s">
        <v>491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>
        <v>0</v>
      </c>
      <c r="I388" s="12">
        <v>0</v>
      </c>
    </row>
    <row r="389" spans="2:9" ht="15" customHeight="1" x14ac:dyDescent="0.15">
      <c r="B389" t="s">
        <v>262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>
        <v>0</v>
      </c>
      <c r="I389" s="12">
        <v>0</v>
      </c>
    </row>
    <row r="390" spans="2:9" ht="15" customHeight="1" x14ac:dyDescent="0.15">
      <c r="B390" t="s">
        <v>492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>
        <v>0</v>
      </c>
      <c r="I390" s="12">
        <v>0</v>
      </c>
    </row>
    <row r="391" spans="2:9" ht="15" customHeight="1" x14ac:dyDescent="0.15">
      <c r="B391" t="s">
        <v>493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>
        <v>0</v>
      </c>
      <c r="I391" s="12">
        <v>0</v>
      </c>
    </row>
    <row r="392" spans="2:9" ht="15" customHeight="1" x14ac:dyDescent="0.15">
      <c r="B392" t="s">
        <v>494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>
        <v>0</v>
      </c>
      <c r="I392" s="12">
        <v>0</v>
      </c>
    </row>
    <row r="393" spans="2:9" ht="15" customHeight="1" x14ac:dyDescent="0.15">
      <c r="B393" t="s">
        <v>495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>
        <v>0</v>
      </c>
      <c r="I393" s="12">
        <v>0</v>
      </c>
    </row>
    <row r="394" spans="2:9" ht="15" customHeight="1" x14ac:dyDescent="0.15">
      <c r="B394" t="s">
        <v>496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>
        <v>0</v>
      </c>
      <c r="I394" s="12">
        <v>0</v>
      </c>
    </row>
    <row r="395" spans="2:9" ht="15" customHeight="1" x14ac:dyDescent="0.15">
      <c r="B395" t="s">
        <v>497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>
        <v>0</v>
      </c>
      <c r="I395" s="12">
        <v>0</v>
      </c>
    </row>
    <row r="396" spans="2:9" ht="15" customHeight="1" x14ac:dyDescent="0.15">
      <c r="B396" t="s">
        <v>498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>
        <v>0</v>
      </c>
      <c r="I396" s="12">
        <v>0</v>
      </c>
    </row>
    <row r="397" spans="2:9" ht="15" customHeight="1" x14ac:dyDescent="0.15">
      <c r="B397" t="s">
        <v>269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>
        <v>0</v>
      </c>
      <c r="I397" s="12">
        <v>0</v>
      </c>
    </row>
    <row r="398" spans="2:9" ht="15" customHeight="1" x14ac:dyDescent="0.15">
      <c r="B398" t="s">
        <v>218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>
        <v>0</v>
      </c>
      <c r="I398" s="12">
        <v>0</v>
      </c>
    </row>
    <row r="399" spans="2:9" ht="15" customHeight="1" x14ac:dyDescent="0.15">
      <c r="B399" t="s">
        <v>219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>
        <v>0</v>
      </c>
      <c r="I399" s="12">
        <v>0</v>
      </c>
    </row>
    <row r="400" spans="2:9" ht="15" customHeight="1" x14ac:dyDescent="0.15">
      <c r="B400" t="s">
        <v>251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>
        <v>0</v>
      </c>
      <c r="I400" s="12">
        <v>0</v>
      </c>
    </row>
    <row r="401" spans="2:9" ht="15" customHeight="1" x14ac:dyDescent="0.15">
      <c r="B401" t="s">
        <v>499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>
        <v>0</v>
      </c>
      <c r="I401" s="12">
        <v>0</v>
      </c>
    </row>
    <row r="402" spans="2:9" ht="15" customHeight="1" x14ac:dyDescent="0.15">
      <c r="B402" t="s">
        <v>200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>
        <v>0</v>
      </c>
      <c r="I402" s="12">
        <v>0</v>
      </c>
    </row>
    <row r="403" spans="2:9" ht="15" customHeight="1" x14ac:dyDescent="0.15">
      <c r="B403" t="s">
        <v>500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>
        <v>0</v>
      </c>
      <c r="I403" s="12">
        <v>0</v>
      </c>
    </row>
    <row r="404" spans="2:9" ht="15" customHeight="1" x14ac:dyDescent="0.15">
      <c r="B404" t="s">
        <v>501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>
        <v>0</v>
      </c>
      <c r="I404" s="12">
        <v>0</v>
      </c>
    </row>
    <row r="405" spans="2:9" ht="15" customHeight="1" x14ac:dyDescent="0.15">
      <c r="B405" t="s">
        <v>502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>
        <v>0</v>
      </c>
      <c r="I405" s="12">
        <v>0</v>
      </c>
    </row>
    <row r="406" spans="2:9" ht="15" customHeight="1" x14ac:dyDescent="0.15">
      <c r="B406" t="s">
        <v>503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>
        <v>0</v>
      </c>
      <c r="I406" s="12">
        <v>0</v>
      </c>
    </row>
    <row r="407" spans="2:9" ht="15" customHeight="1" x14ac:dyDescent="0.15">
      <c r="B407" t="s">
        <v>504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>
        <v>0</v>
      </c>
      <c r="I407" s="12">
        <v>0</v>
      </c>
    </row>
    <row r="408" spans="2:9" ht="15" customHeight="1" x14ac:dyDescent="0.15">
      <c r="B408" t="s">
        <v>505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>
        <v>0</v>
      </c>
      <c r="I408" s="12">
        <v>0</v>
      </c>
    </row>
    <row r="409" spans="2:9" ht="15" customHeight="1" x14ac:dyDescent="0.15">
      <c r="B409" t="s">
        <v>252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>
        <v>0</v>
      </c>
      <c r="I409" s="12">
        <v>0</v>
      </c>
    </row>
    <row r="410" spans="2:9" ht="15" customHeight="1" x14ac:dyDescent="0.15">
      <c r="B410" t="s">
        <v>236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>
        <v>0</v>
      </c>
      <c r="I410" s="12">
        <v>0</v>
      </c>
    </row>
    <row r="411" spans="2:9" ht="15" customHeight="1" x14ac:dyDescent="0.15">
      <c r="B411" t="s">
        <v>220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>
        <v>0</v>
      </c>
      <c r="I411" s="12">
        <v>0</v>
      </c>
    </row>
    <row r="412" spans="2:9" ht="15" customHeight="1" x14ac:dyDescent="0.15">
      <c r="B412" t="s">
        <v>506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>
        <v>0</v>
      </c>
      <c r="I412" s="12">
        <v>0</v>
      </c>
    </row>
    <row r="413" spans="2:9" ht="15" customHeight="1" x14ac:dyDescent="0.15">
      <c r="B413" t="s">
        <v>507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>
        <v>0</v>
      </c>
      <c r="I413" s="12">
        <v>0</v>
      </c>
    </row>
    <row r="414" spans="2:9" ht="15" customHeight="1" x14ac:dyDescent="0.15">
      <c r="B414" t="s">
        <v>278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>
        <v>0</v>
      </c>
      <c r="I414" s="12">
        <v>0</v>
      </c>
    </row>
    <row r="415" spans="2:9" ht="15" customHeight="1" x14ac:dyDescent="0.15">
      <c r="B415" t="s">
        <v>183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>
        <v>0</v>
      </c>
      <c r="I415" s="12">
        <v>0</v>
      </c>
    </row>
    <row r="416" spans="2:9" ht="15" customHeight="1" x14ac:dyDescent="0.15">
      <c r="B416" t="s">
        <v>508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>
        <v>0</v>
      </c>
      <c r="I416" s="12">
        <v>0</v>
      </c>
    </row>
    <row r="417" spans="2:9" ht="15" customHeight="1" x14ac:dyDescent="0.15">
      <c r="B417" t="s">
        <v>174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>
        <v>0</v>
      </c>
      <c r="I417" s="12">
        <v>0</v>
      </c>
    </row>
    <row r="418" spans="2:9" ht="15" customHeight="1" x14ac:dyDescent="0.15">
      <c r="B418" t="s">
        <v>509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>
        <v>0</v>
      </c>
      <c r="I418" s="12">
        <v>0</v>
      </c>
    </row>
    <row r="419" spans="2:9" ht="15" customHeight="1" x14ac:dyDescent="0.15">
      <c r="B419" t="s">
        <v>510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>
        <v>0</v>
      </c>
      <c r="I419" s="12">
        <v>0</v>
      </c>
    </row>
    <row r="420" spans="2:9" ht="15" customHeight="1" x14ac:dyDescent="0.15">
      <c r="B420" t="s">
        <v>511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>
        <v>0</v>
      </c>
      <c r="I420" s="12">
        <v>0</v>
      </c>
    </row>
    <row r="421" spans="2:9" ht="15" customHeight="1" x14ac:dyDescent="0.15">
      <c r="B421" t="s">
        <v>512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>
        <v>0</v>
      </c>
      <c r="I421" s="12">
        <v>0</v>
      </c>
    </row>
    <row r="422" spans="2:9" ht="15" customHeight="1" x14ac:dyDescent="0.15">
      <c r="B422" t="s">
        <v>272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>
        <v>0</v>
      </c>
      <c r="I422" s="12">
        <v>0</v>
      </c>
    </row>
    <row r="423" spans="2:9" ht="15" customHeight="1" x14ac:dyDescent="0.15">
      <c r="B423" t="s">
        <v>513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>
        <v>0</v>
      </c>
      <c r="I423" s="12">
        <v>0</v>
      </c>
    </row>
    <row r="424" spans="2:9" ht="15" customHeight="1" x14ac:dyDescent="0.15">
      <c r="B424" t="s">
        <v>147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>
        <v>0</v>
      </c>
      <c r="I424" s="12">
        <v>0</v>
      </c>
    </row>
    <row r="425" spans="2:9" ht="15" customHeight="1" x14ac:dyDescent="0.15">
      <c r="B425" t="s">
        <v>514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>
        <v>0</v>
      </c>
      <c r="I425" s="12">
        <v>0</v>
      </c>
    </row>
    <row r="426" spans="2:9" ht="15" customHeight="1" x14ac:dyDescent="0.15">
      <c r="B426" t="s">
        <v>176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>
        <v>0</v>
      </c>
      <c r="I426" s="12">
        <v>0</v>
      </c>
    </row>
    <row r="427" spans="2:9" ht="15" customHeight="1" x14ac:dyDescent="0.15">
      <c r="B427" t="s">
        <v>515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>
        <v>0</v>
      </c>
      <c r="I427" s="12">
        <v>0</v>
      </c>
    </row>
    <row r="428" spans="2:9" ht="15" customHeight="1" x14ac:dyDescent="0.15">
      <c r="B428" t="s">
        <v>193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>
        <v>0</v>
      </c>
      <c r="I428" s="12">
        <v>0</v>
      </c>
    </row>
    <row r="429" spans="2:9" ht="15" customHeight="1" x14ac:dyDescent="0.15">
      <c r="B429" t="s">
        <v>221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>
        <v>0</v>
      </c>
      <c r="I429" s="12">
        <v>0</v>
      </c>
    </row>
    <row r="430" spans="2:9" ht="15" customHeight="1" x14ac:dyDescent="0.15">
      <c r="B430" t="s">
        <v>222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>
        <v>0</v>
      </c>
      <c r="I430" s="12">
        <v>0</v>
      </c>
    </row>
    <row r="431" spans="2:9" ht="15" customHeight="1" x14ac:dyDescent="0.15">
      <c r="B431" t="s">
        <v>517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>
        <v>0</v>
      </c>
      <c r="I431" s="12">
        <v>0</v>
      </c>
    </row>
    <row r="432" spans="2:9" ht="15" customHeight="1" x14ac:dyDescent="0.15">
      <c r="B432" t="s">
        <v>151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>
        <v>0</v>
      </c>
      <c r="I432" s="12">
        <v>0</v>
      </c>
    </row>
    <row r="433" spans="2:9" ht="15" customHeight="1" x14ac:dyDescent="0.15">
      <c r="B433" t="s">
        <v>518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>
        <v>0</v>
      </c>
      <c r="I433" s="12">
        <v>0</v>
      </c>
    </row>
    <row r="434" spans="2:9" ht="15" customHeight="1" x14ac:dyDescent="0.15">
      <c r="B434" t="s">
        <v>172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>
        <v>0</v>
      </c>
      <c r="I434" s="12">
        <v>0</v>
      </c>
    </row>
    <row r="435" spans="2:9" ht="15" customHeight="1" x14ac:dyDescent="0.15">
      <c r="B435" t="s">
        <v>519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>
        <v>0</v>
      </c>
      <c r="I435" s="12">
        <v>0</v>
      </c>
    </row>
    <row r="436" spans="2:9" ht="15" customHeight="1" x14ac:dyDescent="0.15">
      <c r="B436" t="s">
        <v>223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>
        <v>0</v>
      </c>
      <c r="I436" s="12">
        <v>0</v>
      </c>
    </row>
    <row r="437" spans="2:9" ht="15" customHeight="1" x14ac:dyDescent="0.15">
      <c r="B437" t="s">
        <v>282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>
        <v>0</v>
      </c>
      <c r="I437" s="12">
        <v>0</v>
      </c>
    </row>
    <row r="438" spans="2:9" ht="15" customHeight="1" x14ac:dyDescent="0.15">
      <c r="B438" t="s">
        <v>152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>
        <v>0</v>
      </c>
      <c r="I438" s="12">
        <v>0</v>
      </c>
    </row>
    <row r="439" spans="2:9" ht="15" customHeight="1" x14ac:dyDescent="0.15">
      <c r="B439" t="s">
        <v>194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>
        <v>0</v>
      </c>
      <c r="I439" s="12">
        <v>0</v>
      </c>
    </row>
    <row r="440" spans="2:9" ht="15" customHeight="1" x14ac:dyDescent="0.15">
      <c r="B440" t="s">
        <v>180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>
        <v>0</v>
      </c>
      <c r="I440" s="12">
        <v>0</v>
      </c>
    </row>
    <row r="441" spans="2:9" ht="15" customHeight="1" x14ac:dyDescent="0.15">
      <c r="B441" t="s">
        <v>237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>
        <v>0</v>
      </c>
      <c r="I441" s="12">
        <v>0</v>
      </c>
    </row>
    <row r="442" spans="2:9" ht="15" customHeight="1" x14ac:dyDescent="0.15">
      <c r="B442" t="s">
        <v>201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>
        <v>0</v>
      </c>
      <c r="I442" s="12">
        <v>0</v>
      </c>
    </row>
    <row r="443" spans="2:9" ht="15" customHeight="1" x14ac:dyDescent="0.15">
      <c r="B443" t="s">
        <v>520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>
        <v>0</v>
      </c>
      <c r="I443" s="12">
        <v>0</v>
      </c>
    </row>
    <row r="444" spans="2:9" ht="15" customHeight="1" x14ac:dyDescent="0.15">
      <c r="B444" t="s">
        <v>521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>
        <v>0</v>
      </c>
      <c r="I444" s="12">
        <v>0</v>
      </c>
    </row>
    <row r="445" spans="2:9" ht="15" customHeight="1" x14ac:dyDescent="0.15">
      <c r="B445" t="s">
        <v>189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>
        <v>0</v>
      </c>
      <c r="I445" s="12">
        <v>0</v>
      </c>
    </row>
    <row r="446" spans="2:9" ht="15" customHeight="1" x14ac:dyDescent="0.15">
      <c r="B446" t="s">
        <v>263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>
        <v>0</v>
      </c>
      <c r="I446" s="12">
        <v>0</v>
      </c>
    </row>
    <row r="447" spans="2:9" ht="15" customHeight="1" x14ac:dyDescent="0.15">
      <c r="B447" t="s">
        <v>522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>
        <v>0</v>
      </c>
      <c r="I447" s="12">
        <v>0</v>
      </c>
    </row>
    <row r="448" spans="2:9" ht="15" customHeight="1" x14ac:dyDescent="0.15">
      <c r="B448" t="s">
        <v>523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>
        <v>0</v>
      </c>
      <c r="I448" s="12">
        <v>0</v>
      </c>
    </row>
    <row r="449" spans="2:9" ht="15" customHeight="1" x14ac:dyDescent="0.15">
      <c r="B449" t="s">
        <v>524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>
        <v>0</v>
      </c>
      <c r="I449" s="12">
        <v>0</v>
      </c>
    </row>
    <row r="450" spans="2:9" ht="15" customHeight="1" x14ac:dyDescent="0.15">
      <c r="B450" t="s">
        <v>525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>
        <v>0</v>
      </c>
      <c r="I450" s="12">
        <v>0</v>
      </c>
    </row>
    <row r="451" spans="2:9" ht="15" customHeight="1" x14ac:dyDescent="0.15">
      <c r="B451" t="s">
        <v>526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>
        <v>0</v>
      </c>
      <c r="I451" s="12">
        <v>0</v>
      </c>
    </row>
    <row r="452" spans="2:9" ht="15" customHeight="1" x14ac:dyDescent="0.15">
      <c r="B452" t="s">
        <v>198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>
        <v>0</v>
      </c>
      <c r="I452" s="12">
        <v>0</v>
      </c>
    </row>
    <row r="453" spans="2:9" ht="15" customHeight="1" x14ac:dyDescent="0.15">
      <c r="B453" t="s">
        <v>527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>
        <v>0</v>
      </c>
      <c r="I453" s="12">
        <v>0</v>
      </c>
    </row>
    <row r="454" spans="2:9" ht="15" customHeight="1" x14ac:dyDescent="0.15">
      <c r="B454" t="s">
        <v>528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>
        <v>0</v>
      </c>
      <c r="I454" s="12">
        <v>0</v>
      </c>
    </row>
    <row r="455" spans="2:9" ht="15" customHeight="1" x14ac:dyDescent="0.15">
      <c r="B455" t="s">
        <v>529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>
        <v>0</v>
      </c>
      <c r="I455" s="12">
        <v>0</v>
      </c>
    </row>
    <row r="456" spans="2:9" ht="15" customHeight="1" x14ac:dyDescent="0.15">
      <c r="B456" t="s">
        <v>165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>
        <v>0</v>
      </c>
      <c r="I456" s="12">
        <v>0</v>
      </c>
    </row>
    <row r="457" spans="2:9" ht="15" customHeight="1" x14ac:dyDescent="0.15">
      <c r="B457" t="s">
        <v>530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>
        <v>0</v>
      </c>
      <c r="I457" s="12">
        <v>0</v>
      </c>
    </row>
    <row r="458" spans="2:9" ht="15" customHeight="1" x14ac:dyDescent="0.15">
      <c r="B458" t="s">
        <v>166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>
        <v>0</v>
      </c>
      <c r="I458" s="12">
        <v>0</v>
      </c>
    </row>
    <row r="459" spans="2:9" ht="15" customHeight="1" x14ac:dyDescent="0.15">
      <c r="B459" t="s">
        <v>155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>
        <v>0</v>
      </c>
      <c r="I459" s="12">
        <v>0</v>
      </c>
    </row>
    <row r="460" spans="2:9" ht="15" customHeight="1" x14ac:dyDescent="0.15">
      <c r="B460" t="s">
        <v>167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>
        <v>0</v>
      </c>
      <c r="I460" s="12">
        <v>0</v>
      </c>
    </row>
    <row r="461" spans="2:9" ht="15" customHeight="1" x14ac:dyDescent="0.15">
      <c r="B461" t="s">
        <v>531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>
        <v>0</v>
      </c>
      <c r="I461" s="12">
        <v>0</v>
      </c>
    </row>
    <row r="462" spans="2:9" ht="15" customHeight="1" x14ac:dyDescent="0.15">
      <c r="B462" t="s">
        <v>532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>
        <v>0</v>
      </c>
      <c r="I462" s="12">
        <v>0</v>
      </c>
    </row>
    <row r="463" spans="2:9" ht="15" customHeight="1" x14ac:dyDescent="0.15">
      <c r="B463" t="s">
        <v>533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>
        <v>0</v>
      </c>
      <c r="I463" s="12">
        <v>0</v>
      </c>
    </row>
    <row r="464" spans="2:9" ht="15" customHeight="1" x14ac:dyDescent="0.15">
      <c r="B464" t="s">
        <v>534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>
        <v>0</v>
      </c>
      <c r="I464" s="12">
        <v>0</v>
      </c>
    </row>
    <row r="465" spans="2:9" ht="15" customHeight="1" x14ac:dyDescent="0.15">
      <c r="B465" t="s">
        <v>535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>
        <v>0</v>
      </c>
      <c r="I465" s="12">
        <v>0</v>
      </c>
    </row>
    <row r="466" spans="2:9" ht="15" customHeight="1" x14ac:dyDescent="0.15">
      <c r="B466" t="s">
        <v>264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>
        <v>0</v>
      </c>
      <c r="I466" s="12">
        <v>0</v>
      </c>
    </row>
    <row r="467" spans="2:9" ht="15" customHeight="1" x14ac:dyDescent="0.15">
      <c r="B467" t="s">
        <v>536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>
        <v>0</v>
      </c>
      <c r="I467" s="12">
        <v>0</v>
      </c>
    </row>
    <row r="468" spans="2:9" ht="15" customHeight="1" x14ac:dyDescent="0.15">
      <c r="B468" t="s">
        <v>537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>
        <v>0</v>
      </c>
      <c r="I468" s="12">
        <v>0</v>
      </c>
    </row>
    <row r="469" spans="2:9" ht="15" customHeight="1" x14ac:dyDescent="0.15">
      <c r="B469" t="s">
        <v>538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>
        <v>0</v>
      </c>
      <c r="I469" s="12">
        <v>0</v>
      </c>
    </row>
    <row r="470" spans="2:9" ht="15" customHeight="1" x14ac:dyDescent="0.15">
      <c r="B470" t="s">
        <v>539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>
        <v>0</v>
      </c>
      <c r="I470" s="12">
        <v>0</v>
      </c>
    </row>
    <row r="471" spans="2:9" ht="15" customHeight="1" x14ac:dyDescent="0.15">
      <c r="B471" t="s">
        <v>540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>
        <v>0</v>
      </c>
      <c r="I471" s="12">
        <v>0</v>
      </c>
    </row>
    <row r="472" spans="2:9" ht="15" customHeight="1" x14ac:dyDescent="0.15">
      <c r="B472" t="s">
        <v>541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>
        <v>0</v>
      </c>
      <c r="I472" s="12">
        <v>0</v>
      </c>
    </row>
    <row r="473" spans="2:9" ht="15" customHeight="1" x14ac:dyDescent="0.15">
      <c r="B473" t="s">
        <v>202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>
        <v>0</v>
      </c>
      <c r="I473" s="12">
        <v>0</v>
      </c>
    </row>
    <row r="474" spans="2:9" ht="15" customHeight="1" x14ac:dyDescent="0.15">
      <c r="B474" t="s">
        <v>224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>
        <v>0</v>
      </c>
      <c r="I474" s="12">
        <v>0</v>
      </c>
    </row>
    <row r="475" spans="2:9" ht="15" customHeight="1" x14ac:dyDescent="0.15">
      <c r="B475" t="s">
        <v>265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>
        <v>0</v>
      </c>
      <c r="I475" s="12">
        <v>0</v>
      </c>
    </row>
    <row r="476" spans="2:9" ht="15" customHeight="1" x14ac:dyDescent="0.15">
      <c r="B476" t="s">
        <v>542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>
        <v>0</v>
      </c>
      <c r="I476" s="12">
        <v>0</v>
      </c>
    </row>
    <row r="477" spans="2:9" ht="15" customHeight="1" x14ac:dyDescent="0.15">
      <c r="B477" t="s">
        <v>543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>
        <v>0</v>
      </c>
      <c r="I477" s="12">
        <v>0</v>
      </c>
    </row>
    <row r="478" spans="2:9" ht="15" customHeight="1" x14ac:dyDescent="0.15">
      <c r="B478" t="s">
        <v>544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>
        <v>0</v>
      </c>
      <c r="I478" s="12">
        <v>0</v>
      </c>
    </row>
    <row r="479" spans="2:9" ht="15" customHeight="1" x14ac:dyDescent="0.15">
      <c r="B479" t="s">
        <v>545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>
        <v>0</v>
      </c>
      <c r="I479" s="12">
        <v>0</v>
      </c>
    </row>
    <row r="480" spans="2:9" ht="15" customHeight="1" x14ac:dyDescent="0.15">
      <c r="B480" t="s">
        <v>546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>
        <v>0</v>
      </c>
      <c r="I480" s="12">
        <v>0</v>
      </c>
    </row>
    <row r="481" spans="2:9" ht="15" customHeight="1" x14ac:dyDescent="0.15">
      <c r="B481" t="s">
        <v>547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>
        <v>0</v>
      </c>
      <c r="I481" s="12">
        <v>0</v>
      </c>
    </row>
    <row r="482" spans="2:9" ht="15" customHeight="1" x14ac:dyDescent="0.15">
      <c r="B482" t="s">
        <v>548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>
        <v>0</v>
      </c>
      <c r="I482" s="12">
        <v>0</v>
      </c>
    </row>
    <row r="483" spans="2:9" ht="15" customHeight="1" x14ac:dyDescent="0.15">
      <c r="B483" t="s">
        <v>549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>
        <v>0</v>
      </c>
      <c r="I483" s="12">
        <v>0</v>
      </c>
    </row>
    <row r="484" spans="2:9" ht="15" customHeight="1" x14ac:dyDescent="0.15">
      <c r="B484" t="s">
        <v>550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>
        <v>0</v>
      </c>
      <c r="I484" s="12">
        <v>0</v>
      </c>
    </row>
    <row r="485" spans="2:9" ht="15" customHeight="1" x14ac:dyDescent="0.15">
      <c r="B485" t="s">
        <v>168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>
        <v>0</v>
      </c>
      <c r="I485" s="12">
        <v>0</v>
      </c>
    </row>
    <row r="486" spans="2:9" ht="15" customHeight="1" x14ac:dyDescent="0.15">
      <c r="B486" t="s">
        <v>551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>
        <v>0</v>
      </c>
      <c r="I486" s="12">
        <v>0</v>
      </c>
    </row>
    <row r="487" spans="2:9" ht="15" customHeight="1" x14ac:dyDescent="0.15">
      <c r="B487" t="s">
        <v>552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>
        <v>0</v>
      </c>
      <c r="I487" s="12">
        <v>0</v>
      </c>
    </row>
    <row r="488" spans="2:9" ht="15" customHeight="1" x14ac:dyDescent="0.15">
      <c r="B488" t="s">
        <v>553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>
        <v>0</v>
      </c>
      <c r="I488" s="12">
        <v>0</v>
      </c>
    </row>
    <row r="489" spans="2:9" ht="15" customHeight="1" x14ac:dyDescent="0.15">
      <c r="B489" t="s">
        <v>225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>
        <v>0</v>
      </c>
      <c r="I489" s="12">
        <v>0</v>
      </c>
    </row>
    <row r="490" spans="2:9" ht="15" customHeight="1" x14ac:dyDescent="0.15">
      <c r="B490" t="s">
        <v>554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>
        <v>0</v>
      </c>
      <c r="I490" s="12">
        <v>0</v>
      </c>
    </row>
    <row r="491" spans="2:9" ht="15" customHeight="1" x14ac:dyDescent="0.15">
      <c r="B491" t="s">
        <v>555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>
        <v>0</v>
      </c>
      <c r="I491" s="12">
        <v>0</v>
      </c>
    </row>
    <row r="492" spans="2:9" ht="15" customHeight="1" x14ac:dyDescent="0.15">
      <c r="B492" t="s">
        <v>556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>
        <v>0</v>
      </c>
      <c r="I492" s="12">
        <v>0</v>
      </c>
    </row>
    <row r="493" spans="2:9" ht="15" customHeight="1" x14ac:dyDescent="0.15">
      <c r="B493" t="s">
        <v>283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>
        <v>0</v>
      </c>
      <c r="I493" s="12">
        <v>0</v>
      </c>
    </row>
    <row r="494" spans="2:9" ht="15" customHeight="1" x14ac:dyDescent="0.15">
      <c r="B494" t="s">
        <v>557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>
        <v>0</v>
      </c>
      <c r="I494" s="12">
        <v>0</v>
      </c>
    </row>
    <row r="495" spans="2:9" ht="15" customHeight="1" x14ac:dyDescent="0.15">
      <c r="B495" t="s">
        <v>156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>
        <v>0</v>
      </c>
      <c r="I495" s="12">
        <v>0</v>
      </c>
    </row>
    <row r="496" spans="2:9" ht="15" customHeight="1" x14ac:dyDescent="0.15">
      <c r="B496" t="s">
        <v>266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>
        <v>0</v>
      </c>
      <c r="I496" s="12">
        <v>0</v>
      </c>
    </row>
    <row r="497" spans="2:9" ht="15" customHeight="1" x14ac:dyDescent="0.15">
      <c r="B497" t="s">
        <v>254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>
        <v>0</v>
      </c>
      <c r="I497" s="12">
        <v>0</v>
      </c>
    </row>
    <row r="498" spans="2:9" ht="15" customHeight="1" x14ac:dyDescent="0.15">
      <c r="B498" t="s">
        <v>157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>
        <v>0</v>
      </c>
      <c r="I498" s="12">
        <v>0</v>
      </c>
    </row>
    <row r="499" spans="2:9" ht="15" customHeight="1" x14ac:dyDescent="0.15">
      <c r="B499" t="s">
        <v>181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>
        <v>0</v>
      </c>
      <c r="I499" s="12">
        <v>0</v>
      </c>
    </row>
    <row r="500" spans="2:9" ht="15" customHeight="1" x14ac:dyDescent="0.15">
      <c r="B500" t="s">
        <v>158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>
        <v>0</v>
      </c>
      <c r="I500" s="12">
        <v>0</v>
      </c>
    </row>
    <row r="501" spans="2:9" ht="15" customHeight="1" x14ac:dyDescent="0.15">
      <c r="B501" t="s">
        <v>184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>
        <v>0</v>
      </c>
      <c r="I501" s="12">
        <v>0</v>
      </c>
    </row>
    <row r="502" spans="2:9" ht="15" customHeight="1" x14ac:dyDescent="0.15">
      <c r="B502" t="s">
        <v>558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>
        <v>0</v>
      </c>
      <c r="I502" s="12">
        <v>0</v>
      </c>
    </row>
    <row r="503" spans="2:9" ht="15" customHeight="1" x14ac:dyDescent="0.15">
      <c r="B503" t="s">
        <v>226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>
        <v>0</v>
      </c>
      <c r="I503" s="12">
        <v>0</v>
      </c>
    </row>
    <row r="504" spans="2:9" ht="15" customHeight="1" x14ac:dyDescent="0.15">
      <c r="B504" t="s">
        <v>559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>
        <v>0</v>
      </c>
      <c r="I504" s="12">
        <v>0</v>
      </c>
    </row>
    <row r="505" spans="2:9" ht="15" customHeight="1" x14ac:dyDescent="0.15">
      <c r="B505" t="s">
        <v>560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>
        <v>0</v>
      </c>
      <c r="I505" s="12">
        <v>0</v>
      </c>
    </row>
    <row r="506" spans="2:9" ht="15" customHeight="1" x14ac:dyDescent="0.15">
      <c r="B506" t="s">
        <v>159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>
        <v>0</v>
      </c>
      <c r="I506" s="12">
        <v>0</v>
      </c>
    </row>
    <row r="507" spans="2:9" ht="15" customHeight="1" x14ac:dyDescent="0.15">
      <c r="B507" t="s">
        <v>160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>
        <v>0</v>
      </c>
      <c r="I507" s="12">
        <v>0</v>
      </c>
    </row>
    <row r="508" spans="2:9" ht="15" customHeight="1" x14ac:dyDescent="0.15">
      <c r="B508" t="s">
        <v>227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>
        <v>0</v>
      </c>
      <c r="I508" s="12">
        <v>0</v>
      </c>
    </row>
    <row r="509" spans="2:9" ht="15" customHeight="1" x14ac:dyDescent="0.15">
      <c r="B509" t="s">
        <v>561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>
        <v>0</v>
      </c>
      <c r="I509" s="12">
        <v>0</v>
      </c>
    </row>
    <row r="510" spans="2:9" ht="15" customHeight="1" x14ac:dyDescent="0.15">
      <c r="B510" t="s">
        <v>186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>
        <v>0</v>
      </c>
      <c r="I510" s="12">
        <v>0</v>
      </c>
    </row>
    <row r="511" spans="2:9" ht="15" customHeight="1" x14ac:dyDescent="0.15">
      <c r="B511" t="s">
        <v>562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>
        <v>0</v>
      </c>
      <c r="I511" s="12">
        <v>0</v>
      </c>
    </row>
    <row r="512" spans="2:9" ht="15" customHeight="1" x14ac:dyDescent="0.15">
      <c r="B512" t="s">
        <v>267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>
        <v>0</v>
      </c>
      <c r="I512" s="12">
        <v>0</v>
      </c>
    </row>
    <row r="513" spans="2:9" ht="15" customHeight="1" x14ac:dyDescent="0.15">
      <c r="B513" t="s">
        <v>563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>
        <v>0</v>
      </c>
      <c r="I513" s="12">
        <v>0</v>
      </c>
    </row>
    <row r="514" spans="2:9" ht="15" customHeight="1" x14ac:dyDescent="0.15">
      <c r="B514" t="s">
        <v>232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>
        <v>0</v>
      </c>
      <c r="I514" s="12">
        <v>0</v>
      </c>
    </row>
    <row r="515" spans="2:9" ht="15" customHeight="1" x14ac:dyDescent="0.15">
      <c r="B515" t="s">
        <v>564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>
        <v>0</v>
      </c>
      <c r="I515" s="12">
        <v>0</v>
      </c>
    </row>
    <row r="516" spans="2:9" ht="15" customHeight="1" x14ac:dyDescent="0.15">
      <c r="B516" t="s">
        <v>565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>
        <v>0</v>
      </c>
      <c r="I516" s="12">
        <v>0</v>
      </c>
    </row>
    <row r="517" spans="2:9" ht="15" customHeight="1" x14ac:dyDescent="0.15">
      <c r="B517" t="s">
        <v>270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>
        <v>0</v>
      </c>
      <c r="I517" s="12">
        <v>0</v>
      </c>
    </row>
    <row r="518" spans="2:9" ht="15" customHeight="1" x14ac:dyDescent="0.15">
      <c r="B518" t="s">
        <v>566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>
        <v>0</v>
      </c>
      <c r="I518" s="12">
        <v>0</v>
      </c>
    </row>
    <row r="519" spans="2:9" ht="15" customHeight="1" x14ac:dyDescent="0.15">
      <c r="B519" t="s">
        <v>567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>
        <v>0</v>
      </c>
      <c r="I519" s="12">
        <v>0</v>
      </c>
    </row>
    <row r="520" spans="2:9" ht="15" customHeight="1" x14ac:dyDescent="0.15">
      <c r="B520" t="s">
        <v>255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>
        <v>0</v>
      </c>
      <c r="I520" s="12">
        <v>0</v>
      </c>
    </row>
    <row r="521" spans="2:9" ht="15" customHeight="1" x14ac:dyDescent="0.15">
      <c r="B521" t="s">
        <v>568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>
        <v>0</v>
      </c>
      <c r="I521" s="12">
        <v>0</v>
      </c>
    </row>
    <row r="522" spans="2:9" ht="15" customHeight="1" x14ac:dyDescent="0.15">
      <c r="B522" t="s">
        <v>569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>
        <v>0</v>
      </c>
      <c r="I522" s="12">
        <v>0</v>
      </c>
    </row>
    <row r="523" spans="2:9" ht="15" customHeight="1" x14ac:dyDescent="0.15">
      <c r="B523" t="s">
        <v>268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>
        <v>0</v>
      </c>
      <c r="I523" s="12">
        <v>0</v>
      </c>
    </row>
    <row r="524" spans="2:9" ht="15" customHeight="1" x14ac:dyDescent="0.15">
      <c r="B524" t="s">
        <v>570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>
        <v>0</v>
      </c>
      <c r="I524" s="12">
        <v>0</v>
      </c>
    </row>
    <row r="525" spans="2:9" ht="15" customHeight="1" x14ac:dyDescent="0.15">
      <c r="B525" t="s">
        <v>256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>
        <v>0</v>
      </c>
      <c r="I525" s="12">
        <v>0</v>
      </c>
    </row>
    <row r="526" spans="2:9" ht="15" customHeight="1" x14ac:dyDescent="0.15">
      <c r="B526" t="s">
        <v>571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>
        <v>0</v>
      </c>
      <c r="I526" s="12">
        <v>0</v>
      </c>
    </row>
    <row r="527" spans="2:9" ht="15" customHeight="1" x14ac:dyDescent="0.15">
      <c r="B527" t="s">
        <v>572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>
        <v>0</v>
      </c>
      <c r="I527" s="12">
        <v>0</v>
      </c>
    </row>
    <row r="528" spans="2:9" ht="15" customHeight="1" x14ac:dyDescent="0.15">
      <c r="B528" t="s">
        <v>573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>
        <v>0</v>
      </c>
      <c r="I528" s="12">
        <v>0</v>
      </c>
    </row>
    <row r="529" spans="2:9" ht="15" customHeight="1" x14ac:dyDescent="0.15">
      <c r="B529" t="s">
        <v>169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>
        <v>0</v>
      </c>
      <c r="I529" s="12">
        <v>0</v>
      </c>
    </row>
    <row r="530" spans="2:9" ht="15" customHeight="1" x14ac:dyDescent="0.15">
      <c r="B530" t="s">
        <v>162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>
        <v>0</v>
      </c>
      <c r="I530" s="12">
        <v>0</v>
      </c>
    </row>
    <row r="531" spans="2:9" ht="15" customHeight="1" x14ac:dyDescent="0.15">
      <c r="B531" t="s">
        <v>574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>
        <v>0</v>
      </c>
      <c r="I531" s="12">
        <v>0</v>
      </c>
    </row>
    <row r="532" spans="2:9" ht="15" customHeight="1" x14ac:dyDescent="0.15">
      <c r="B532" t="s">
        <v>173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>
        <v>0</v>
      </c>
      <c r="I532" s="12">
        <v>0</v>
      </c>
    </row>
    <row r="533" spans="2:9" ht="15" customHeight="1" x14ac:dyDescent="0.15">
      <c r="B533" t="s">
        <v>575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>
        <v>0</v>
      </c>
      <c r="I533" s="12">
        <v>0</v>
      </c>
    </row>
    <row r="534" spans="2:9" ht="15" customHeight="1" x14ac:dyDescent="0.15">
      <c r="B534" t="s">
        <v>163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>
        <v>0</v>
      </c>
      <c r="I534" s="12">
        <v>0</v>
      </c>
    </row>
    <row r="535" spans="2:9" ht="15" customHeight="1" x14ac:dyDescent="0.15">
      <c r="B535" t="s">
        <v>238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>
        <v>0</v>
      </c>
      <c r="I535" s="12">
        <v>0</v>
      </c>
    </row>
    <row r="536" spans="2:9" ht="15" customHeight="1" x14ac:dyDescent="0.15">
      <c r="B536" t="s">
        <v>576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>
        <v>0</v>
      </c>
      <c r="I536" s="12">
        <v>0</v>
      </c>
    </row>
    <row r="537" spans="2:9" ht="15" customHeight="1" x14ac:dyDescent="0.15">
      <c r="B537" t="s">
        <v>577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>
        <v>0</v>
      </c>
      <c r="I537" s="12">
        <v>0</v>
      </c>
    </row>
    <row r="538" spans="2:9" ht="15" customHeight="1" x14ac:dyDescent="0.15">
      <c r="B538" t="s">
        <v>578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>
        <v>0</v>
      </c>
      <c r="I538" s="12">
        <v>0</v>
      </c>
    </row>
    <row r="539" spans="2:9" ht="15" customHeight="1" x14ac:dyDescent="0.15">
      <c r="B539" t="s">
        <v>199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>
        <v>0</v>
      </c>
      <c r="I539" s="12">
        <v>0</v>
      </c>
    </row>
    <row r="540" spans="2:9" ht="15" customHeight="1" x14ac:dyDescent="0.15">
      <c r="B540" t="s">
        <v>579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>
        <v>0</v>
      </c>
      <c r="I540" s="12">
        <v>0</v>
      </c>
    </row>
    <row r="541" spans="2:9" ht="15" customHeight="1" x14ac:dyDescent="0.15">
      <c r="B541" t="s">
        <v>580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>
        <v>0</v>
      </c>
      <c r="I541" s="12">
        <v>0</v>
      </c>
    </row>
    <row r="542" spans="2:9" ht="15" customHeight="1" x14ac:dyDescent="0.15">
      <c r="B542" t="s">
        <v>581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>
        <v>0</v>
      </c>
      <c r="I542" s="12">
        <v>0</v>
      </c>
    </row>
    <row r="543" spans="2:9" ht="15" customHeight="1" x14ac:dyDescent="0.15">
      <c r="B543" t="s">
        <v>257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>
        <v>0</v>
      </c>
      <c r="I543" s="12">
        <v>0</v>
      </c>
    </row>
    <row r="544" spans="2:9" ht="15" customHeight="1" x14ac:dyDescent="0.15">
      <c r="B544" t="s">
        <v>582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>
        <v>0</v>
      </c>
      <c r="I544" s="12">
        <v>0</v>
      </c>
    </row>
    <row r="545" spans="2:9" ht="15" customHeight="1" x14ac:dyDescent="0.15">
      <c r="B545" t="s">
        <v>583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>
        <v>0</v>
      </c>
      <c r="I545" s="12">
        <v>0</v>
      </c>
    </row>
    <row r="546" spans="2:9" ht="15" customHeight="1" x14ac:dyDescent="0.15">
      <c r="B546" t="s">
        <v>584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>
        <v>0</v>
      </c>
      <c r="I546" s="12">
        <v>0</v>
      </c>
    </row>
    <row r="547" spans="2:9" ht="15" customHeight="1" x14ac:dyDescent="0.15">
      <c r="B547" t="s">
        <v>164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>
        <v>0</v>
      </c>
      <c r="I547" s="12">
        <v>0</v>
      </c>
    </row>
    <row r="548" spans="2:9" ht="15" customHeight="1" x14ac:dyDescent="0.15">
      <c r="B548" t="s">
        <v>585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>
        <v>0</v>
      </c>
      <c r="I548" s="12">
        <v>0</v>
      </c>
    </row>
    <row r="549" spans="2:9" ht="15" customHeight="1" x14ac:dyDescent="0.15">
      <c r="B549" t="s">
        <v>228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>
        <v>0</v>
      </c>
      <c r="I549" s="12">
        <v>0</v>
      </c>
    </row>
    <row r="550" spans="2:9" ht="15" customHeight="1" x14ac:dyDescent="0.15">
      <c r="B550" t="s">
        <v>586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>
        <v>0</v>
      </c>
      <c r="I550" s="12">
        <v>0</v>
      </c>
    </row>
    <row r="551" spans="2:9" ht="15" customHeight="1" x14ac:dyDescent="0.15">
      <c r="B551" t="s">
        <v>587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>
        <v>0</v>
      </c>
      <c r="I551" s="12">
        <v>0</v>
      </c>
    </row>
    <row r="552" spans="2:9" ht="15" customHeight="1" x14ac:dyDescent="0.15">
      <c r="B552" t="s">
        <v>588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>
        <v>0</v>
      </c>
      <c r="I552" s="12">
        <v>0</v>
      </c>
    </row>
    <row r="553" spans="2:9" ht="15" customHeight="1" x14ac:dyDescent="0.15">
      <c r="B553" t="s">
        <v>589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>
        <v>0</v>
      </c>
      <c r="I553" s="12">
        <v>0</v>
      </c>
    </row>
    <row r="554" spans="2:9" ht="15" customHeight="1" x14ac:dyDescent="0.15">
      <c r="B554" t="s">
        <v>229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>
        <v>0</v>
      </c>
      <c r="I554" s="12">
        <v>0</v>
      </c>
    </row>
    <row r="555" spans="2:9" ht="15" customHeight="1" x14ac:dyDescent="0.15">
      <c r="B555" t="s">
        <v>590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>
        <v>0</v>
      </c>
      <c r="I555" s="12">
        <v>0</v>
      </c>
    </row>
    <row r="556" spans="2:9" ht="15" customHeight="1" x14ac:dyDescent="0.15">
      <c r="B556" t="s">
        <v>591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>
        <v>0</v>
      </c>
      <c r="I556" s="12">
        <v>0</v>
      </c>
    </row>
    <row r="557" spans="2:9" ht="15" customHeight="1" x14ac:dyDescent="0.15">
      <c r="B557" t="s">
        <v>592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>
        <v>0</v>
      </c>
      <c r="I557" s="12">
        <v>0</v>
      </c>
    </row>
    <row r="558" spans="2:9" ht="15" customHeight="1" x14ac:dyDescent="0.15">
      <c r="B558" t="s">
        <v>258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>
        <v>0</v>
      </c>
      <c r="I558" s="12">
        <v>0</v>
      </c>
    </row>
    <row r="559" spans="2:9" ht="15" customHeight="1" x14ac:dyDescent="0.15">
      <c r="B559" t="s">
        <v>593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>
        <v>0</v>
      </c>
      <c r="I559" s="12">
        <v>0</v>
      </c>
    </row>
    <row r="560" spans="2:9" ht="15" customHeight="1" x14ac:dyDescent="0.15">
      <c r="B560" t="s">
        <v>230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>
        <v>0</v>
      </c>
      <c r="I560" s="12">
        <v>0</v>
      </c>
    </row>
    <row r="561" spans="2:9" ht="15" customHeight="1" x14ac:dyDescent="0.15">
      <c r="B561" t="s">
        <v>594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>
        <v>0</v>
      </c>
      <c r="I561" s="12">
        <v>0</v>
      </c>
    </row>
    <row r="562" spans="2:9" ht="15" customHeight="1" x14ac:dyDescent="0.15">
      <c r="B562" t="s">
        <v>595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>
        <v>0</v>
      </c>
      <c r="I562" s="12">
        <v>0</v>
      </c>
    </row>
    <row r="563" spans="2:9" ht="15" customHeight="1" x14ac:dyDescent="0.15">
      <c r="B563" t="s">
        <v>596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>
        <v>0</v>
      </c>
      <c r="I563" s="12">
        <v>0</v>
      </c>
    </row>
    <row r="564" spans="2:9" ht="15" customHeight="1" x14ac:dyDescent="0.15">
      <c r="B564" t="s">
        <v>597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>
        <v>0</v>
      </c>
      <c r="I564" s="12">
        <v>0</v>
      </c>
    </row>
    <row r="566" spans="2:9" ht="15" customHeight="1" x14ac:dyDescent="0.15">
      <c r="B566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520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143</v>
      </c>
      <c r="B1" s="3" t="s">
        <v>598</v>
      </c>
      <c r="C1" s="7" t="s">
        <v>56</v>
      </c>
      <c r="D1" s="7" t="s">
        <v>57</v>
      </c>
      <c r="E1" s="7" t="s">
        <v>58</v>
      </c>
      <c r="F1" s="7" t="s">
        <v>59</v>
      </c>
      <c r="G1" s="7" t="s">
        <v>60</v>
      </c>
      <c r="H1" s="7" t="s">
        <v>61</v>
      </c>
      <c r="I1" s="7" t="s">
        <v>62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161</v>
      </c>
      <c r="C3" s="4">
        <v>1249</v>
      </c>
      <c r="D3" s="8">
        <v>4.67</v>
      </c>
      <c r="E3" s="4">
        <v>1129</v>
      </c>
      <c r="F3" s="8">
        <v>6.38</v>
      </c>
      <c r="G3" s="4">
        <v>120</v>
      </c>
      <c r="H3" s="8">
        <v>1.34</v>
      </c>
      <c r="I3" s="4">
        <v>0</v>
      </c>
    </row>
    <row r="4" spans="1:9" x14ac:dyDescent="0.15">
      <c r="A4" s="2">
        <v>2</v>
      </c>
      <c r="B4" s="1" t="s">
        <v>154</v>
      </c>
      <c r="C4" s="4">
        <v>907</v>
      </c>
      <c r="D4" s="8">
        <v>3.39</v>
      </c>
      <c r="E4" s="4">
        <v>599</v>
      </c>
      <c r="F4" s="8">
        <v>3.38</v>
      </c>
      <c r="G4" s="4">
        <v>308</v>
      </c>
      <c r="H4" s="8">
        <v>3.44</v>
      </c>
      <c r="I4" s="4">
        <v>0</v>
      </c>
    </row>
    <row r="5" spans="1:9" x14ac:dyDescent="0.15">
      <c r="A5" s="2">
        <v>3</v>
      </c>
      <c r="B5" s="1" t="s">
        <v>153</v>
      </c>
      <c r="C5" s="4">
        <v>874</v>
      </c>
      <c r="D5" s="8">
        <v>3.27</v>
      </c>
      <c r="E5" s="4">
        <v>721</v>
      </c>
      <c r="F5" s="8">
        <v>4.07</v>
      </c>
      <c r="G5" s="4">
        <v>151</v>
      </c>
      <c r="H5" s="8">
        <v>1.69</v>
      </c>
      <c r="I5" s="4">
        <v>2</v>
      </c>
    </row>
    <row r="6" spans="1:9" x14ac:dyDescent="0.15">
      <c r="A6" s="2">
        <v>4</v>
      </c>
      <c r="B6" s="1" t="s">
        <v>145</v>
      </c>
      <c r="C6" s="4">
        <v>759</v>
      </c>
      <c r="D6" s="8">
        <v>2.84</v>
      </c>
      <c r="E6" s="4">
        <v>349</v>
      </c>
      <c r="F6" s="8">
        <v>1.97</v>
      </c>
      <c r="G6" s="4">
        <v>410</v>
      </c>
      <c r="H6" s="8">
        <v>4.58</v>
      </c>
      <c r="I6" s="4">
        <v>0</v>
      </c>
    </row>
    <row r="7" spans="1:9" x14ac:dyDescent="0.15">
      <c r="A7" s="2">
        <v>5</v>
      </c>
      <c r="B7" s="1" t="s">
        <v>160</v>
      </c>
      <c r="C7" s="4">
        <v>758</v>
      </c>
      <c r="D7" s="8">
        <v>2.84</v>
      </c>
      <c r="E7" s="4">
        <v>712</v>
      </c>
      <c r="F7" s="8">
        <v>4.0199999999999996</v>
      </c>
      <c r="G7" s="4">
        <v>46</v>
      </c>
      <c r="H7" s="8">
        <v>0.51</v>
      </c>
      <c r="I7" s="4">
        <v>0</v>
      </c>
    </row>
    <row r="8" spans="1:9" x14ac:dyDescent="0.15">
      <c r="A8" s="2">
        <v>6</v>
      </c>
      <c r="B8" s="1" t="s">
        <v>163</v>
      </c>
      <c r="C8" s="4">
        <v>724</v>
      </c>
      <c r="D8" s="8">
        <v>2.71</v>
      </c>
      <c r="E8" s="4">
        <v>670</v>
      </c>
      <c r="F8" s="8">
        <v>3.78</v>
      </c>
      <c r="G8" s="4">
        <v>54</v>
      </c>
      <c r="H8" s="8">
        <v>0.6</v>
      </c>
      <c r="I8" s="4">
        <v>0</v>
      </c>
    </row>
    <row r="9" spans="1:9" x14ac:dyDescent="0.15">
      <c r="A9" s="2">
        <v>7</v>
      </c>
      <c r="B9" s="1" t="s">
        <v>158</v>
      </c>
      <c r="C9" s="4">
        <v>691</v>
      </c>
      <c r="D9" s="8">
        <v>2.59</v>
      </c>
      <c r="E9" s="4">
        <v>648</v>
      </c>
      <c r="F9" s="8">
        <v>3.66</v>
      </c>
      <c r="G9" s="4">
        <v>42</v>
      </c>
      <c r="H9" s="8">
        <v>0.47</v>
      </c>
      <c r="I9" s="4">
        <v>1</v>
      </c>
    </row>
    <row r="10" spans="1:9" x14ac:dyDescent="0.15">
      <c r="A10" s="2">
        <v>8</v>
      </c>
      <c r="B10" s="1" t="s">
        <v>162</v>
      </c>
      <c r="C10" s="4">
        <v>606</v>
      </c>
      <c r="D10" s="8">
        <v>2.27</v>
      </c>
      <c r="E10" s="4">
        <v>463</v>
      </c>
      <c r="F10" s="8">
        <v>2.61</v>
      </c>
      <c r="G10" s="4">
        <v>139</v>
      </c>
      <c r="H10" s="8">
        <v>1.55</v>
      </c>
      <c r="I10" s="4">
        <v>4</v>
      </c>
    </row>
    <row r="11" spans="1:9" x14ac:dyDescent="0.15">
      <c r="A11" s="2">
        <v>9</v>
      </c>
      <c r="B11" s="1" t="s">
        <v>150</v>
      </c>
      <c r="C11" s="4">
        <v>566</v>
      </c>
      <c r="D11" s="8">
        <v>2.12</v>
      </c>
      <c r="E11" s="4">
        <v>456</v>
      </c>
      <c r="F11" s="8">
        <v>2.58</v>
      </c>
      <c r="G11" s="4">
        <v>108</v>
      </c>
      <c r="H11" s="8">
        <v>1.21</v>
      </c>
      <c r="I11" s="4">
        <v>2</v>
      </c>
    </row>
    <row r="12" spans="1:9" x14ac:dyDescent="0.15">
      <c r="A12" s="2">
        <v>10</v>
      </c>
      <c r="B12" s="1" t="s">
        <v>156</v>
      </c>
      <c r="C12" s="4">
        <v>531</v>
      </c>
      <c r="D12" s="8">
        <v>1.99</v>
      </c>
      <c r="E12" s="4">
        <v>461</v>
      </c>
      <c r="F12" s="8">
        <v>2.6</v>
      </c>
      <c r="G12" s="4">
        <v>70</v>
      </c>
      <c r="H12" s="8">
        <v>0.78</v>
      </c>
      <c r="I12" s="4">
        <v>0</v>
      </c>
    </row>
    <row r="13" spans="1:9" x14ac:dyDescent="0.15">
      <c r="A13" s="2">
        <v>11</v>
      </c>
      <c r="B13" s="1" t="s">
        <v>157</v>
      </c>
      <c r="C13" s="4">
        <v>452</v>
      </c>
      <c r="D13" s="8">
        <v>1.69</v>
      </c>
      <c r="E13" s="4">
        <v>429</v>
      </c>
      <c r="F13" s="8">
        <v>2.42</v>
      </c>
      <c r="G13" s="4">
        <v>23</v>
      </c>
      <c r="H13" s="8">
        <v>0.26</v>
      </c>
      <c r="I13" s="4">
        <v>0</v>
      </c>
    </row>
    <row r="14" spans="1:9" x14ac:dyDescent="0.15">
      <c r="A14" s="2">
        <v>12</v>
      </c>
      <c r="B14" s="1" t="s">
        <v>155</v>
      </c>
      <c r="C14" s="4">
        <v>426</v>
      </c>
      <c r="D14" s="8">
        <v>1.59</v>
      </c>
      <c r="E14" s="4">
        <v>348</v>
      </c>
      <c r="F14" s="8">
        <v>1.97</v>
      </c>
      <c r="G14" s="4">
        <v>77</v>
      </c>
      <c r="H14" s="8">
        <v>0.86</v>
      </c>
      <c r="I14" s="4">
        <v>1</v>
      </c>
    </row>
    <row r="15" spans="1:9" x14ac:dyDescent="0.15">
      <c r="A15" s="2">
        <v>13</v>
      </c>
      <c r="B15" s="1" t="s">
        <v>151</v>
      </c>
      <c r="C15" s="4">
        <v>418</v>
      </c>
      <c r="D15" s="8">
        <v>1.56</v>
      </c>
      <c r="E15" s="4">
        <v>308</v>
      </c>
      <c r="F15" s="8">
        <v>1.74</v>
      </c>
      <c r="G15" s="4">
        <v>110</v>
      </c>
      <c r="H15" s="8">
        <v>1.23</v>
      </c>
      <c r="I15" s="4">
        <v>0</v>
      </c>
    </row>
    <row r="16" spans="1:9" x14ac:dyDescent="0.15">
      <c r="A16" s="2">
        <v>14</v>
      </c>
      <c r="B16" s="1" t="s">
        <v>146</v>
      </c>
      <c r="C16" s="4">
        <v>412</v>
      </c>
      <c r="D16" s="8">
        <v>1.54</v>
      </c>
      <c r="E16" s="4">
        <v>163</v>
      </c>
      <c r="F16" s="8">
        <v>0.92</v>
      </c>
      <c r="G16" s="4">
        <v>249</v>
      </c>
      <c r="H16" s="8">
        <v>2.78</v>
      </c>
      <c r="I16" s="4">
        <v>0</v>
      </c>
    </row>
    <row r="17" spans="1:9" x14ac:dyDescent="0.15">
      <c r="A17" s="2">
        <v>15</v>
      </c>
      <c r="B17" s="1" t="s">
        <v>149</v>
      </c>
      <c r="C17" s="4">
        <v>404</v>
      </c>
      <c r="D17" s="8">
        <v>1.51</v>
      </c>
      <c r="E17" s="4">
        <v>334</v>
      </c>
      <c r="F17" s="8">
        <v>1.89</v>
      </c>
      <c r="G17" s="4">
        <v>68</v>
      </c>
      <c r="H17" s="8">
        <v>0.76</v>
      </c>
      <c r="I17" s="4">
        <v>2</v>
      </c>
    </row>
    <row r="18" spans="1:9" x14ac:dyDescent="0.15">
      <c r="A18" s="2">
        <v>16</v>
      </c>
      <c r="B18" s="1" t="s">
        <v>147</v>
      </c>
      <c r="C18" s="4">
        <v>399</v>
      </c>
      <c r="D18" s="8">
        <v>1.49</v>
      </c>
      <c r="E18" s="4">
        <v>264</v>
      </c>
      <c r="F18" s="8">
        <v>1.49</v>
      </c>
      <c r="G18" s="4">
        <v>135</v>
      </c>
      <c r="H18" s="8">
        <v>1.51</v>
      </c>
      <c r="I18" s="4">
        <v>0</v>
      </c>
    </row>
    <row r="19" spans="1:9" x14ac:dyDescent="0.15">
      <c r="A19" s="2">
        <v>17</v>
      </c>
      <c r="B19" s="1" t="s">
        <v>159</v>
      </c>
      <c r="C19" s="4">
        <v>390</v>
      </c>
      <c r="D19" s="8">
        <v>1.46</v>
      </c>
      <c r="E19" s="4">
        <v>229</v>
      </c>
      <c r="F19" s="8">
        <v>1.29</v>
      </c>
      <c r="G19" s="4">
        <v>161</v>
      </c>
      <c r="H19" s="8">
        <v>1.8</v>
      </c>
      <c r="I19" s="4">
        <v>0</v>
      </c>
    </row>
    <row r="20" spans="1:9" x14ac:dyDescent="0.15">
      <c r="A20" s="2">
        <v>18</v>
      </c>
      <c r="B20" s="1" t="s">
        <v>152</v>
      </c>
      <c r="C20" s="4">
        <v>382</v>
      </c>
      <c r="D20" s="8">
        <v>1.43</v>
      </c>
      <c r="E20" s="4">
        <v>230</v>
      </c>
      <c r="F20" s="8">
        <v>1.3</v>
      </c>
      <c r="G20" s="4">
        <v>151</v>
      </c>
      <c r="H20" s="8">
        <v>1.69</v>
      </c>
      <c r="I20" s="4">
        <v>1</v>
      </c>
    </row>
    <row r="21" spans="1:9" x14ac:dyDescent="0.15">
      <c r="A21" s="2">
        <v>19</v>
      </c>
      <c r="B21" s="1" t="s">
        <v>164</v>
      </c>
      <c r="C21" s="4">
        <v>377</v>
      </c>
      <c r="D21" s="8">
        <v>1.41</v>
      </c>
      <c r="E21" s="4">
        <v>338</v>
      </c>
      <c r="F21" s="8">
        <v>1.91</v>
      </c>
      <c r="G21" s="4">
        <v>39</v>
      </c>
      <c r="H21" s="8">
        <v>0.44</v>
      </c>
      <c r="I21" s="4">
        <v>0</v>
      </c>
    </row>
    <row r="22" spans="1:9" x14ac:dyDescent="0.15">
      <c r="A22" s="2">
        <v>20</v>
      </c>
      <c r="B22" s="1" t="s">
        <v>148</v>
      </c>
      <c r="C22" s="4">
        <v>356</v>
      </c>
      <c r="D22" s="8">
        <v>1.33</v>
      </c>
      <c r="E22" s="4">
        <v>318</v>
      </c>
      <c r="F22" s="8">
        <v>1.8</v>
      </c>
      <c r="G22" s="4">
        <v>37</v>
      </c>
      <c r="H22" s="8">
        <v>0.41</v>
      </c>
      <c r="I22" s="4">
        <v>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161</v>
      </c>
      <c r="C25" s="4">
        <v>352</v>
      </c>
      <c r="D25" s="8">
        <v>5.45</v>
      </c>
      <c r="E25" s="4">
        <v>315</v>
      </c>
      <c r="F25" s="8">
        <v>8.64</v>
      </c>
      <c r="G25" s="4">
        <v>37</v>
      </c>
      <c r="H25" s="8">
        <v>1.32</v>
      </c>
      <c r="I25" s="4">
        <v>0</v>
      </c>
    </row>
    <row r="26" spans="1:9" x14ac:dyDescent="0.15">
      <c r="A26" s="2">
        <v>2</v>
      </c>
      <c r="B26" s="1" t="s">
        <v>153</v>
      </c>
      <c r="C26" s="4">
        <v>240</v>
      </c>
      <c r="D26" s="8">
        <v>3.72</v>
      </c>
      <c r="E26" s="4">
        <v>184</v>
      </c>
      <c r="F26" s="8">
        <v>5.05</v>
      </c>
      <c r="G26" s="4">
        <v>56</v>
      </c>
      <c r="H26" s="8">
        <v>2</v>
      </c>
      <c r="I26" s="4">
        <v>0</v>
      </c>
    </row>
    <row r="27" spans="1:9" x14ac:dyDescent="0.15">
      <c r="A27" s="2">
        <v>3</v>
      </c>
      <c r="B27" s="1" t="s">
        <v>154</v>
      </c>
      <c r="C27" s="4">
        <v>239</v>
      </c>
      <c r="D27" s="8">
        <v>3.7</v>
      </c>
      <c r="E27" s="4">
        <v>104</v>
      </c>
      <c r="F27" s="8">
        <v>2.85</v>
      </c>
      <c r="G27" s="4">
        <v>135</v>
      </c>
      <c r="H27" s="8">
        <v>4.82</v>
      </c>
      <c r="I27" s="4">
        <v>0</v>
      </c>
    </row>
    <row r="28" spans="1:9" x14ac:dyDescent="0.15">
      <c r="A28" s="2">
        <v>4</v>
      </c>
      <c r="B28" s="1" t="s">
        <v>156</v>
      </c>
      <c r="C28" s="4">
        <v>205</v>
      </c>
      <c r="D28" s="8">
        <v>3.17</v>
      </c>
      <c r="E28" s="4">
        <v>178</v>
      </c>
      <c r="F28" s="8">
        <v>4.88</v>
      </c>
      <c r="G28" s="4">
        <v>27</v>
      </c>
      <c r="H28" s="8">
        <v>0.96</v>
      </c>
      <c r="I28" s="4">
        <v>0</v>
      </c>
    </row>
    <row r="29" spans="1:9" x14ac:dyDescent="0.15">
      <c r="A29" s="2">
        <v>5</v>
      </c>
      <c r="B29" s="1" t="s">
        <v>163</v>
      </c>
      <c r="C29" s="4">
        <v>200</v>
      </c>
      <c r="D29" s="8">
        <v>3.1</v>
      </c>
      <c r="E29" s="4">
        <v>184</v>
      </c>
      <c r="F29" s="8">
        <v>5.05</v>
      </c>
      <c r="G29" s="4">
        <v>16</v>
      </c>
      <c r="H29" s="8">
        <v>0.56999999999999995</v>
      </c>
      <c r="I29" s="4">
        <v>0</v>
      </c>
    </row>
    <row r="30" spans="1:9" x14ac:dyDescent="0.15">
      <c r="A30" s="2">
        <v>6</v>
      </c>
      <c r="B30" s="1" t="s">
        <v>158</v>
      </c>
      <c r="C30" s="4">
        <v>194</v>
      </c>
      <c r="D30" s="8">
        <v>3</v>
      </c>
      <c r="E30" s="4">
        <v>180</v>
      </c>
      <c r="F30" s="8">
        <v>4.9400000000000004</v>
      </c>
      <c r="G30" s="4">
        <v>14</v>
      </c>
      <c r="H30" s="8">
        <v>0.5</v>
      </c>
      <c r="I30" s="4">
        <v>0</v>
      </c>
    </row>
    <row r="31" spans="1:9" x14ac:dyDescent="0.15">
      <c r="A31" s="2">
        <v>7</v>
      </c>
      <c r="B31" s="1" t="s">
        <v>162</v>
      </c>
      <c r="C31" s="4">
        <v>181</v>
      </c>
      <c r="D31" s="8">
        <v>2.8</v>
      </c>
      <c r="E31" s="4">
        <v>129</v>
      </c>
      <c r="F31" s="8">
        <v>3.54</v>
      </c>
      <c r="G31" s="4">
        <v>52</v>
      </c>
      <c r="H31" s="8">
        <v>1.86</v>
      </c>
      <c r="I31" s="4">
        <v>0</v>
      </c>
    </row>
    <row r="32" spans="1:9" x14ac:dyDescent="0.15">
      <c r="A32" s="2">
        <v>8</v>
      </c>
      <c r="B32" s="1" t="s">
        <v>160</v>
      </c>
      <c r="C32" s="4">
        <v>179</v>
      </c>
      <c r="D32" s="8">
        <v>2.77</v>
      </c>
      <c r="E32" s="4">
        <v>159</v>
      </c>
      <c r="F32" s="8">
        <v>4.3600000000000003</v>
      </c>
      <c r="G32" s="4">
        <v>20</v>
      </c>
      <c r="H32" s="8">
        <v>0.71</v>
      </c>
      <c r="I32" s="4">
        <v>0</v>
      </c>
    </row>
    <row r="33" spans="1:9" x14ac:dyDescent="0.15">
      <c r="A33" s="2">
        <v>9</v>
      </c>
      <c r="B33" s="1" t="s">
        <v>157</v>
      </c>
      <c r="C33" s="4">
        <v>143</v>
      </c>
      <c r="D33" s="8">
        <v>2.21</v>
      </c>
      <c r="E33" s="4">
        <v>132</v>
      </c>
      <c r="F33" s="8">
        <v>3.62</v>
      </c>
      <c r="G33" s="4">
        <v>11</v>
      </c>
      <c r="H33" s="8">
        <v>0.39</v>
      </c>
      <c r="I33" s="4">
        <v>0</v>
      </c>
    </row>
    <row r="34" spans="1:9" x14ac:dyDescent="0.15">
      <c r="A34" s="2">
        <v>10</v>
      </c>
      <c r="B34" s="1" t="s">
        <v>166</v>
      </c>
      <c r="C34" s="4">
        <v>139</v>
      </c>
      <c r="D34" s="8">
        <v>2.15</v>
      </c>
      <c r="E34" s="4">
        <v>15</v>
      </c>
      <c r="F34" s="8">
        <v>0.41</v>
      </c>
      <c r="G34" s="4">
        <v>124</v>
      </c>
      <c r="H34" s="8">
        <v>4.43</v>
      </c>
      <c r="I34" s="4">
        <v>0</v>
      </c>
    </row>
    <row r="35" spans="1:9" x14ac:dyDescent="0.15">
      <c r="A35" s="2">
        <v>11</v>
      </c>
      <c r="B35" s="1" t="s">
        <v>168</v>
      </c>
      <c r="C35" s="4">
        <v>129</v>
      </c>
      <c r="D35" s="8">
        <v>2</v>
      </c>
      <c r="E35" s="4">
        <v>42</v>
      </c>
      <c r="F35" s="8">
        <v>1.1499999999999999</v>
      </c>
      <c r="G35" s="4">
        <v>87</v>
      </c>
      <c r="H35" s="8">
        <v>3.11</v>
      </c>
      <c r="I35" s="4">
        <v>0</v>
      </c>
    </row>
    <row r="36" spans="1:9" x14ac:dyDescent="0.15">
      <c r="A36" s="2">
        <v>12</v>
      </c>
      <c r="B36" s="1" t="s">
        <v>150</v>
      </c>
      <c r="C36" s="4">
        <v>127</v>
      </c>
      <c r="D36" s="8">
        <v>1.97</v>
      </c>
      <c r="E36" s="4">
        <v>85</v>
      </c>
      <c r="F36" s="8">
        <v>2.33</v>
      </c>
      <c r="G36" s="4">
        <v>41</v>
      </c>
      <c r="H36" s="8">
        <v>1.46</v>
      </c>
      <c r="I36" s="4">
        <v>1</v>
      </c>
    </row>
    <row r="37" spans="1:9" x14ac:dyDescent="0.15">
      <c r="A37" s="2">
        <v>13</v>
      </c>
      <c r="B37" s="1" t="s">
        <v>159</v>
      </c>
      <c r="C37" s="4">
        <v>117</v>
      </c>
      <c r="D37" s="8">
        <v>1.81</v>
      </c>
      <c r="E37" s="4">
        <v>50</v>
      </c>
      <c r="F37" s="8">
        <v>1.37</v>
      </c>
      <c r="G37" s="4">
        <v>67</v>
      </c>
      <c r="H37" s="8">
        <v>2.39</v>
      </c>
      <c r="I37" s="4">
        <v>0</v>
      </c>
    </row>
    <row r="38" spans="1:9" x14ac:dyDescent="0.15">
      <c r="A38" s="2">
        <v>14</v>
      </c>
      <c r="B38" s="1" t="s">
        <v>147</v>
      </c>
      <c r="C38" s="4">
        <v>115</v>
      </c>
      <c r="D38" s="8">
        <v>1.78</v>
      </c>
      <c r="E38" s="4">
        <v>69</v>
      </c>
      <c r="F38" s="8">
        <v>1.89</v>
      </c>
      <c r="G38" s="4">
        <v>46</v>
      </c>
      <c r="H38" s="8">
        <v>1.64</v>
      </c>
      <c r="I38" s="4">
        <v>0</v>
      </c>
    </row>
    <row r="39" spans="1:9" x14ac:dyDescent="0.15">
      <c r="A39" s="2">
        <v>15</v>
      </c>
      <c r="B39" s="1" t="s">
        <v>167</v>
      </c>
      <c r="C39" s="4">
        <v>112</v>
      </c>
      <c r="D39" s="8">
        <v>1.73</v>
      </c>
      <c r="E39" s="4">
        <v>12</v>
      </c>
      <c r="F39" s="8">
        <v>0.33</v>
      </c>
      <c r="G39" s="4">
        <v>99</v>
      </c>
      <c r="H39" s="8">
        <v>3.54</v>
      </c>
      <c r="I39" s="4">
        <v>1</v>
      </c>
    </row>
    <row r="40" spans="1:9" x14ac:dyDescent="0.15">
      <c r="A40" s="2">
        <v>16</v>
      </c>
      <c r="B40" s="1" t="s">
        <v>146</v>
      </c>
      <c r="C40" s="4">
        <v>109</v>
      </c>
      <c r="D40" s="8">
        <v>1.69</v>
      </c>
      <c r="E40" s="4">
        <v>22</v>
      </c>
      <c r="F40" s="8">
        <v>0.6</v>
      </c>
      <c r="G40" s="4">
        <v>87</v>
      </c>
      <c r="H40" s="8">
        <v>3.11</v>
      </c>
      <c r="I40" s="4">
        <v>0</v>
      </c>
    </row>
    <row r="41" spans="1:9" x14ac:dyDescent="0.15">
      <c r="A41" s="2">
        <v>17</v>
      </c>
      <c r="B41" s="1" t="s">
        <v>145</v>
      </c>
      <c r="C41" s="4">
        <v>106</v>
      </c>
      <c r="D41" s="8">
        <v>1.64</v>
      </c>
      <c r="E41" s="4">
        <v>45</v>
      </c>
      <c r="F41" s="8">
        <v>1.23</v>
      </c>
      <c r="G41" s="4">
        <v>61</v>
      </c>
      <c r="H41" s="8">
        <v>2.1800000000000002</v>
      </c>
      <c r="I41" s="4">
        <v>0</v>
      </c>
    </row>
    <row r="42" spans="1:9" x14ac:dyDescent="0.15">
      <c r="A42" s="2">
        <v>18</v>
      </c>
      <c r="B42" s="1" t="s">
        <v>155</v>
      </c>
      <c r="C42" s="4">
        <v>98</v>
      </c>
      <c r="D42" s="8">
        <v>1.52</v>
      </c>
      <c r="E42" s="4">
        <v>55</v>
      </c>
      <c r="F42" s="8">
        <v>1.51</v>
      </c>
      <c r="G42" s="4">
        <v>42</v>
      </c>
      <c r="H42" s="8">
        <v>1.5</v>
      </c>
      <c r="I42" s="4">
        <v>1</v>
      </c>
    </row>
    <row r="43" spans="1:9" x14ac:dyDescent="0.15">
      <c r="A43" s="2">
        <v>19</v>
      </c>
      <c r="B43" s="1" t="s">
        <v>165</v>
      </c>
      <c r="C43" s="4">
        <v>95</v>
      </c>
      <c r="D43" s="8">
        <v>1.47</v>
      </c>
      <c r="E43" s="4">
        <v>26</v>
      </c>
      <c r="F43" s="8">
        <v>0.71</v>
      </c>
      <c r="G43" s="4">
        <v>69</v>
      </c>
      <c r="H43" s="8">
        <v>2.4700000000000002</v>
      </c>
      <c r="I43" s="4">
        <v>0</v>
      </c>
    </row>
    <row r="44" spans="1:9" x14ac:dyDescent="0.15">
      <c r="A44" s="2">
        <v>20</v>
      </c>
      <c r="B44" s="1" t="s">
        <v>169</v>
      </c>
      <c r="C44" s="4">
        <v>87</v>
      </c>
      <c r="D44" s="8">
        <v>1.35</v>
      </c>
      <c r="E44" s="4">
        <v>54</v>
      </c>
      <c r="F44" s="8">
        <v>1.48</v>
      </c>
      <c r="G44" s="4">
        <v>33</v>
      </c>
      <c r="H44" s="8">
        <v>1.18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161</v>
      </c>
      <c r="C47" s="4">
        <v>72</v>
      </c>
      <c r="D47" s="8">
        <v>5.0999999999999996</v>
      </c>
      <c r="E47" s="4">
        <v>60</v>
      </c>
      <c r="F47" s="8">
        <v>6.12</v>
      </c>
      <c r="G47" s="4">
        <v>12</v>
      </c>
      <c r="H47" s="8">
        <v>2.78</v>
      </c>
      <c r="I47" s="4">
        <v>0</v>
      </c>
    </row>
    <row r="48" spans="1:9" x14ac:dyDescent="0.15">
      <c r="A48" s="2">
        <v>2</v>
      </c>
      <c r="B48" s="1" t="s">
        <v>171</v>
      </c>
      <c r="C48" s="4">
        <v>57</v>
      </c>
      <c r="D48" s="8">
        <v>4.03</v>
      </c>
      <c r="E48" s="4">
        <v>49</v>
      </c>
      <c r="F48" s="8">
        <v>4.99</v>
      </c>
      <c r="G48" s="4">
        <v>8</v>
      </c>
      <c r="H48" s="8">
        <v>1.86</v>
      </c>
      <c r="I48" s="4">
        <v>0</v>
      </c>
    </row>
    <row r="49" spans="1:9" x14ac:dyDescent="0.15">
      <c r="A49" s="2">
        <v>3</v>
      </c>
      <c r="B49" s="1" t="s">
        <v>153</v>
      </c>
      <c r="C49" s="4">
        <v>47</v>
      </c>
      <c r="D49" s="8">
        <v>3.33</v>
      </c>
      <c r="E49" s="4">
        <v>41</v>
      </c>
      <c r="F49" s="8">
        <v>4.18</v>
      </c>
      <c r="G49" s="4">
        <v>6</v>
      </c>
      <c r="H49" s="8">
        <v>1.39</v>
      </c>
      <c r="I49" s="4">
        <v>0</v>
      </c>
    </row>
    <row r="50" spans="1:9" x14ac:dyDescent="0.15">
      <c r="A50" s="2">
        <v>4</v>
      </c>
      <c r="B50" s="1" t="s">
        <v>160</v>
      </c>
      <c r="C50" s="4">
        <v>46</v>
      </c>
      <c r="D50" s="8">
        <v>3.26</v>
      </c>
      <c r="E50" s="4">
        <v>45</v>
      </c>
      <c r="F50" s="8">
        <v>4.59</v>
      </c>
      <c r="G50" s="4">
        <v>1</v>
      </c>
      <c r="H50" s="8">
        <v>0.23</v>
      </c>
      <c r="I50" s="4">
        <v>0</v>
      </c>
    </row>
    <row r="51" spans="1:9" x14ac:dyDescent="0.15">
      <c r="A51" s="2">
        <v>5</v>
      </c>
      <c r="B51" s="1" t="s">
        <v>163</v>
      </c>
      <c r="C51" s="4">
        <v>40</v>
      </c>
      <c r="D51" s="8">
        <v>2.83</v>
      </c>
      <c r="E51" s="4">
        <v>34</v>
      </c>
      <c r="F51" s="8">
        <v>3.47</v>
      </c>
      <c r="G51" s="4">
        <v>6</v>
      </c>
      <c r="H51" s="8">
        <v>1.39</v>
      </c>
      <c r="I51" s="4">
        <v>0</v>
      </c>
    </row>
    <row r="52" spans="1:9" x14ac:dyDescent="0.15">
      <c r="A52" s="2">
        <v>6</v>
      </c>
      <c r="B52" s="1" t="s">
        <v>147</v>
      </c>
      <c r="C52" s="4">
        <v>38</v>
      </c>
      <c r="D52" s="8">
        <v>2.69</v>
      </c>
      <c r="E52" s="4">
        <v>23</v>
      </c>
      <c r="F52" s="8">
        <v>2.34</v>
      </c>
      <c r="G52" s="4">
        <v>15</v>
      </c>
      <c r="H52" s="8">
        <v>3.48</v>
      </c>
      <c r="I52" s="4">
        <v>0</v>
      </c>
    </row>
    <row r="53" spans="1:9" x14ac:dyDescent="0.15">
      <c r="A53" s="2">
        <v>7</v>
      </c>
      <c r="B53" s="1" t="s">
        <v>158</v>
      </c>
      <c r="C53" s="4">
        <v>37</v>
      </c>
      <c r="D53" s="8">
        <v>2.62</v>
      </c>
      <c r="E53" s="4">
        <v>36</v>
      </c>
      <c r="F53" s="8">
        <v>3.67</v>
      </c>
      <c r="G53" s="4">
        <v>1</v>
      </c>
      <c r="H53" s="8">
        <v>0.23</v>
      </c>
      <c r="I53" s="4">
        <v>0</v>
      </c>
    </row>
    <row r="54" spans="1:9" x14ac:dyDescent="0.15">
      <c r="A54" s="2">
        <v>8</v>
      </c>
      <c r="B54" s="1" t="s">
        <v>150</v>
      </c>
      <c r="C54" s="4">
        <v>32</v>
      </c>
      <c r="D54" s="8">
        <v>2.2599999999999998</v>
      </c>
      <c r="E54" s="4">
        <v>26</v>
      </c>
      <c r="F54" s="8">
        <v>2.65</v>
      </c>
      <c r="G54" s="4">
        <v>6</v>
      </c>
      <c r="H54" s="8">
        <v>1.39</v>
      </c>
      <c r="I54" s="4">
        <v>0</v>
      </c>
    </row>
    <row r="55" spans="1:9" x14ac:dyDescent="0.15">
      <c r="A55" s="2">
        <v>9</v>
      </c>
      <c r="B55" s="1" t="s">
        <v>154</v>
      </c>
      <c r="C55" s="4">
        <v>29</v>
      </c>
      <c r="D55" s="8">
        <v>2.0499999999999998</v>
      </c>
      <c r="E55" s="4">
        <v>20</v>
      </c>
      <c r="F55" s="8">
        <v>2.04</v>
      </c>
      <c r="G55" s="4">
        <v>9</v>
      </c>
      <c r="H55" s="8">
        <v>2.09</v>
      </c>
      <c r="I55" s="4">
        <v>0</v>
      </c>
    </row>
    <row r="56" spans="1:9" x14ac:dyDescent="0.15">
      <c r="A56" s="2">
        <v>10</v>
      </c>
      <c r="B56" s="1" t="s">
        <v>170</v>
      </c>
      <c r="C56" s="4">
        <v>26</v>
      </c>
      <c r="D56" s="8">
        <v>1.84</v>
      </c>
      <c r="E56" s="4">
        <v>19</v>
      </c>
      <c r="F56" s="8">
        <v>1.94</v>
      </c>
      <c r="G56" s="4">
        <v>7</v>
      </c>
      <c r="H56" s="8">
        <v>1.62</v>
      </c>
      <c r="I56" s="4">
        <v>0</v>
      </c>
    </row>
    <row r="57" spans="1:9" x14ac:dyDescent="0.15">
      <c r="A57" s="2">
        <v>11</v>
      </c>
      <c r="B57" s="1" t="s">
        <v>172</v>
      </c>
      <c r="C57" s="4">
        <v>25</v>
      </c>
      <c r="D57" s="8">
        <v>1.77</v>
      </c>
      <c r="E57" s="4">
        <v>19</v>
      </c>
      <c r="F57" s="8">
        <v>1.94</v>
      </c>
      <c r="G57" s="4">
        <v>6</v>
      </c>
      <c r="H57" s="8">
        <v>1.39</v>
      </c>
      <c r="I57" s="4">
        <v>0</v>
      </c>
    </row>
    <row r="58" spans="1:9" x14ac:dyDescent="0.15">
      <c r="A58" s="2">
        <v>12</v>
      </c>
      <c r="B58" s="1" t="s">
        <v>157</v>
      </c>
      <c r="C58" s="4">
        <v>24</v>
      </c>
      <c r="D58" s="8">
        <v>1.7</v>
      </c>
      <c r="E58" s="4">
        <v>23</v>
      </c>
      <c r="F58" s="8">
        <v>2.34</v>
      </c>
      <c r="G58" s="4">
        <v>1</v>
      </c>
      <c r="H58" s="8">
        <v>0.23</v>
      </c>
      <c r="I58" s="4">
        <v>0</v>
      </c>
    </row>
    <row r="59" spans="1:9" x14ac:dyDescent="0.15">
      <c r="A59" s="2">
        <v>13</v>
      </c>
      <c r="B59" s="1" t="s">
        <v>162</v>
      </c>
      <c r="C59" s="4">
        <v>23</v>
      </c>
      <c r="D59" s="8">
        <v>1.63</v>
      </c>
      <c r="E59" s="4">
        <v>18</v>
      </c>
      <c r="F59" s="8">
        <v>1.83</v>
      </c>
      <c r="G59" s="4">
        <v>5</v>
      </c>
      <c r="H59" s="8">
        <v>1.1599999999999999</v>
      </c>
      <c r="I59" s="4">
        <v>0</v>
      </c>
    </row>
    <row r="60" spans="1:9" x14ac:dyDescent="0.15">
      <c r="A60" s="2">
        <v>13</v>
      </c>
      <c r="B60" s="1" t="s">
        <v>173</v>
      </c>
      <c r="C60" s="4">
        <v>23</v>
      </c>
      <c r="D60" s="8">
        <v>1.63</v>
      </c>
      <c r="E60" s="4">
        <v>22</v>
      </c>
      <c r="F60" s="8">
        <v>2.2400000000000002</v>
      </c>
      <c r="G60" s="4">
        <v>1</v>
      </c>
      <c r="H60" s="8">
        <v>0.23</v>
      </c>
      <c r="I60" s="4">
        <v>0</v>
      </c>
    </row>
    <row r="61" spans="1:9" x14ac:dyDescent="0.15">
      <c r="A61" s="2">
        <v>15</v>
      </c>
      <c r="B61" s="1" t="s">
        <v>145</v>
      </c>
      <c r="C61" s="4">
        <v>22</v>
      </c>
      <c r="D61" s="8">
        <v>1.56</v>
      </c>
      <c r="E61" s="4">
        <v>10</v>
      </c>
      <c r="F61" s="8">
        <v>1.02</v>
      </c>
      <c r="G61" s="4">
        <v>12</v>
      </c>
      <c r="H61" s="8">
        <v>2.78</v>
      </c>
      <c r="I61" s="4">
        <v>0</v>
      </c>
    </row>
    <row r="62" spans="1:9" x14ac:dyDescent="0.15">
      <c r="A62" s="2">
        <v>15</v>
      </c>
      <c r="B62" s="1" t="s">
        <v>159</v>
      </c>
      <c r="C62" s="4">
        <v>22</v>
      </c>
      <c r="D62" s="8">
        <v>1.56</v>
      </c>
      <c r="E62" s="4">
        <v>16</v>
      </c>
      <c r="F62" s="8">
        <v>1.63</v>
      </c>
      <c r="G62" s="4">
        <v>6</v>
      </c>
      <c r="H62" s="8">
        <v>1.39</v>
      </c>
      <c r="I62" s="4">
        <v>0</v>
      </c>
    </row>
    <row r="63" spans="1:9" x14ac:dyDescent="0.15">
      <c r="A63" s="2">
        <v>17</v>
      </c>
      <c r="B63" s="1" t="s">
        <v>155</v>
      </c>
      <c r="C63" s="4">
        <v>21</v>
      </c>
      <c r="D63" s="8">
        <v>1.49</v>
      </c>
      <c r="E63" s="4">
        <v>19</v>
      </c>
      <c r="F63" s="8">
        <v>1.94</v>
      </c>
      <c r="G63" s="4">
        <v>2</v>
      </c>
      <c r="H63" s="8">
        <v>0.46</v>
      </c>
      <c r="I63" s="4">
        <v>0</v>
      </c>
    </row>
    <row r="64" spans="1:9" x14ac:dyDescent="0.15">
      <c r="A64" s="2">
        <v>18</v>
      </c>
      <c r="B64" s="1" t="s">
        <v>148</v>
      </c>
      <c r="C64" s="4">
        <v>20</v>
      </c>
      <c r="D64" s="8">
        <v>1.42</v>
      </c>
      <c r="E64" s="4">
        <v>18</v>
      </c>
      <c r="F64" s="8">
        <v>1.83</v>
      </c>
      <c r="G64" s="4">
        <v>2</v>
      </c>
      <c r="H64" s="8">
        <v>0.46</v>
      </c>
      <c r="I64" s="4">
        <v>0</v>
      </c>
    </row>
    <row r="65" spans="1:9" x14ac:dyDescent="0.15">
      <c r="A65" s="2">
        <v>19</v>
      </c>
      <c r="B65" s="1" t="s">
        <v>151</v>
      </c>
      <c r="C65" s="4">
        <v>19</v>
      </c>
      <c r="D65" s="8">
        <v>1.34</v>
      </c>
      <c r="E65" s="4">
        <v>17</v>
      </c>
      <c r="F65" s="8">
        <v>1.73</v>
      </c>
      <c r="G65" s="4">
        <v>2</v>
      </c>
      <c r="H65" s="8">
        <v>0.46</v>
      </c>
      <c r="I65" s="4">
        <v>0</v>
      </c>
    </row>
    <row r="66" spans="1:9" x14ac:dyDescent="0.15">
      <c r="A66" s="2">
        <v>19</v>
      </c>
      <c r="B66" s="1" t="s">
        <v>152</v>
      </c>
      <c r="C66" s="4">
        <v>19</v>
      </c>
      <c r="D66" s="8">
        <v>1.34</v>
      </c>
      <c r="E66" s="4">
        <v>8</v>
      </c>
      <c r="F66" s="8">
        <v>0.82</v>
      </c>
      <c r="G66" s="4">
        <v>11</v>
      </c>
      <c r="H66" s="8">
        <v>2.5499999999999998</v>
      </c>
      <c r="I66" s="4">
        <v>0</v>
      </c>
    </row>
    <row r="67" spans="1:9" x14ac:dyDescent="0.15">
      <c r="A67" s="2">
        <v>19</v>
      </c>
      <c r="B67" s="1" t="s">
        <v>156</v>
      </c>
      <c r="C67" s="4">
        <v>19</v>
      </c>
      <c r="D67" s="8">
        <v>1.34</v>
      </c>
      <c r="E67" s="4">
        <v>14</v>
      </c>
      <c r="F67" s="8">
        <v>1.43</v>
      </c>
      <c r="G67" s="4">
        <v>5</v>
      </c>
      <c r="H67" s="8">
        <v>1.1599999999999999</v>
      </c>
      <c r="I67" s="4">
        <v>0</v>
      </c>
    </row>
    <row r="68" spans="1:9" x14ac:dyDescent="0.15">
      <c r="A68" s="1"/>
      <c r="C68" s="4"/>
      <c r="D68" s="8"/>
      <c r="E68" s="4"/>
      <c r="F68" s="8"/>
      <c r="G68" s="4"/>
      <c r="H68" s="8"/>
      <c r="I68" s="4"/>
    </row>
    <row r="69" spans="1:9" x14ac:dyDescent="0.15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15">
      <c r="A70" s="2">
        <v>1</v>
      </c>
      <c r="B70" s="1" t="s">
        <v>161</v>
      </c>
      <c r="C70" s="4">
        <v>78</v>
      </c>
      <c r="D70" s="8">
        <v>5.0599999999999996</v>
      </c>
      <c r="E70" s="4">
        <v>76</v>
      </c>
      <c r="F70" s="8">
        <v>8.2100000000000009</v>
      </c>
      <c r="G70" s="4">
        <v>2</v>
      </c>
      <c r="H70" s="8">
        <v>0.33</v>
      </c>
      <c r="I70" s="4">
        <v>0</v>
      </c>
    </row>
    <row r="71" spans="1:9" x14ac:dyDescent="0.15">
      <c r="A71" s="2">
        <v>2</v>
      </c>
      <c r="B71" s="1" t="s">
        <v>154</v>
      </c>
      <c r="C71" s="4">
        <v>62</v>
      </c>
      <c r="D71" s="8">
        <v>4.03</v>
      </c>
      <c r="E71" s="4">
        <v>44</v>
      </c>
      <c r="F71" s="8">
        <v>4.75</v>
      </c>
      <c r="G71" s="4">
        <v>18</v>
      </c>
      <c r="H71" s="8">
        <v>2.95</v>
      </c>
      <c r="I71" s="4">
        <v>0</v>
      </c>
    </row>
    <row r="72" spans="1:9" x14ac:dyDescent="0.15">
      <c r="A72" s="2">
        <v>3</v>
      </c>
      <c r="B72" s="1" t="s">
        <v>160</v>
      </c>
      <c r="C72" s="4">
        <v>55</v>
      </c>
      <c r="D72" s="8">
        <v>3.57</v>
      </c>
      <c r="E72" s="4">
        <v>54</v>
      </c>
      <c r="F72" s="8">
        <v>5.83</v>
      </c>
      <c r="G72" s="4">
        <v>1</v>
      </c>
      <c r="H72" s="8">
        <v>0.16</v>
      </c>
      <c r="I72" s="4">
        <v>0</v>
      </c>
    </row>
    <row r="73" spans="1:9" x14ac:dyDescent="0.15">
      <c r="A73" s="2">
        <v>4</v>
      </c>
      <c r="B73" s="1" t="s">
        <v>163</v>
      </c>
      <c r="C73" s="4">
        <v>50</v>
      </c>
      <c r="D73" s="8">
        <v>3.25</v>
      </c>
      <c r="E73" s="4">
        <v>43</v>
      </c>
      <c r="F73" s="8">
        <v>4.6399999999999997</v>
      </c>
      <c r="G73" s="4">
        <v>7</v>
      </c>
      <c r="H73" s="8">
        <v>1.1499999999999999</v>
      </c>
      <c r="I73" s="4">
        <v>0</v>
      </c>
    </row>
    <row r="74" spans="1:9" x14ac:dyDescent="0.15">
      <c r="A74" s="2">
        <v>5</v>
      </c>
      <c r="B74" s="1" t="s">
        <v>153</v>
      </c>
      <c r="C74" s="4">
        <v>46</v>
      </c>
      <c r="D74" s="8">
        <v>2.99</v>
      </c>
      <c r="E74" s="4">
        <v>36</v>
      </c>
      <c r="F74" s="8">
        <v>3.89</v>
      </c>
      <c r="G74" s="4">
        <v>10</v>
      </c>
      <c r="H74" s="8">
        <v>1.64</v>
      </c>
      <c r="I74" s="4">
        <v>0</v>
      </c>
    </row>
    <row r="75" spans="1:9" x14ac:dyDescent="0.15">
      <c r="A75" s="2">
        <v>6</v>
      </c>
      <c r="B75" s="1" t="s">
        <v>158</v>
      </c>
      <c r="C75" s="4">
        <v>45</v>
      </c>
      <c r="D75" s="8">
        <v>2.92</v>
      </c>
      <c r="E75" s="4">
        <v>43</v>
      </c>
      <c r="F75" s="8">
        <v>4.6399999999999997</v>
      </c>
      <c r="G75" s="4">
        <v>1</v>
      </c>
      <c r="H75" s="8">
        <v>0.16</v>
      </c>
      <c r="I75" s="4">
        <v>1</v>
      </c>
    </row>
    <row r="76" spans="1:9" x14ac:dyDescent="0.15">
      <c r="A76" s="2">
        <v>7</v>
      </c>
      <c r="B76" s="1" t="s">
        <v>155</v>
      </c>
      <c r="C76" s="4">
        <v>39</v>
      </c>
      <c r="D76" s="8">
        <v>2.5299999999999998</v>
      </c>
      <c r="E76" s="4">
        <v>33</v>
      </c>
      <c r="F76" s="8">
        <v>3.56</v>
      </c>
      <c r="G76" s="4">
        <v>6</v>
      </c>
      <c r="H76" s="8">
        <v>0.98</v>
      </c>
      <c r="I76" s="4">
        <v>0</v>
      </c>
    </row>
    <row r="77" spans="1:9" x14ac:dyDescent="0.15">
      <c r="A77" s="2">
        <v>8</v>
      </c>
      <c r="B77" s="1" t="s">
        <v>157</v>
      </c>
      <c r="C77" s="4">
        <v>35</v>
      </c>
      <c r="D77" s="8">
        <v>2.27</v>
      </c>
      <c r="E77" s="4">
        <v>35</v>
      </c>
      <c r="F77" s="8">
        <v>3.78</v>
      </c>
      <c r="G77" s="4">
        <v>0</v>
      </c>
      <c r="H77" s="8">
        <v>0</v>
      </c>
      <c r="I77" s="4">
        <v>0</v>
      </c>
    </row>
    <row r="78" spans="1:9" x14ac:dyDescent="0.15">
      <c r="A78" s="2">
        <v>9</v>
      </c>
      <c r="B78" s="1" t="s">
        <v>162</v>
      </c>
      <c r="C78" s="4">
        <v>34</v>
      </c>
      <c r="D78" s="8">
        <v>2.21</v>
      </c>
      <c r="E78" s="4">
        <v>26</v>
      </c>
      <c r="F78" s="8">
        <v>2.81</v>
      </c>
      <c r="G78" s="4">
        <v>7</v>
      </c>
      <c r="H78" s="8">
        <v>1.1499999999999999</v>
      </c>
      <c r="I78" s="4">
        <v>1</v>
      </c>
    </row>
    <row r="79" spans="1:9" x14ac:dyDescent="0.15">
      <c r="A79" s="2">
        <v>10</v>
      </c>
      <c r="B79" s="1" t="s">
        <v>151</v>
      </c>
      <c r="C79" s="4">
        <v>31</v>
      </c>
      <c r="D79" s="8">
        <v>2.0099999999999998</v>
      </c>
      <c r="E79" s="4">
        <v>19</v>
      </c>
      <c r="F79" s="8">
        <v>2.0499999999999998</v>
      </c>
      <c r="G79" s="4">
        <v>12</v>
      </c>
      <c r="H79" s="8">
        <v>1.97</v>
      </c>
      <c r="I79" s="4">
        <v>0</v>
      </c>
    </row>
    <row r="80" spans="1:9" x14ac:dyDescent="0.15">
      <c r="A80" s="2">
        <v>11</v>
      </c>
      <c r="B80" s="1" t="s">
        <v>147</v>
      </c>
      <c r="C80" s="4">
        <v>30</v>
      </c>
      <c r="D80" s="8">
        <v>1.95</v>
      </c>
      <c r="E80" s="4">
        <v>14</v>
      </c>
      <c r="F80" s="8">
        <v>1.51</v>
      </c>
      <c r="G80" s="4">
        <v>16</v>
      </c>
      <c r="H80" s="8">
        <v>2.62</v>
      </c>
      <c r="I80" s="4">
        <v>0</v>
      </c>
    </row>
    <row r="81" spans="1:9" x14ac:dyDescent="0.15">
      <c r="A81" s="2">
        <v>11</v>
      </c>
      <c r="B81" s="1" t="s">
        <v>149</v>
      </c>
      <c r="C81" s="4">
        <v>30</v>
      </c>
      <c r="D81" s="8">
        <v>1.95</v>
      </c>
      <c r="E81" s="4">
        <v>21</v>
      </c>
      <c r="F81" s="8">
        <v>2.27</v>
      </c>
      <c r="G81" s="4">
        <v>9</v>
      </c>
      <c r="H81" s="8">
        <v>1.48</v>
      </c>
      <c r="I81" s="4">
        <v>0</v>
      </c>
    </row>
    <row r="82" spans="1:9" x14ac:dyDescent="0.15">
      <c r="A82" s="2">
        <v>13</v>
      </c>
      <c r="B82" s="1" t="s">
        <v>150</v>
      </c>
      <c r="C82" s="4">
        <v>29</v>
      </c>
      <c r="D82" s="8">
        <v>1.88</v>
      </c>
      <c r="E82" s="4">
        <v>23</v>
      </c>
      <c r="F82" s="8">
        <v>2.48</v>
      </c>
      <c r="G82" s="4">
        <v>6</v>
      </c>
      <c r="H82" s="8">
        <v>0.98</v>
      </c>
      <c r="I82" s="4">
        <v>0</v>
      </c>
    </row>
    <row r="83" spans="1:9" x14ac:dyDescent="0.15">
      <c r="A83" s="2">
        <v>14</v>
      </c>
      <c r="B83" s="1" t="s">
        <v>145</v>
      </c>
      <c r="C83" s="4">
        <v>26</v>
      </c>
      <c r="D83" s="8">
        <v>1.69</v>
      </c>
      <c r="E83" s="4">
        <v>11</v>
      </c>
      <c r="F83" s="8">
        <v>1.19</v>
      </c>
      <c r="G83" s="4">
        <v>15</v>
      </c>
      <c r="H83" s="8">
        <v>2.46</v>
      </c>
      <c r="I83" s="4">
        <v>0</v>
      </c>
    </row>
    <row r="84" spans="1:9" x14ac:dyDescent="0.15">
      <c r="A84" s="2">
        <v>14</v>
      </c>
      <c r="B84" s="1" t="s">
        <v>152</v>
      </c>
      <c r="C84" s="4">
        <v>26</v>
      </c>
      <c r="D84" s="8">
        <v>1.69</v>
      </c>
      <c r="E84" s="4">
        <v>13</v>
      </c>
      <c r="F84" s="8">
        <v>1.4</v>
      </c>
      <c r="G84" s="4">
        <v>13</v>
      </c>
      <c r="H84" s="8">
        <v>2.13</v>
      </c>
      <c r="I84" s="4">
        <v>0</v>
      </c>
    </row>
    <row r="85" spans="1:9" x14ac:dyDescent="0.15">
      <c r="A85" s="2">
        <v>14</v>
      </c>
      <c r="B85" s="1" t="s">
        <v>169</v>
      </c>
      <c r="C85" s="4">
        <v>26</v>
      </c>
      <c r="D85" s="8">
        <v>1.69</v>
      </c>
      <c r="E85" s="4">
        <v>17</v>
      </c>
      <c r="F85" s="8">
        <v>1.84</v>
      </c>
      <c r="G85" s="4">
        <v>9</v>
      </c>
      <c r="H85" s="8">
        <v>1.48</v>
      </c>
      <c r="I85" s="4">
        <v>0</v>
      </c>
    </row>
    <row r="86" spans="1:9" x14ac:dyDescent="0.15">
      <c r="A86" s="2">
        <v>17</v>
      </c>
      <c r="B86" s="1" t="s">
        <v>159</v>
      </c>
      <c r="C86" s="4">
        <v>25</v>
      </c>
      <c r="D86" s="8">
        <v>1.62</v>
      </c>
      <c r="E86" s="4">
        <v>10</v>
      </c>
      <c r="F86" s="8">
        <v>1.08</v>
      </c>
      <c r="G86" s="4">
        <v>15</v>
      </c>
      <c r="H86" s="8">
        <v>2.46</v>
      </c>
      <c r="I86" s="4">
        <v>0</v>
      </c>
    </row>
    <row r="87" spans="1:9" x14ac:dyDescent="0.15">
      <c r="A87" s="2">
        <v>18</v>
      </c>
      <c r="B87" s="1" t="s">
        <v>166</v>
      </c>
      <c r="C87" s="4">
        <v>24</v>
      </c>
      <c r="D87" s="8">
        <v>1.56</v>
      </c>
      <c r="E87" s="4">
        <v>5</v>
      </c>
      <c r="F87" s="8">
        <v>0.54</v>
      </c>
      <c r="G87" s="4">
        <v>19</v>
      </c>
      <c r="H87" s="8">
        <v>3.11</v>
      </c>
      <c r="I87" s="4">
        <v>0</v>
      </c>
    </row>
    <row r="88" spans="1:9" x14ac:dyDescent="0.15">
      <c r="A88" s="2">
        <v>18</v>
      </c>
      <c r="B88" s="1" t="s">
        <v>156</v>
      </c>
      <c r="C88" s="4">
        <v>24</v>
      </c>
      <c r="D88" s="8">
        <v>1.56</v>
      </c>
      <c r="E88" s="4">
        <v>21</v>
      </c>
      <c r="F88" s="8">
        <v>2.27</v>
      </c>
      <c r="G88" s="4">
        <v>3</v>
      </c>
      <c r="H88" s="8">
        <v>0.49</v>
      </c>
      <c r="I88" s="4">
        <v>0</v>
      </c>
    </row>
    <row r="89" spans="1:9" x14ac:dyDescent="0.15">
      <c r="A89" s="2">
        <v>20</v>
      </c>
      <c r="B89" s="1" t="s">
        <v>174</v>
      </c>
      <c r="C89" s="4">
        <v>23</v>
      </c>
      <c r="D89" s="8">
        <v>1.49</v>
      </c>
      <c r="E89" s="4">
        <v>5</v>
      </c>
      <c r="F89" s="8">
        <v>0.54</v>
      </c>
      <c r="G89" s="4">
        <v>18</v>
      </c>
      <c r="H89" s="8">
        <v>2.95</v>
      </c>
      <c r="I89" s="4">
        <v>0</v>
      </c>
    </row>
    <row r="90" spans="1:9" x14ac:dyDescent="0.15">
      <c r="A90" s="2">
        <v>20</v>
      </c>
      <c r="B90" s="1" t="s">
        <v>173</v>
      </c>
      <c r="C90" s="4">
        <v>23</v>
      </c>
      <c r="D90" s="8">
        <v>1.49</v>
      </c>
      <c r="E90" s="4">
        <v>20</v>
      </c>
      <c r="F90" s="8">
        <v>2.16</v>
      </c>
      <c r="G90" s="4">
        <v>3</v>
      </c>
      <c r="H90" s="8">
        <v>0.49</v>
      </c>
      <c r="I90" s="4">
        <v>0</v>
      </c>
    </row>
    <row r="91" spans="1:9" x14ac:dyDescent="0.15">
      <c r="A91" s="1"/>
      <c r="C91" s="4"/>
      <c r="D91" s="8"/>
      <c r="E91" s="4"/>
      <c r="F91" s="8"/>
      <c r="G91" s="4"/>
      <c r="H91" s="8"/>
      <c r="I91" s="4"/>
    </row>
    <row r="92" spans="1:9" x14ac:dyDescent="0.15">
      <c r="A92" s="1" t="s">
        <v>4</v>
      </c>
      <c r="C92" s="4"/>
      <c r="D92" s="8"/>
      <c r="E92" s="4"/>
      <c r="F92" s="8"/>
      <c r="G92" s="4"/>
      <c r="H92" s="8"/>
      <c r="I92" s="4"/>
    </row>
    <row r="93" spans="1:9" x14ac:dyDescent="0.15">
      <c r="A93" s="2">
        <v>1</v>
      </c>
      <c r="B93" s="1" t="s">
        <v>161</v>
      </c>
      <c r="C93" s="4">
        <v>54</v>
      </c>
      <c r="D93" s="8">
        <v>3.96</v>
      </c>
      <c r="E93" s="4">
        <v>50</v>
      </c>
      <c r="F93" s="8">
        <v>5.46</v>
      </c>
      <c r="G93" s="4">
        <v>4</v>
      </c>
      <c r="H93" s="8">
        <v>0.9</v>
      </c>
      <c r="I93" s="4">
        <v>0</v>
      </c>
    </row>
    <row r="94" spans="1:9" x14ac:dyDescent="0.15">
      <c r="A94" s="2">
        <v>2</v>
      </c>
      <c r="B94" s="1" t="s">
        <v>153</v>
      </c>
      <c r="C94" s="4">
        <v>39</v>
      </c>
      <c r="D94" s="8">
        <v>2.86</v>
      </c>
      <c r="E94" s="4">
        <v>33</v>
      </c>
      <c r="F94" s="8">
        <v>3.61</v>
      </c>
      <c r="G94" s="4">
        <v>6</v>
      </c>
      <c r="H94" s="8">
        <v>1.35</v>
      </c>
      <c r="I94" s="4">
        <v>0</v>
      </c>
    </row>
    <row r="95" spans="1:9" x14ac:dyDescent="0.15">
      <c r="A95" s="2">
        <v>3</v>
      </c>
      <c r="B95" s="1" t="s">
        <v>163</v>
      </c>
      <c r="C95" s="4">
        <v>38</v>
      </c>
      <c r="D95" s="8">
        <v>2.79</v>
      </c>
      <c r="E95" s="4">
        <v>35</v>
      </c>
      <c r="F95" s="8">
        <v>3.83</v>
      </c>
      <c r="G95" s="4">
        <v>3</v>
      </c>
      <c r="H95" s="8">
        <v>0.67</v>
      </c>
      <c r="I95" s="4">
        <v>0</v>
      </c>
    </row>
    <row r="96" spans="1:9" x14ac:dyDescent="0.15">
      <c r="A96" s="2">
        <v>4</v>
      </c>
      <c r="B96" s="1" t="s">
        <v>160</v>
      </c>
      <c r="C96" s="4">
        <v>37</v>
      </c>
      <c r="D96" s="8">
        <v>2.72</v>
      </c>
      <c r="E96" s="4">
        <v>36</v>
      </c>
      <c r="F96" s="8">
        <v>3.93</v>
      </c>
      <c r="G96" s="4">
        <v>1</v>
      </c>
      <c r="H96" s="8">
        <v>0.22</v>
      </c>
      <c r="I96" s="4">
        <v>0</v>
      </c>
    </row>
    <row r="97" spans="1:9" x14ac:dyDescent="0.15">
      <c r="A97" s="2">
        <v>5</v>
      </c>
      <c r="B97" s="1" t="s">
        <v>156</v>
      </c>
      <c r="C97" s="4">
        <v>36</v>
      </c>
      <c r="D97" s="8">
        <v>2.64</v>
      </c>
      <c r="E97" s="4">
        <v>31</v>
      </c>
      <c r="F97" s="8">
        <v>3.39</v>
      </c>
      <c r="G97" s="4">
        <v>5</v>
      </c>
      <c r="H97" s="8">
        <v>1.1200000000000001</v>
      </c>
      <c r="I97" s="4">
        <v>0</v>
      </c>
    </row>
    <row r="98" spans="1:9" x14ac:dyDescent="0.15">
      <c r="A98" s="2">
        <v>5</v>
      </c>
      <c r="B98" s="1" t="s">
        <v>158</v>
      </c>
      <c r="C98" s="4">
        <v>36</v>
      </c>
      <c r="D98" s="8">
        <v>2.64</v>
      </c>
      <c r="E98" s="4">
        <v>31</v>
      </c>
      <c r="F98" s="8">
        <v>3.39</v>
      </c>
      <c r="G98" s="4">
        <v>5</v>
      </c>
      <c r="H98" s="8">
        <v>1.1200000000000001</v>
      </c>
      <c r="I98" s="4">
        <v>0</v>
      </c>
    </row>
    <row r="99" spans="1:9" x14ac:dyDescent="0.15">
      <c r="A99" s="2">
        <v>7</v>
      </c>
      <c r="B99" s="1" t="s">
        <v>150</v>
      </c>
      <c r="C99" s="4">
        <v>31</v>
      </c>
      <c r="D99" s="8">
        <v>2.2799999999999998</v>
      </c>
      <c r="E99" s="4">
        <v>27</v>
      </c>
      <c r="F99" s="8">
        <v>2.95</v>
      </c>
      <c r="G99" s="4">
        <v>4</v>
      </c>
      <c r="H99" s="8">
        <v>0.9</v>
      </c>
      <c r="I99" s="4">
        <v>0</v>
      </c>
    </row>
    <row r="100" spans="1:9" x14ac:dyDescent="0.15">
      <c r="A100" s="2">
        <v>8</v>
      </c>
      <c r="B100" s="1" t="s">
        <v>164</v>
      </c>
      <c r="C100" s="4">
        <v>30</v>
      </c>
      <c r="D100" s="8">
        <v>2.2000000000000002</v>
      </c>
      <c r="E100" s="4">
        <v>29</v>
      </c>
      <c r="F100" s="8">
        <v>3.17</v>
      </c>
      <c r="G100" s="4">
        <v>1</v>
      </c>
      <c r="H100" s="8">
        <v>0.22</v>
      </c>
      <c r="I100" s="4">
        <v>0</v>
      </c>
    </row>
    <row r="101" spans="1:9" x14ac:dyDescent="0.15">
      <c r="A101" s="2">
        <v>9</v>
      </c>
      <c r="B101" s="1" t="s">
        <v>151</v>
      </c>
      <c r="C101" s="4">
        <v>29</v>
      </c>
      <c r="D101" s="8">
        <v>2.13</v>
      </c>
      <c r="E101" s="4">
        <v>22</v>
      </c>
      <c r="F101" s="8">
        <v>2.4</v>
      </c>
      <c r="G101" s="4">
        <v>7</v>
      </c>
      <c r="H101" s="8">
        <v>1.57</v>
      </c>
      <c r="I101" s="4">
        <v>0</v>
      </c>
    </row>
    <row r="102" spans="1:9" x14ac:dyDescent="0.15">
      <c r="A102" s="2">
        <v>9</v>
      </c>
      <c r="B102" s="1" t="s">
        <v>157</v>
      </c>
      <c r="C102" s="4">
        <v>29</v>
      </c>
      <c r="D102" s="8">
        <v>2.13</v>
      </c>
      <c r="E102" s="4">
        <v>27</v>
      </c>
      <c r="F102" s="8">
        <v>2.95</v>
      </c>
      <c r="G102" s="4">
        <v>2</v>
      </c>
      <c r="H102" s="8">
        <v>0.45</v>
      </c>
      <c r="I102" s="4">
        <v>0</v>
      </c>
    </row>
    <row r="103" spans="1:9" x14ac:dyDescent="0.15">
      <c r="A103" s="2">
        <v>11</v>
      </c>
      <c r="B103" s="1" t="s">
        <v>149</v>
      </c>
      <c r="C103" s="4">
        <v>27</v>
      </c>
      <c r="D103" s="8">
        <v>1.98</v>
      </c>
      <c r="E103" s="4">
        <v>25</v>
      </c>
      <c r="F103" s="8">
        <v>2.73</v>
      </c>
      <c r="G103" s="4">
        <v>2</v>
      </c>
      <c r="H103" s="8">
        <v>0.45</v>
      </c>
      <c r="I103" s="4">
        <v>0</v>
      </c>
    </row>
    <row r="104" spans="1:9" x14ac:dyDescent="0.15">
      <c r="A104" s="2">
        <v>12</v>
      </c>
      <c r="B104" s="1" t="s">
        <v>146</v>
      </c>
      <c r="C104" s="4">
        <v>26</v>
      </c>
      <c r="D104" s="8">
        <v>1.91</v>
      </c>
      <c r="E104" s="4">
        <v>9</v>
      </c>
      <c r="F104" s="8">
        <v>0.98</v>
      </c>
      <c r="G104" s="4">
        <v>17</v>
      </c>
      <c r="H104" s="8">
        <v>3.82</v>
      </c>
      <c r="I104" s="4">
        <v>0</v>
      </c>
    </row>
    <row r="105" spans="1:9" x14ac:dyDescent="0.15">
      <c r="A105" s="2">
        <v>13</v>
      </c>
      <c r="B105" s="1" t="s">
        <v>145</v>
      </c>
      <c r="C105" s="4">
        <v>22</v>
      </c>
      <c r="D105" s="8">
        <v>1.62</v>
      </c>
      <c r="E105" s="4">
        <v>12</v>
      </c>
      <c r="F105" s="8">
        <v>1.31</v>
      </c>
      <c r="G105" s="4">
        <v>10</v>
      </c>
      <c r="H105" s="8">
        <v>2.25</v>
      </c>
      <c r="I105" s="4">
        <v>0</v>
      </c>
    </row>
    <row r="106" spans="1:9" x14ac:dyDescent="0.15">
      <c r="A106" s="2">
        <v>13</v>
      </c>
      <c r="B106" s="1" t="s">
        <v>176</v>
      </c>
      <c r="C106" s="4">
        <v>22</v>
      </c>
      <c r="D106" s="8">
        <v>1.62</v>
      </c>
      <c r="E106" s="4">
        <v>18</v>
      </c>
      <c r="F106" s="8">
        <v>1.97</v>
      </c>
      <c r="G106" s="4">
        <v>4</v>
      </c>
      <c r="H106" s="8">
        <v>0.9</v>
      </c>
      <c r="I106" s="4">
        <v>0</v>
      </c>
    </row>
    <row r="107" spans="1:9" x14ac:dyDescent="0.15">
      <c r="A107" s="2">
        <v>15</v>
      </c>
      <c r="B107" s="1" t="s">
        <v>175</v>
      </c>
      <c r="C107" s="4">
        <v>21</v>
      </c>
      <c r="D107" s="8">
        <v>1.54</v>
      </c>
      <c r="E107" s="4">
        <v>15</v>
      </c>
      <c r="F107" s="8">
        <v>1.64</v>
      </c>
      <c r="G107" s="4">
        <v>6</v>
      </c>
      <c r="H107" s="8">
        <v>1.35</v>
      </c>
      <c r="I107" s="4">
        <v>0</v>
      </c>
    </row>
    <row r="108" spans="1:9" x14ac:dyDescent="0.15">
      <c r="A108" s="2">
        <v>15</v>
      </c>
      <c r="B108" s="1" t="s">
        <v>148</v>
      </c>
      <c r="C108" s="4">
        <v>21</v>
      </c>
      <c r="D108" s="8">
        <v>1.54</v>
      </c>
      <c r="E108" s="4">
        <v>20</v>
      </c>
      <c r="F108" s="8">
        <v>2.19</v>
      </c>
      <c r="G108" s="4">
        <v>1</v>
      </c>
      <c r="H108" s="8">
        <v>0.22</v>
      </c>
      <c r="I108" s="4">
        <v>0</v>
      </c>
    </row>
    <row r="109" spans="1:9" x14ac:dyDescent="0.15">
      <c r="A109" s="2">
        <v>15</v>
      </c>
      <c r="B109" s="1" t="s">
        <v>152</v>
      </c>
      <c r="C109" s="4">
        <v>21</v>
      </c>
      <c r="D109" s="8">
        <v>1.54</v>
      </c>
      <c r="E109" s="4">
        <v>11</v>
      </c>
      <c r="F109" s="8">
        <v>1.2</v>
      </c>
      <c r="G109" s="4">
        <v>10</v>
      </c>
      <c r="H109" s="8">
        <v>2.25</v>
      </c>
      <c r="I109" s="4">
        <v>0</v>
      </c>
    </row>
    <row r="110" spans="1:9" x14ac:dyDescent="0.15">
      <c r="A110" s="2">
        <v>18</v>
      </c>
      <c r="B110" s="1" t="s">
        <v>147</v>
      </c>
      <c r="C110" s="4">
        <v>20</v>
      </c>
      <c r="D110" s="8">
        <v>1.47</v>
      </c>
      <c r="E110" s="4">
        <v>14</v>
      </c>
      <c r="F110" s="8">
        <v>1.53</v>
      </c>
      <c r="G110" s="4">
        <v>6</v>
      </c>
      <c r="H110" s="8">
        <v>1.35</v>
      </c>
      <c r="I110" s="4">
        <v>0</v>
      </c>
    </row>
    <row r="111" spans="1:9" x14ac:dyDescent="0.15">
      <c r="A111" s="2">
        <v>18</v>
      </c>
      <c r="B111" s="1" t="s">
        <v>154</v>
      </c>
      <c r="C111" s="4">
        <v>20</v>
      </c>
      <c r="D111" s="8">
        <v>1.47</v>
      </c>
      <c r="E111" s="4">
        <v>6</v>
      </c>
      <c r="F111" s="8">
        <v>0.66</v>
      </c>
      <c r="G111" s="4">
        <v>14</v>
      </c>
      <c r="H111" s="8">
        <v>3.15</v>
      </c>
      <c r="I111" s="4">
        <v>0</v>
      </c>
    </row>
    <row r="112" spans="1:9" x14ac:dyDescent="0.15">
      <c r="A112" s="2">
        <v>20</v>
      </c>
      <c r="B112" s="1" t="s">
        <v>172</v>
      </c>
      <c r="C112" s="4">
        <v>19</v>
      </c>
      <c r="D112" s="8">
        <v>1.4</v>
      </c>
      <c r="E112" s="4">
        <v>17</v>
      </c>
      <c r="F112" s="8">
        <v>1.86</v>
      </c>
      <c r="G112" s="4">
        <v>2</v>
      </c>
      <c r="H112" s="8">
        <v>0.45</v>
      </c>
      <c r="I112" s="4">
        <v>0</v>
      </c>
    </row>
    <row r="113" spans="1:9" x14ac:dyDescent="0.15">
      <c r="A113" s="1"/>
      <c r="C113" s="4"/>
      <c r="D113" s="8"/>
      <c r="E113" s="4"/>
      <c r="F113" s="8"/>
      <c r="G113" s="4"/>
      <c r="H113" s="8"/>
      <c r="I113" s="4"/>
    </row>
    <row r="114" spans="1:9" x14ac:dyDescent="0.15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15">
      <c r="A115" s="2">
        <v>1</v>
      </c>
      <c r="B115" s="1" t="s">
        <v>154</v>
      </c>
      <c r="C115" s="4">
        <v>165</v>
      </c>
      <c r="D115" s="8">
        <v>6.83</v>
      </c>
      <c r="E115" s="4">
        <v>149</v>
      </c>
      <c r="F115" s="8">
        <v>8.9</v>
      </c>
      <c r="G115" s="4">
        <v>16</v>
      </c>
      <c r="H115" s="8">
        <v>2.17</v>
      </c>
      <c r="I115" s="4">
        <v>0</v>
      </c>
    </row>
    <row r="116" spans="1:9" x14ac:dyDescent="0.15">
      <c r="A116" s="2">
        <v>2</v>
      </c>
      <c r="B116" s="1" t="s">
        <v>161</v>
      </c>
      <c r="C116" s="4">
        <v>110</v>
      </c>
      <c r="D116" s="8">
        <v>4.55</v>
      </c>
      <c r="E116" s="4">
        <v>97</v>
      </c>
      <c r="F116" s="8">
        <v>5.79</v>
      </c>
      <c r="G116" s="4">
        <v>13</v>
      </c>
      <c r="H116" s="8">
        <v>1.76</v>
      </c>
      <c r="I116" s="4">
        <v>0</v>
      </c>
    </row>
    <row r="117" spans="1:9" x14ac:dyDescent="0.15">
      <c r="A117" s="2">
        <v>3</v>
      </c>
      <c r="B117" s="1" t="s">
        <v>153</v>
      </c>
      <c r="C117" s="4">
        <v>86</v>
      </c>
      <c r="D117" s="8">
        <v>3.56</v>
      </c>
      <c r="E117" s="4">
        <v>72</v>
      </c>
      <c r="F117" s="8">
        <v>4.3</v>
      </c>
      <c r="G117" s="4">
        <v>14</v>
      </c>
      <c r="H117" s="8">
        <v>1.89</v>
      </c>
      <c r="I117" s="4">
        <v>0</v>
      </c>
    </row>
    <row r="118" spans="1:9" x14ac:dyDescent="0.15">
      <c r="A118" s="2">
        <v>4</v>
      </c>
      <c r="B118" s="1" t="s">
        <v>163</v>
      </c>
      <c r="C118" s="4">
        <v>70</v>
      </c>
      <c r="D118" s="8">
        <v>2.9</v>
      </c>
      <c r="E118" s="4">
        <v>63</v>
      </c>
      <c r="F118" s="8">
        <v>3.76</v>
      </c>
      <c r="G118" s="4">
        <v>7</v>
      </c>
      <c r="H118" s="8">
        <v>0.95</v>
      </c>
      <c r="I118" s="4">
        <v>0</v>
      </c>
    </row>
    <row r="119" spans="1:9" x14ac:dyDescent="0.15">
      <c r="A119" s="2">
        <v>5</v>
      </c>
      <c r="B119" s="1" t="s">
        <v>155</v>
      </c>
      <c r="C119" s="4">
        <v>65</v>
      </c>
      <c r="D119" s="8">
        <v>2.69</v>
      </c>
      <c r="E119" s="4">
        <v>63</v>
      </c>
      <c r="F119" s="8">
        <v>3.76</v>
      </c>
      <c r="G119" s="4">
        <v>2</v>
      </c>
      <c r="H119" s="8">
        <v>0.27</v>
      </c>
      <c r="I119" s="4">
        <v>0</v>
      </c>
    </row>
    <row r="120" spans="1:9" x14ac:dyDescent="0.15">
      <c r="A120" s="2">
        <v>5</v>
      </c>
      <c r="B120" s="1" t="s">
        <v>162</v>
      </c>
      <c r="C120" s="4">
        <v>65</v>
      </c>
      <c r="D120" s="8">
        <v>2.69</v>
      </c>
      <c r="E120" s="4">
        <v>48</v>
      </c>
      <c r="F120" s="8">
        <v>2.87</v>
      </c>
      <c r="G120" s="4">
        <v>17</v>
      </c>
      <c r="H120" s="8">
        <v>2.2999999999999998</v>
      </c>
      <c r="I120" s="4">
        <v>0</v>
      </c>
    </row>
    <row r="121" spans="1:9" x14ac:dyDescent="0.15">
      <c r="A121" s="2">
        <v>7</v>
      </c>
      <c r="B121" s="1" t="s">
        <v>158</v>
      </c>
      <c r="C121" s="4">
        <v>63</v>
      </c>
      <c r="D121" s="8">
        <v>2.61</v>
      </c>
      <c r="E121" s="4">
        <v>60</v>
      </c>
      <c r="F121" s="8">
        <v>3.58</v>
      </c>
      <c r="G121" s="4">
        <v>3</v>
      </c>
      <c r="H121" s="8">
        <v>0.41</v>
      </c>
      <c r="I121" s="4">
        <v>0</v>
      </c>
    </row>
    <row r="122" spans="1:9" x14ac:dyDescent="0.15">
      <c r="A122" s="2">
        <v>7</v>
      </c>
      <c r="B122" s="1" t="s">
        <v>160</v>
      </c>
      <c r="C122" s="4">
        <v>63</v>
      </c>
      <c r="D122" s="8">
        <v>2.61</v>
      </c>
      <c r="E122" s="4">
        <v>59</v>
      </c>
      <c r="F122" s="8">
        <v>3.52</v>
      </c>
      <c r="G122" s="4">
        <v>4</v>
      </c>
      <c r="H122" s="8">
        <v>0.54</v>
      </c>
      <c r="I122" s="4">
        <v>0</v>
      </c>
    </row>
    <row r="123" spans="1:9" x14ac:dyDescent="0.15">
      <c r="A123" s="2">
        <v>9</v>
      </c>
      <c r="B123" s="1" t="s">
        <v>156</v>
      </c>
      <c r="C123" s="4">
        <v>50</v>
      </c>
      <c r="D123" s="8">
        <v>2.0699999999999998</v>
      </c>
      <c r="E123" s="4">
        <v>42</v>
      </c>
      <c r="F123" s="8">
        <v>2.5099999999999998</v>
      </c>
      <c r="G123" s="4">
        <v>8</v>
      </c>
      <c r="H123" s="8">
        <v>1.08</v>
      </c>
      <c r="I123" s="4">
        <v>0</v>
      </c>
    </row>
    <row r="124" spans="1:9" x14ac:dyDescent="0.15">
      <c r="A124" s="2">
        <v>10</v>
      </c>
      <c r="B124" s="1" t="s">
        <v>157</v>
      </c>
      <c r="C124" s="4">
        <v>47</v>
      </c>
      <c r="D124" s="8">
        <v>1.95</v>
      </c>
      <c r="E124" s="4">
        <v>44</v>
      </c>
      <c r="F124" s="8">
        <v>2.63</v>
      </c>
      <c r="G124" s="4">
        <v>3</v>
      </c>
      <c r="H124" s="8">
        <v>0.41</v>
      </c>
      <c r="I124" s="4">
        <v>0</v>
      </c>
    </row>
    <row r="125" spans="1:9" x14ac:dyDescent="0.15">
      <c r="A125" s="2">
        <v>11</v>
      </c>
      <c r="B125" s="1" t="s">
        <v>150</v>
      </c>
      <c r="C125" s="4">
        <v>45</v>
      </c>
      <c r="D125" s="8">
        <v>1.86</v>
      </c>
      <c r="E125" s="4">
        <v>35</v>
      </c>
      <c r="F125" s="8">
        <v>2.09</v>
      </c>
      <c r="G125" s="4">
        <v>10</v>
      </c>
      <c r="H125" s="8">
        <v>1.35</v>
      </c>
      <c r="I125" s="4">
        <v>0</v>
      </c>
    </row>
    <row r="126" spans="1:9" x14ac:dyDescent="0.15">
      <c r="A126" s="2">
        <v>12</v>
      </c>
      <c r="B126" s="1" t="s">
        <v>145</v>
      </c>
      <c r="C126" s="4">
        <v>44</v>
      </c>
      <c r="D126" s="8">
        <v>1.82</v>
      </c>
      <c r="E126" s="4">
        <v>17</v>
      </c>
      <c r="F126" s="8">
        <v>1.02</v>
      </c>
      <c r="G126" s="4">
        <v>27</v>
      </c>
      <c r="H126" s="8">
        <v>3.65</v>
      </c>
      <c r="I126" s="4">
        <v>0</v>
      </c>
    </row>
    <row r="127" spans="1:9" x14ac:dyDescent="0.15">
      <c r="A127" s="2">
        <v>12</v>
      </c>
      <c r="B127" s="1" t="s">
        <v>164</v>
      </c>
      <c r="C127" s="4">
        <v>44</v>
      </c>
      <c r="D127" s="8">
        <v>1.82</v>
      </c>
      <c r="E127" s="4">
        <v>42</v>
      </c>
      <c r="F127" s="8">
        <v>2.5099999999999998</v>
      </c>
      <c r="G127" s="4">
        <v>2</v>
      </c>
      <c r="H127" s="8">
        <v>0.27</v>
      </c>
      <c r="I127" s="4">
        <v>0</v>
      </c>
    </row>
    <row r="128" spans="1:9" x14ac:dyDescent="0.15">
      <c r="A128" s="2">
        <v>14</v>
      </c>
      <c r="B128" s="1" t="s">
        <v>152</v>
      </c>
      <c r="C128" s="4">
        <v>43</v>
      </c>
      <c r="D128" s="8">
        <v>1.78</v>
      </c>
      <c r="E128" s="4">
        <v>22</v>
      </c>
      <c r="F128" s="8">
        <v>1.31</v>
      </c>
      <c r="G128" s="4">
        <v>20</v>
      </c>
      <c r="H128" s="8">
        <v>2.71</v>
      </c>
      <c r="I128" s="4">
        <v>1</v>
      </c>
    </row>
    <row r="129" spans="1:9" x14ac:dyDescent="0.15">
      <c r="A129" s="2">
        <v>15</v>
      </c>
      <c r="B129" s="1" t="s">
        <v>147</v>
      </c>
      <c r="C129" s="4">
        <v>40</v>
      </c>
      <c r="D129" s="8">
        <v>1.66</v>
      </c>
      <c r="E129" s="4">
        <v>25</v>
      </c>
      <c r="F129" s="8">
        <v>1.49</v>
      </c>
      <c r="G129" s="4">
        <v>15</v>
      </c>
      <c r="H129" s="8">
        <v>2.0299999999999998</v>
      </c>
      <c r="I129" s="4">
        <v>0</v>
      </c>
    </row>
    <row r="130" spans="1:9" x14ac:dyDescent="0.15">
      <c r="A130" s="2">
        <v>16</v>
      </c>
      <c r="B130" s="1" t="s">
        <v>149</v>
      </c>
      <c r="C130" s="4">
        <v>39</v>
      </c>
      <c r="D130" s="8">
        <v>1.61</v>
      </c>
      <c r="E130" s="4">
        <v>33</v>
      </c>
      <c r="F130" s="8">
        <v>1.97</v>
      </c>
      <c r="G130" s="4">
        <v>6</v>
      </c>
      <c r="H130" s="8">
        <v>0.81</v>
      </c>
      <c r="I130" s="4">
        <v>0</v>
      </c>
    </row>
    <row r="131" spans="1:9" x14ac:dyDescent="0.15">
      <c r="A131" s="2">
        <v>17</v>
      </c>
      <c r="B131" s="1" t="s">
        <v>146</v>
      </c>
      <c r="C131" s="4">
        <v>38</v>
      </c>
      <c r="D131" s="8">
        <v>1.57</v>
      </c>
      <c r="E131" s="4">
        <v>12</v>
      </c>
      <c r="F131" s="8">
        <v>0.72</v>
      </c>
      <c r="G131" s="4">
        <v>26</v>
      </c>
      <c r="H131" s="8">
        <v>3.52</v>
      </c>
      <c r="I131" s="4">
        <v>0</v>
      </c>
    </row>
    <row r="132" spans="1:9" x14ac:dyDescent="0.15">
      <c r="A132" s="2">
        <v>18</v>
      </c>
      <c r="B132" s="1" t="s">
        <v>151</v>
      </c>
      <c r="C132" s="4">
        <v>37</v>
      </c>
      <c r="D132" s="8">
        <v>1.53</v>
      </c>
      <c r="E132" s="4">
        <v>28</v>
      </c>
      <c r="F132" s="8">
        <v>1.67</v>
      </c>
      <c r="G132" s="4">
        <v>9</v>
      </c>
      <c r="H132" s="8">
        <v>1.22</v>
      </c>
      <c r="I132" s="4">
        <v>0</v>
      </c>
    </row>
    <row r="133" spans="1:9" x14ac:dyDescent="0.15">
      <c r="A133" s="2">
        <v>19</v>
      </c>
      <c r="B133" s="1" t="s">
        <v>172</v>
      </c>
      <c r="C133" s="4">
        <v>35</v>
      </c>
      <c r="D133" s="8">
        <v>1.45</v>
      </c>
      <c r="E133" s="4">
        <v>24</v>
      </c>
      <c r="F133" s="8">
        <v>1.43</v>
      </c>
      <c r="G133" s="4">
        <v>11</v>
      </c>
      <c r="H133" s="8">
        <v>1.49</v>
      </c>
      <c r="I133" s="4">
        <v>0</v>
      </c>
    </row>
    <row r="134" spans="1:9" x14ac:dyDescent="0.15">
      <c r="A134" s="2">
        <v>19</v>
      </c>
      <c r="B134" s="1" t="s">
        <v>169</v>
      </c>
      <c r="C134" s="4">
        <v>35</v>
      </c>
      <c r="D134" s="8">
        <v>1.45</v>
      </c>
      <c r="E134" s="4">
        <v>26</v>
      </c>
      <c r="F134" s="8">
        <v>1.55</v>
      </c>
      <c r="G134" s="4">
        <v>9</v>
      </c>
      <c r="H134" s="8">
        <v>1.22</v>
      </c>
      <c r="I134" s="4">
        <v>0</v>
      </c>
    </row>
    <row r="135" spans="1:9" x14ac:dyDescent="0.15">
      <c r="A135" s="1"/>
      <c r="C135" s="4"/>
      <c r="D135" s="8"/>
      <c r="E135" s="4"/>
      <c r="F135" s="8"/>
      <c r="G135" s="4"/>
      <c r="H135" s="8"/>
      <c r="I135" s="4"/>
    </row>
    <row r="136" spans="1:9" x14ac:dyDescent="0.15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15">
      <c r="A137" s="2">
        <v>1</v>
      </c>
      <c r="B137" s="1" t="s">
        <v>178</v>
      </c>
      <c r="C137" s="4">
        <v>68</v>
      </c>
      <c r="D137" s="8">
        <v>4.42</v>
      </c>
      <c r="E137" s="4">
        <v>54</v>
      </c>
      <c r="F137" s="8">
        <v>4.67</v>
      </c>
      <c r="G137" s="4">
        <v>14</v>
      </c>
      <c r="H137" s="8">
        <v>3.72</v>
      </c>
      <c r="I137" s="4">
        <v>0</v>
      </c>
    </row>
    <row r="138" spans="1:9" x14ac:dyDescent="0.15">
      <c r="A138" s="2">
        <v>2</v>
      </c>
      <c r="B138" s="1" t="s">
        <v>153</v>
      </c>
      <c r="C138" s="4">
        <v>59</v>
      </c>
      <c r="D138" s="8">
        <v>3.83</v>
      </c>
      <c r="E138" s="4">
        <v>53</v>
      </c>
      <c r="F138" s="8">
        <v>4.58</v>
      </c>
      <c r="G138" s="4">
        <v>5</v>
      </c>
      <c r="H138" s="8">
        <v>1.33</v>
      </c>
      <c r="I138" s="4">
        <v>1</v>
      </c>
    </row>
    <row r="139" spans="1:9" x14ac:dyDescent="0.15">
      <c r="A139" s="2">
        <v>3</v>
      </c>
      <c r="B139" s="1" t="s">
        <v>161</v>
      </c>
      <c r="C139" s="4">
        <v>57</v>
      </c>
      <c r="D139" s="8">
        <v>3.7</v>
      </c>
      <c r="E139" s="4">
        <v>52</v>
      </c>
      <c r="F139" s="8">
        <v>4.49</v>
      </c>
      <c r="G139" s="4">
        <v>5</v>
      </c>
      <c r="H139" s="8">
        <v>1.33</v>
      </c>
      <c r="I139" s="4">
        <v>0</v>
      </c>
    </row>
    <row r="140" spans="1:9" x14ac:dyDescent="0.15">
      <c r="A140" s="2">
        <v>4</v>
      </c>
      <c r="B140" s="1" t="s">
        <v>177</v>
      </c>
      <c r="C140" s="4">
        <v>49</v>
      </c>
      <c r="D140" s="8">
        <v>3.18</v>
      </c>
      <c r="E140" s="4">
        <v>39</v>
      </c>
      <c r="F140" s="8">
        <v>3.37</v>
      </c>
      <c r="G140" s="4">
        <v>10</v>
      </c>
      <c r="H140" s="8">
        <v>2.66</v>
      </c>
      <c r="I140" s="4">
        <v>0</v>
      </c>
    </row>
    <row r="141" spans="1:9" x14ac:dyDescent="0.15">
      <c r="A141" s="2">
        <v>5</v>
      </c>
      <c r="B141" s="1" t="s">
        <v>155</v>
      </c>
      <c r="C141" s="4">
        <v>45</v>
      </c>
      <c r="D141" s="8">
        <v>2.92</v>
      </c>
      <c r="E141" s="4">
        <v>44</v>
      </c>
      <c r="F141" s="8">
        <v>3.8</v>
      </c>
      <c r="G141" s="4">
        <v>1</v>
      </c>
      <c r="H141" s="8">
        <v>0.27</v>
      </c>
      <c r="I141" s="4">
        <v>0</v>
      </c>
    </row>
    <row r="142" spans="1:9" x14ac:dyDescent="0.15">
      <c r="A142" s="2">
        <v>6</v>
      </c>
      <c r="B142" s="1" t="s">
        <v>160</v>
      </c>
      <c r="C142" s="4">
        <v>38</v>
      </c>
      <c r="D142" s="8">
        <v>2.4700000000000002</v>
      </c>
      <c r="E142" s="4">
        <v>38</v>
      </c>
      <c r="F142" s="8">
        <v>3.28</v>
      </c>
      <c r="G142" s="4">
        <v>0</v>
      </c>
      <c r="H142" s="8">
        <v>0</v>
      </c>
      <c r="I142" s="4">
        <v>0</v>
      </c>
    </row>
    <row r="143" spans="1:9" x14ac:dyDescent="0.15">
      <c r="A143" s="2">
        <v>7</v>
      </c>
      <c r="B143" s="1" t="s">
        <v>145</v>
      </c>
      <c r="C143" s="4">
        <v>36</v>
      </c>
      <c r="D143" s="8">
        <v>2.34</v>
      </c>
      <c r="E143" s="4">
        <v>20</v>
      </c>
      <c r="F143" s="8">
        <v>1.73</v>
      </c>
      <c r="G143" s="4">
        <v>16</v>
      </c>
      <c r="H143" s="8">
        <v>4.26</v>
      </c>
      <c r="I143" s="4">
        <v>0</v>
      </c>
    </row>
    <row r="144" spans="1:9" x14ac:dyDescent="0.15">
      <c r="A144" s="2">
        <v>7</v>
      </c>
      <c r="B144" s="1" t="s">
        <v>163</v>
      </c>
      <c r="C144" s="4">
        <v>36</v>
      </c>
      <c r="D144" s="8">
        <v>2.34</v>
      </c>
      <c r="E144" s="4">
        <v>36</v>
      </c>
      <c r="F144" s="8">
        <v>3.11</v>
      </c>
      <c r="G144" s="4">
        <v>0</v>
      </c>
      <c r="H144" s="8">
        <v>0</v>
      </c>
      <c r="I144" s="4">
        <v>0</v>
      </c>
    </row>
    <row r="145" spans="1:9" x14ac:dyDescent="0.15">
      <c r="A145" s="2">
        <v>7</v>
      </c>
      <c r="B145" s="1" t="s">
        <v>164</v>
      </c>
      <c r="C145" s="4">
        <v>36</v>
      </c>
      <c r="D145" s="8">
        <v>2.34</v>
      </c>
      <c r="E145" s="4">
        <v>31</v>
      </c>
      <c r="F145" s="8">
        <v>2.68</v>
      </c>
      <c r="G145" s="4">
        <v>5</v>
      </c>
      <c r="H145" s="8">
        <v>1.33</v>
      </c>
      <c r="I145" s="4">
        <v>0</v>
      </c>
    </row>
    <row r="146" spans="1:9" x14ac:dyDescent="0.15">
      <c r="A146" s="2">
        <v>10</v>
      </c>
      <c r="B146" s="1" t="s">
        <v>162</v>
      </c>
      <c r="C146" s="4">
        <v>35</v>
      </c>
      <c r="D146" s="8">
        <v>2.27</v>
      </c>
      <c r="E146" s="4">
        <v>28</v>
      </c>
      <c r="F146" s="8">
        <v>2.42</v>
      </c>
      <c r="G146" s="4">
        <v>6</v>
      </c>
      <c r="H146" s="8">
        <v>1.6</v>
      </c>
      <c r="I146" s="4">
        <v>1</v>
      </c>
    </row>
    <row r="147" spans="1:9" x14ac:dyDescent="0.15">
      <c r="A147" s="2">
        <v>11</v>
      </c>
      <c r="B147" s="1" t="s">
        <v>157</v>
      </c>
      <c r="C147" s="4">
        <v>34</v>
      </c>
      <c r="D147" s="8">
        <v>2.21</v>
      </c>
      <c r="E147" s="4">
        <v>33</v>
      </c>
      <c r="F147" s="8">
        <v>2.85</v>
      </c>
      <c r="G147" s="4">
        <v>1</v>
      </c>
      <c r="H147" s="8">
        <v>0.27</v>
      </c>
      <c r="I147" s="4">
        <v>0</v>
      </c>
    </row>
    <row r="148" spans="1:9" x14ac:dyDescent="0.15">
      <c r="A148" s="2">
        <v>12</v>
      </c>
      <c r="B148" s="1" t="s">
        <v>150</v>
      </c>
      <c r="C148" s="4">
        <v>33</v>
      </c>
      <c r="D148" s="8">
        <v>2.14</v>
      </c>
      <c r="E148" s="4">
        <v>27</v>
      </c>
      <c r="F148" s="8">
        <v>2.33</v>
      </c>
      <c r="G148" s="4">
        <v>6</v>
      </c>
      <c r="H148" s="8">
        <v>1.6</v>
      </c>
      <c r="I148" s="4">
        <v>0</v>
      </c>
    </row>
    <row r="149" spans="1:9" x14ac:dyDescent="0.15">
      <c r="A149" s="2">
        <v>13</v>
      </c>
      <c r="B149" s="1" t="s">
        <v>154</v>
      </c>
      <c r="C149" s="4">
        <v>30</v>
      </c>
      <c r="D149" s="8">
        <v>1.95</v>
      </c>
      <c r="E149" s="4">
        <v>19</v>
      </c>
      <c r="F149" s="8">
        <v>1.64</v>
      </c>
      <c r="G149" s="4">
        <v>11</v>
      </c>
      <c r="H149" s="8">
        <v>2.93</v>
      </c>
      <c r="I149" s="4">
        <v>0</v>
      </c>
    </row>
    <row r="150" spans="1:9" x14ac:dyDescent="0.15">
      <c r="A150" s="2">
        <v>13</v>
      </c>
      <c r="B150" s="1" t="s">
        <v>158</v>
      </c>
      <c r="C150" s="4">
        <v>30</v>
      </c>
      <c r="D150" s="8">
        <v>1.95</v>
      </c>
      <c r="E150" s="4">
        <v>30</v>
      </c>
      <c r="F150" s="8">
        <v>2.59</v>
      </c>
      <c r="G150" s="4">
        <v>0</v>
      </c>
      <c r="H150" s="8">
        <v>0</v>
      </c>
      <c r="I150" s="4">
        <v>0</v>
      </c>
    </row>
    <row r="151" spans="1:9" x14ac:dyDescent="0.15">
      <c r="A151" s="2">
        <v>15</v>
      </c>
      <c r="B151" s="1" t="s">
        <v>151</v>
      </c>
      <c r="C151" s="4">
        <v>29</v>
      </c>
      <c r="D151" s="8">
        <v>1.88</v>
      </c>
      <c r="E151" s="4">
        <v>24</v>
      </c>
      <c r="F151" s="8">
        <v>2.0699999999999998</v>
      </c>
      <c r="G151" s="4">
        <v>5</v>
      </c>
      <c r="H151" s="8">
        <v>1.33</v>
      </c>
      <c r="I151" s="4">
        <v>0</v>
      </c>
    </row>
    <row r="152" spans="1:9" x14ac:dyDescent="0.15">
      <c r="A152" s="2">
        <v>16</v>
      </c>
      <c r="B152" s="1" t="s">
        <v>149</v>
      </c>
      <c r="C152" s="4">
        <v>27</v>
      </c>
      <c r="D152" s="8">
        <v>1.75</v>
      </c>
      <c r="E152" s="4">
        <v>24</v>
      </c>
      <c r="F152" s="8">
        <v>2.0699999999999998</v>
      </c>
      <c r="G152" s="4">
        <v>3</v>
      </c>
      <c r="H152" s="8">
        <v>0.8</v>
      </c>
      <c r="I152" s="4">
        <v>0</v>
      </c>
    </row>
    <row r="153" spans="1:9" x14ac:dyDescent="0.15">
      <c r="A153" s="2">
        <v>17</v>
      </c>
      <c r="B153" s="1" t="s">
        <v>170</v>
      </c>
      <c r="C153" s="4">
        <v>23</v>
      </c>
      <c r="D153" s="8">
        <v>1.49</v>
      </c>
      <c r="E153" s="4">
        <v>16</v>
      </c>
      <c r="F153" s="8">
        <v>1.38</v>
      </c>
      <c r="G153" s="4">
        <v>7</v>
      </c>
      <c r="H153" s="8">
        <v>1.86</v>
      </c>
      <c r="I153" s="4">
        <v>0</v>
      </c>
    </row>
    <row r="154" spans="1:9" x14ac:dyDescent="0.15">
      <c r="A154" s="2">
        <v>18</v>
      </c>
      <c r="B154" s="1" t="s">
        <v>147</v>
      </c>
      <c r="C154" s="4">
        <v>22</v>
      </c>
      <c r="D154" s="8">
        <v>1.43</v>
      </c>
      <c r="E154" s="4">
        <v>17</v>
      </c>
      <c r="F154" s="8">
        <v>1.47</v>
      </c>
      <c r="G154" s="4">
        <v>5</v>
      </c>
      <c r="H154" s="8">
        <v>1.33</v>
      </c>
      <c r="I154" s="4">
        <v>0</v>
      </c>
    </row>
    <row r="155" spans="1:9" x14ac:dyDescent="0.15">
      <c r="A155" s="2">
        <v>19</v>
      </c>
      <c r="B155" s="1" t="s">
        <v>146</v>
      </c>
      <c r="C155" s="4">
        <v>21</v>
      </c>
      <c r="D155" s="8">
        <v>1.36</v>
      </c>
      <c r="E155" s="4">
        <v>11</v>
      </c>
      <c r="F155" s="8">
        <v>0.95</v>
      </c>
      <c r="G155" s="4">
        <v>10</v>
      </c>
      <c r="H155" s="8">
        <v>2.66</v>
      </c>
      <c r="I155" s="4">
        <v>0</v>
      </c>
    </row>
    <row r="156" spans="1:9" x14ac:dyDescent="0.15">
      <c r="A156" s="2">
        <v>19</v>
      </c>
      <c r="B156" s="1" t="s">
        <v>148</v>
      </c>
      <c r="C156" s="4">
        <v>21</v>
      </c>
      <c r="D156" s="8">
        <v>1.36</v>
      </c>
      <c r="E156" s="4">
        <v>17</v>
      </c>
      <c r="F156" s="8">
        <v>1.47</v>
      </c>
      <c r="G156" s="4">
        <v>4</v>
      </c>
      <c r="H156" s="8">
        <v>1.06</v>
      </c>
      <c r="I156" s="4">
        <v>0</v>
      </c>
    </row>
    <row r="157" spans="1:9" x14ac:dyDescent="0.15">
      <c r="A157" s="2">
        <v>19</v>
      </c>
      <c r="B157" s="1" t="s">
        <v>156</v>
      </c>
      <c r="C157" s="4">
        <v>21</v>
      </c>
      <c r="D157" s="8">
        <v>1.36</v>
      </c>
      <c r="E157" s="4">
        <v>21</v>
      </c>
      <c r="F157" s="8">
        <v>1.82</v>
      </c>
      <c r="G157" s="4">
        <v>0</v>
      </c>
      <c r="H157" s="8">
        <v>0</v>
      </c>
      <c r="I157" s="4">
        <v>0</v>
      </c>
    </row>
    <row r="158" spans="1:9" x14ac:dyDescent="0.15">
      <c r="A158" s="2">
        <v>19</v>
      </c>
      <c r="B158" s="1" t="s">
        <v>169</v>
      </c>
      <c r="C158" s="4">
        <v>21</v>
      </c>
      <c r="D158" s="8">
        <v>1.36</v>
      </c>
      <c r="E158" s="4">
        <v>20</v>
      </c>
      <c r="F158" s="8">
        <v>1.73</v>
      </c>
      <c r="G158" s="4">
        <v>1</v>
      </c>
      <c r="H158" s="8">
        <v>0.27</v>
      </c>
      <c r="I158" s="4">
        <v>0</v>
      </c>
    </row>
    <row r="159" spans="1:9" x14ac:dyDescent="0.15">
      <c r="A159" s="1"/>
      <c r="C159" s="4"/>
      <c r="D159" s="8"/>
      <c r="E159" s="4"/>
      <c r="F159" s="8"/>
      <c r="G159" s="4"/>
      <c r="H159" s="8"/>
      <c r="I159" s="4"/>
    </row>
    <row r="160" spans="1:9" x14ac:dyDescent="0.15">
      <c r="A160" s="1" t="s">
        <v>7</v>
      </c>
      <c r="C160" s="4"/>
      <c r="D160" s="8"/>
      <c r="E160" s="4"/>
      <c r="F160" s="8"/>
      <c r="G160" s="4"/>
      <c r="H160" s="8"/>
      <c r="I160" s="4"/>
    </row>
    <row r="161" spans="1:9" x14ac:dyDescent="0.15">
      <c r="A161" s="2">
        <v>1</v>
      </c>
      <c r="B161" s="1" t="s">
        <v>154</v>
      </c>
      <c r="C161" s="4">
        <v>53</v>
      </c>
      <c r="D161" s="8">
        <v>6.18</v>
      </c>
      <c r="E161" s="4">
        <v>46</v>
      </c>
      <c r="F161" s="8">
        <v>6.81</v>
      </c>
      <c r="G161" s="4">
        <v>7</v>
      </c>
      <c r="H161" s="8">
        <v>3.87</v>
      </c>
      <c r="I161" s="4">
        <v>0</v>
      </c>
    </row>
    <row r="162" spans="1:9" x14ac:dyDescent="0.15">
      <c r="A162" s="2">
        <v>2</v>
      </c>
      <c r="B162" s="1" t="s">
        <v>161</v>
      </c>
      <c r="C162" s="4">
        <v>46</v>
      </c>
      <c r="D162" s="8">
        <v>5.36</v>
      </c>
      <c r="E162" s="4">
        <v>43</v>
      </c>
      <c r="F162" s="8">
        <v>6.37</v>
      </c>
      <c r="G162" s="4">
        <v>3</v>
      </c>
      <c r="H162" s="8">
        <v>1.66</v>
      </c>
      <c r="I162" s="4">
        <v>0</v>
      </c>
    </row>
    <row r="163" spans="1:9" x14ac:dyDescent="0.15">
      <c r="A163" s="2">
        <v>3</v>
      </c>
      <c r="B163" s="1" t="s">
        <v>145</v>
      </c>
      <c r="C163" s="4">
        <v>45</v>
      </c>
      <c r="D163" s="8">
        <v>5.24</v>
      </c>
      <c r="E163" s="4">
        <v>29</v>
      </c>
      <c r="F163" s="8">
        <v>4.3</v>
      </c>
      <c r="G163" s="4">
        <v>16</v>
      </c>
      <c r="H163" s="8">
        <v>8.84</v>
      </c>
      <c r="I163" s="4">
        <v>0</v>
      </c>
    </row>
    <row r="164" spans="1:9" x14ac:dyDescent="0.15">
      <c r="A164" s="2">
        <v>4</v>
      </c>
      <c r="B164" s="1" t="s">
        <v>150</v>
      </c>
      <c r="C164" s="4">
        <v>31</v>
      </c>
      <c r="D164" s="8">
        <v>3.61</v>
      </c>
      <c r="E164" s="4">
        <v>29</v>
      </c>
      <c r="F164" s="8">
        <v>4.3</v>
      </c>
      <c r="G164" s="4">
        <v>2</v>
      </c>
      <c r="H164" s="8">
        <v>1.1000000000000001</v>
      </c>
      <c r="I164" s="4">
        <v>0</v>
      </c>
    </row>
    <row r="165" spans="1:9" x14ac:dyDescent="0.15">
      <c r="A165" s="2">
        <v>5</v>
      </c>
      <c r="B165" s="1" t="s">
        <v>178</v>
      </c>
      <c r="C165" s="4">
        <v>24</v>
      </c>
      <c r="D165" s="8">
        <v>2.8</v>
      </c>
      <c r="E165" s="4">
        <v>14</v>
      </c>
      <c r="F165" s="8">
        <v>2.0699999999999998</v>
      </c>
      <c r="G165" s="4">
        <v>10</v>
      </c>
      <c r="H165" s="8">
        <v>5.52</v>
      </c>
      <c r="I165" s="4">
        <v>0</v>
      </c>
    </row>
    <row r="166" spans="1:9" x14ac:dyDescent="0.15">
      <c r="A166" s="2">
        <v>5</v>
      </c>
      <c r="B166" s="1" t="s">
        <v>160</v>
      </c>
      <c r="C166" s="4">
        <v>24</v>
      </c>
      <c r="D166" s="8">
        <v>2.8</v>
      </c>
      <c r="E166" s="4">
        <v>24</v>
      </c>
      <c r="F166" s="8">
        <v>3.56</v>
      </c>
      <c r="G166" s="4">
        <v>0</v>
      </c>
      <c r="H166" s="8">
        <v>0</v>
      </c>
      <c r="I166" s="4">
        <v>0</v>
      </c>
    </row>
    <row r="167" spans="1:9" x14ac:dyDescent="0.15">
      <c r="A167" s="2">
        <v>7</v>
      </c>
      <c r="B167" s="1" t="s">
        <v>153</v>
      </c>
      <c r="C167" s="4">
        <v>22</v>
      </c>
      <c r="D167" s="8">
        <v>2.56</v>
      </c>
      <c r="E167" s="4">
        <v>19</v>
      </c>
      <c r="F167" s="8">
        <v>2.81</v>
      </c>
      <c r="G167" s="4">
        <v>3</v>
      </c>
      <c r="H167" s="8">
        <v>1.66</v>
      </c>
      <c r="I167" s="4">
        <v>0</v>
      </c>
    </row>
    <row r="168" spans="1:9" x14ac:dyDescent="0.15">
      <c r="A168" s="2">
        <v>8</v>
      </c>
      <c r="B168" s="1" t="s">
        <v>148</v>
      </c>
      <c r="C168" s="4">
        <v>19</v>
      </c>
      <c r="D168" s="8">
        <v>2.21</v>
      </c>
      <c r="E168" s="4">
        <v>18</v>
      </c>
      <c r="F168" s="8">
        <v>2.67</v>
      </c>
      <c r="G168" s="4">
        <v>1</v>
      </c>
      <c r="H168" s="8">
        <v>0.55000000000000004</v>
      </c>
      <c r="I168" s="4">
        <v>0</v>
      </c>
    </row>
    <row r="169" spans="1:9" x14ac:dyDescent="0.15">
      <c r="A169" s="2">
        <v>9</v>
      </c>
      <c r="B169" s="1" t="s">
        <v>158</v>
      </c>
      <c r="C169" s="4">
        <v>18</v>
      </c>
      <c r="D169" s="8">
        <v>2.1</v>
      </c>
      <c r="E169" s="4">
        <v>16</v>
      </c>
      <c r="F169" s="8">
        <v>2.37</v>
      </c>
      <c r="G169" s="4">
        <v>2</v>
      </c>
      <c r="H169" s="8">
        <v>1.1000000000000001</v>
      </c>
      <c r="I169" s="4">
        <v>0</v>
      </c>
    </row>
    <row r="170" spans="1:9" x14ac:dyDescent="0.15">
      <c r="A170" s="2">
        <v>9</v>
      </c>
      <c r="B170" s="1" t="s">
        <v>164</v>
      </c>
      <c r="C170" s="4">
        <v>18</v>
      </c>
      <c r="D170" s="8">
        <v>2.1</v>
      </c>
      <c r="E170" s="4">
        <v>17</v>
      </c>
      <c r="F170" s="8">
        <v>2.52</v>
      </c>
      <c r="G170" s="4">
        <v>1</v>
      </c>
      <c r="H170" s="8">
        <v>0.55000000000000004</v>
      </c>
      <c r="I170" s="4">
        <v>0</v>
      </c>
    </row>
    <row r="171" spans="1:9" x14ac:dyDescent="0.15">
      <c r="A171" s="2">
        <v>11</v>
      </c>
      <c r="B171" s="1" t="s">
        <v>152</v>
      </c>
      <c r="C171" s="4">
        <v>17</v>
      </c>
      <c r="D171" s="8">
        <v>1.98</v>
      </c>
      <c r="E171" s="4">
        <v>16</v>
      </c>
      <c r="F171" s="8">
        <v>2.37</v>
      </c>
      <c r="G171" s="4">
        <v>1</v>
      </c>
      <c r="H171" s="8">
        <v>0.55000000000000004</v>
      </c>
      <c r="I171" s="4">
        <v>0</v>
      </c>
    </row>
    <row r="172" spans="1:9" x14ac:dyDescent="0.15">
      <c r="A172" s="2">
        <v>11</v>
      </c>
      <c r="B172" s="1" t="s">
        <v>156</v>
      </c>
      <c r="C172" s="4">
        <v>17</v>
      </c>
      <c r="D172" s="8">
        <v>1.98</v>
      </c>
      <c r="E172" s="4">
        <v>16</v>
      </c>
      <c r="F172" s="8">
        <v>2.37</v>
      </c>
      <c r="G172" s="4">
        <v>1</v>
      </c>
      <c r="H172" s="8">
        <v>0.55000000000000004</v>
      </c>
      <c r="I172" s="4">
        <v>0</v>
      </c>
    </row>
    <row r="173" spans="1:9" x14ac:dyDescent="0.15">
      <c r="A173" s="2">
        <v>13</v>
      </c>
      <c r="B173" s="1" t="s">
        <v>146</v>
      </c>
      <c r="C173" s="4">
        <v>16</v>
      </c>
      <c r="D173" s="8">
        <v>1.86</v>
      </c>
      <c r="E173" s="4">
        <v>11</v>
      </c>
      <c r="F173" s="8">
        <v>1.63</v>
      </c>
      <c r="G173" s="4">
        <v>5</v>
      </c>
      <c r="H173" s="8">
        <v>2.76</v>
      </c>
      <c r="I173" s="4">
        <v>0</v>
      </c>
    </row>
    <row r="174" spans="1:9" x14ac:dyDescent="0.15">
      <c r="A174" s="2">
        <v>14</v>
      </c>
      <c r="B174" s="1" t="s">
        <v>172</v>
      </c>
      <c r="C174" s="4">
        <v>15</v>
      </c>
      <c r="D174" s="8">
        <v>1.75</v>
      </c>
      <c r="E174" s="4">
        <v>11</v>
      </c>
      <c r="F174" s="8">
        <v>1.63</v>
      </c>
      <c r="G174" s="4">
        <v>4</v>
      </c>
      <c r="H174" s="8">
        <v>2.21</v>
      </c>
      <c r="I174" s="4">
        <v>0</v>
      </c>
    </row>
    <row r="175" spans="1:9" x14ac:dyDescent="0.15">
      <c r="A175" s="2">
        <v>15</v>
      </c>
      <c r="B175" s="1" t="s">
        <v>170</v>
      </c>
      <c r="C175" s="4">
        <v>14</v>
      </c>
      <c r="D175" s="8">
        <v>1.63</v>
      </c>
      <c r="E175" s="4">
        <v>9</v>
      </c>
      <c r="F175" s="8">
        <v>1.33</v>
      </c>
      <c r="G175" s="4">
        <v>5</v>
      </c>
      <c r="H175" s="8">
        <v>2.76</v>
      </c>
      <c r="I175" s="4">
        <v>0</v>
      </c>
    </row>
    <row r="176" spans="1:9" x14ac:dyDescent="0.15">
      <c r="A176" s="2">
        <v>15</v>
      </c>
      <c r="B176" s="1" t="s">
        <v>151</v>
      </c>
      <c r="C176" s="4">
        <v>14</v>
      </c>
      <c r="D176" s="8">
        <v>1.63</v>
      </c>
      <c r="E176" s="4">
        <v>11</v>
      </c>
      <c r="F176" s="8">
        <v>1.63</v>
      </c>
      <c r="G176" s="4">
        <v>3</v>
      </c>
      <c r="H176" s="8">
        <v>1.66</v>
      </c>
      <c r="I176" s="4">
        <v>0</v>
      </c>
    </row>
    <row r="177" spans="1:9" x14ac:dyDescent="0.15">
      <c r="A177" s="2">
        <v>17</v>
      </c>
      <c r="B177" s="1" t="s">
        <v>179</v>
      </c>
      <c r="C177" s="4">
        <v>13</v>
      </c>
      <c r="D177" s="8">
        <v>1.52</v>
      </c>
      <c r="E177" s="4">
        <v>8</v>
      </c>
      <c r="F177" s="8">
        <v>1.19</v>
      </c>
      <c r="G177" s="4">
        <v>5</v>
      </c>
      <c r="H177" s="8">
        <v>2.76</v>
      </c>
      <c r="I177" s="4">
        <v>0</v>
      </c>
    </row>
    <row r="178" spans="1:9" x14ac:dyDescent="0.15">
      <c r="A178" s="2">
        <v>17</v>
      </c>
      <c r="B178" s="1" t="s">
        <v>149</v>
      </c>
      <c r="C178" s="4">
        <v>13</v>
      </c>
      <c r="D178" s="8">
        <v>1.52</v>
      </c>
      <c r="E178" s="4">
        <v>13</v>
      </c>
      <c r="F178" s="8">
        <v>1.93</v>
      </c>
      <c r="G178" s="4">
        <v>0</v>
      </c>
      <c r="H178" s="8">
        <v>0</v>
      </c>
      <c r="I178" s="4">
        <v>0</v>
      </c>
    </row>
    <row r="179" spans="1:9" x14ac:dyDescent="0.15">
      <c r="A179" s="2">
        <v>17</v>
      </c>
      <c r="B179" s="1" t="s">
        <v>180</v>
      </c>
      <c r="C179" s="4">
        <v>13</v>
      </c>
      <c r="D179" s="8">
        <v>1.52</v>
      </c>
      <c r="E179" s="4">
        <v>12</v>
      </c>
      <c r="F179" s="8">
        <v>1.78</v>
      </c>
      <c r="G179" s="4">
        <v>1</v>
      </c>
      <c r="H179" s="8">
        <v>0.55000000000000004</v>
      </c>
      <c r="I179" s="4">
        <v>0</v>
      </c>
    </row>
    <row r="180" spans="1:9" x14ac:dyDescent="0.15">
      <c r="A180" s="2">
        <v>17</v>
      </c>
      <c r="B180" s="1" t="s">
        <v>155</v>
      </c>
      <c r="C180" s="4">
        <v>13</v>
      </c>
      <c r="D180" s="8">
        <v>1.52</v>
      </c>
      <c r="E180" s="4">
        <v>12</v>
      </c>
      <c r="F180" s="8">
        <v>1.78</v>
      </c>
      <c r="G180" s="4">
        <v>1</v>
      </c>
      <c r="H180" s="8">
        <v>0.55000000000000004</v>
      </c>
      <c r="I180" s="4">
        <v>0</v>
      </c>
    </row>
    <row r="181" spans="1:9" x14ac:dyDescent="0.15">
      <c r="A181" s="2">
        <v>17</v>
      </c>
      <c r="B181" s="1" t="s">
        <v>181</v>
      </c>
      <c r="C181" s="4">
        <v>13</v>
      </c>
      <c r="D181" s="8">
        <v>1.52</v>
      </c>
      <c r="E181" s="4">
        <v>13</v>
      </c>
      <c r="F181" s="8">
        <v>1.93</v>
      </c>
      <c r="G181" s="4">
        <v>0</v>
      </c>
      <c r="H181" s="8">
        <v>0</v>
      </c>
      <c r="I181" s="4">
        <v>0</v>
      </c>
    </row>
    <row r="182" spans="1:9" x14ac:dyDescent="0.15">
      <c r="A182" s="2">
        <v>17</v>
      </c>
      <c r="B182" s="1" t="s">
        <v>163</v>
      </c>
      <c r="C182" s="4">
        <v>13</v>
      </c>
      <c r="D182" s="8">
        <v>1.52</v>
      </c>
      <c r="E182" s="4">
        <v>13</v>
      </c>
      <c r="F182" s="8">
        <v>1.93</v>
      </c>
      <c r="G182" s="4">
        <v>0</v>
      </c>
      <c r="H182" s="8">
        <v>0</v>
      </c>
      <c r="I182" s="4">
        <v>0</v>
      </c>
    </row>
    <row r="183" spans="1:9" x14ac:dyDescent="0.15">
      <c r="A183" s="1"/>
      <c r="C183" s="4"/>
      <c r="D183" s="8"/>
      <c r="E183" s="4"/>
      <c r="F183" s="8"/>
      <c r="G183" s="4"/>
      <c r="H183" s="8"/>
      <c r="I183" s="4"/>
    </row>
    <row r="184" spans="1:9" x14ac:dyDescent="0.15">
      <c r="A184" s="1" t="s">
        <v>8</v>
      </c>
      <c r="C184" s="4"/>
      <c r="D184" s="8"/>
      <c r="E184" s="4"/>
      <c r="F184" s="8"/>
      <c r="G184" s="4"/>
      <c r="H184" s="8"/>
      <c r="I184" s="4"/>
    </row>
    <row r="185" spans="1:9" x14ac:dyDescent="0.15">
      <c r="A185" s="2">
        <v>1</v>
      </c>
      <c r="B185" s="1" t="s">
        <v>153</v>
      </c>
      <c r="C185" s="4">
        <v>24</v>
      </c>
      <c r="D185" s="8">
        <v>4.05</v>
      </c>
      <c r="E185" s="4">
        <v>23</v>
      </c>
      <c r="F185" s="8">
        <v>5.23</v>
      </c>
      <c r="G185" s="4">
        <v>1</v>
      </c>
      <c r="H185" s="8">
        <v>0.67</v>
      </c>
      <c r="I185" s="4">
        <v>0</v>
      </c>
    </row>
    <row r="186" spans="1:9" x14ac:dyDescent="0.15">
      <c r="A186" s="2">
        <v>2</v>
      </c>
      <c r="B186" s="1" t="s">
        <v>145</v>
      </c>
      <c r="C186" s="4">
        <v>21</v>
      </c>
      <c r="D186" s="8">
        <v>3.54</v>
      </c>
      <c r="E186" s="4">
        <v>9</v>
      </c>
      <c r="F186" s="8">
        <v>2.0499999999999998</v>
      </c>
      <c r="G186" s="4">
        <v>12</v>
      </c>
      <c r="H186" s="8">
        <v>8</v>
      </c>
      <c r="I186" s="4">
        <v>0</v>
      </c>
    </row>
    <row r="187" spans="1:9" x14ac:dyDescent="0.15">
      <c r="A187" s="2">
        <v>3</v>
      </c>
      <c r="B187" s="1" t="s">
        <v>161</v>
      </c>
      <c r="C187" s="4">
        <v>20</v>
      </c>
      <c r="D187" s="8">
        <v>3.37</v>
      </c>
      <c r="E187" s="4">
        <v>18</v>
      </c>
      <c r="F187" s="8">
        <v>4.09</v>
      </c>
      <c r="G187" s="4">
        <v>2</v>
      </c>
      <c r="H187" s="8">
        <v>1.33</v>
      </c>
      <c r="I187" s="4">
        <v>0</v>
      </c>
    </row>
    <row r="188" spans="1:9" x14ac:dyDescent="0.15">
      <c r="A188" s="2">
        <v>4</v>
      </c>
      <c r="B188" s="1" t="s">
        <v>150</v>
      </c>
      <c r="C188" s="4">
        <v>16</v>
      </c>
      <c r="D188" s="8">
        <v>2.7</v>
      </c>
      <c r="E188" s="4">
        <v>16</v>
      </c>
      <c r="F188" s="8">
        <v>3.64</v>
      </c>
      <c r="G188" s="4">
        <v>0</v>
      </c>
      <c r="H188" s="8">
        <v>0</v>
      </c>
      <c r="I188" s="4">
        <v>0</v>
      </c>
    </row>
    <row r="189" spans="1:9" x14ac:dyDescent="0.15">
      <c r="A189" s="2">
        <v>4</v>
      </c>
      <c r="B189" s="1" t="s">
        <v>158</v>
      </c>
      <c r="C189" s="4">
        <v>16</v>
      </c>
      <c r="D189" s="8">
        <v>2.7</v>
      </c>
      <c r="E189" s="4">
        <v>16</v>
      </c>
      <c r="F189" s="8">
        <v>3.64</v>
      </c>
      <c r="G189" s="4">
        <v>0</v>
      </c>
      <c r="H189" s="8">
        <v>0</v>
      </c>
      <c r="I189" s="4">
        <v>0</v>
      </c>
    </row>
    <row r="190" spans="1:9" x14ac:dyDescent="0.15">
      <c r="A190" s="2">
        <v>4</v>
      </c>
      <c r="B190" s="1" t="s">
        <v>160</v>
      </c>
      <c r="C190" s="4">
        <v>16</v>
      </c>
      <c r="D190" s="8">
        <v>2.7</v>
      </c>
      <c r="E190" s="4">
        <v>16</v>
      </c>
      <c r="F190" s="8">
        <v>3.64</v>
      </c>
      <c r="G190" s="4">
        <v>0</v>
      </c>
      <c r="H190" s="8">
        <v>0</v>
      </c>
      <c r="I190" s="4">
        <v>0</v>
      </c>
    </row>
    <row r="191" spans="1:9" x14ac:dyDescent="0.15">
      <c r="A191" s="2">
        <v>7</v>
      </c>
      <c r="B191" s="1" t="s">
        <v>182</v>
      </c>
      <c r="C191" s="4">
        <v>15</v>
      </c>
      <c r="D191" s="8">
        <v>2.5299999999999998</v>
      </c>
      <c r="E191" s="4">
        <v>14</v>
      </c>
      <c r="F191" s="8">
        <v>3.18</v>
      </c>
      <c r="G191" s="4">
        <v>1</v>
      </c>
      <c r="H191" s="8">
        <v>0.67</v>
      </c>
      <c r="I191" s="4">
        <v>0</v>
      </c>
    </row>
    <row r="192" spans="1:9" x14ac:dyDescent="0.15">
      <c r="A192" s="2">
        <v>8</v>
      </c>
      <c r="B192" s="1" t="s">
        <v>180</v>
      </c>
      <c r="C192" s="4">
        <v>14</v>
      </c>
      <c r="D192" s="8">
        <v>2.36</v>
      </c>
      <c r="E192" s="4">
        <v>9</v>
      </c>
      <c r="F192" s="8">
        <v>2.0499999999999998</v>
      </c>
      <c r="G192" s="4">
        <v>5</v>
      </c>
      <c r="H192" s="8">
        <v>3.33</v>
      </c>
      <c r="I192" s="4">
        <v>0</v>
      </c>
    </row>
    <row r="193" spans="1:9" x14ac:dyDescent="0.15">
      <c r="A193" s="2">
        <v>9</v>
      </c>
      <c r="B193" s="1" t="s">
        <v>146</v>
      </c>
      <c r="C193" s="4">
        <v>13</v>
      </c>
      <c r="D193" s="8">
        <v>2.19</v>
      </c>
      <c r="E193" s="4">
        <v>9</v>
      </c>
      <c r="F193" s="8">
        <v>2.0499999999999998</v>
      </c>
      <c r="G193" s="4">
        <v>4</v>
      </c>
      <c r="H193" s="8">
        <v>2.67</v>
      </c>
      <c r="I193" s="4">
        <v>0</v>
      </c>
    </row>
    <row r="194" spans="1:9" x14ac:dyDescent="0.15">
      <c r="A194" s="2">
        <v>9</v>
      </c>
      <c r="B194" s="1" t="s">
        <v>154</v>
      </c>
      <c r="C194" s="4">
        <v>13</v>
      </c>
      <c r="D194" s="8">
        <v>2.19</v>
      </c>
      <c r="E194" s="4">
        <v>10</v>
      </c>
      <c r="F194" s="8">
        <v>2.27</v>
      </c>
      <c r="G194" s="4">
        <v>3</v>
      </c>
      <c r="H194" s="8">
        <v>2</v>
      </c>
      <c r="I194" s="4">
        <v>0</v>
      </c>
    </row>
    <row r="195" spans="1:9" x14ac:dyDescent="0.15">
      <c r="A195" s="2">
        <v>11</v>
      </c>
      <c r="B195" s="1" t="s">
        <v>148</v>
      </c>
      <c r="C195" s="4">
        <v>11</v>
      </c>
      <c r="D195" s="8">
        <v>1.85</v>
      </c>
      <c r="E195" s="4">
        <v>11</v>
      </c>
      <c r="F195" s="8">
        <v>2.5</v>
      </c>
      <c r="G195" s="4">
        <v>0</v>
      </c>
      <c r="H195" s="8">
        <v>0</v>
      </c>
      <c r="I195" s="4">
        <v>0</v>
      </c>
    </row>
    <row r="196" spans="1:9" x14ac:dyDescent="0.15">
      <c r="A196" s="2">
        <v>12</v>
      </c>
      <c r="B196" s="1" t="s">
        <v>171</v>
      </c>
      <c r="C196" s="4">
        <v>10</v>
      </c>
      <c r="D196" s="8">
        <v>1.69</v>
      </c>
      <c r="E196" s="4">
        <v>9</v>
      </c>
      <c r="F196" s="8">
        <v>2.0499999999999998</v>
      </c>
      <c r="G196" s="4">
        <v>1</v>
      </c>
      <c r="H196" s="8">
        <v>0.67</v>
      </c>
      <c r="I196" s="4">
        <v>0</v>
      </c>
    </row>
    <row r="197" spans="1:9" x14ac:dyDescent="0.15">
      <c r="A197" s="2">
        <v>12</v>
      </c>
      <c r="B197" s="1" t="s">
        <v>152</v>
      </c>
      <c r="C197" s="4">
        <v>10</v>
      </c>
      <c r="D197" s="8">
        <v>1.69</v>
      </c>
      <c r="E197" s="4">
        <v>9</v>
      </c>
      <c r="F197" s="8">
        <v>2.0499999999999998</v>
      </c>
      <c r="G197" s="4">
        <v>1</v>
      </c>
      <c r="H197" s="8">
        <v>0.67</v>
      </c>
      <c r="I197" s="4">
        <v>0</v>
      </c>
    </row>
    <row r="198" spans="1:9" x14ac:dyDescent="0.15">
      <c r="A198" s="2">
        <v>14</v>
      </c>
      <c r="B198" s="1" t="s">
        <v>149</v>
      </c>
      <c r="C198" s="4">
        <v>9</v>
      </c>
      <c r="D198" s="8">
        <v>1.52</v>
      </c>
      <c r="E198" s="4">
        <v>9</v>
      </c>
      <c r="F198" s="8">
        <v>2.0499999999999998</v>
      </c>
      <c r="G198" s="4">
        <v>0</v>
      </c>
      <c r="H198" s="8">
        <v>0</v>
      </c>
      <c r="I198" s="4">
        <v>0</v>
      </c>
    </row>
    <row r="199" spans="1:9" x14ac:dyDescent="0.15">
      <c r="A199" s="2">
        <v>14</v>
      </c>
      <c r="B199" s="1" t="s">
        <v>155</v>
      </c>
      <c r="C199" s="4">
        <v>9</v>
      </c>
      <c r="D199" s="8">
        <v>1.52</v>
      </c>
      <c r="E199" s="4">
        <v>9</v>
      </c>
      <c r="F199" s="8">
        <v>2.0499999999999998</v>
      </c>
      <c r="G199" s="4">
        <v>0</v>
      </c>
      <c r="H199" s="8">
        <v>0</v>
      </c>
      <c r="I199" s="4">
        <v>0</v>
      </c>
    </row>
    <row r="200" spans="1:9" x14ac:dyDescent="0.15">
      <c r="A200" s="2">
        <v>16</v>
      </c>
      <c r="B200" s="1" t="s">
        <v>179</v>
      </c>
      <c r="C200" s="4">
        <v>8</v>
      </c>
      <c r="D200" s="8">
        <v>1.35</v>
      </c>
      <c r="E200" s="4">
        <v>4</v>
      </c>
      <c r="F200" s="8">
        <v>0.91</v>
      </c>
      <c r="G200" s="4">
        <v>4</v>
      </c>
      <c r="H200" s="8">
        <v>2.67</v>
      </c>
      <c r="I200" s="4">
        <v>0</v>
      </c>
    </row>
    <row r="201" spans="1:9" x14ac:dyDescent="0.15">
      <c r="A201" s="2">
        <v>16</v>
      </c>
      <c r="B201" s="1" t="s">
        <v>172</v>
      </c>
      <c r="C201" s="4">
        <v>8</v>
      </c>
      <c r="D201" s="8">
        <v>1.35</v>
      </c>
      <c r="E201" s="4">
        <v>5</v>
      </c>
      <c r="F201" s="8">
        <v>1.1399999999999999</v>
      </c>
      <c r="G201" s="4">
        <v>3</v>
      </c>
      <c r="H201" s="8">
        <v>2</v>
      </c>
      <c r="I201" s="4">
        <v>0</v>
      </c>
    </row>
    <row r="202" spans="1:9" x14ac:dyDescent="0.15">
      <c r="A202" s="2">
        <v>16</v>
      </c>
      <c r="B202" s="1" t="s">
        <v>184</v>
      </c>
      <c r="C202" s="4">
        <v>8</v>
      </c>
      <c r="D202" s="8">
        <v>1.35</v>
      </c>
      <c r="E202" s="4">
        <v>8</v>
      </c>
      <c r="F202" s="8">
        <v>1.82</v>
      </c>
      <c r="G202" s="4">
        <v>0</v>
      </c>
      <c r="H202" s="8">
        <v>0</v>
      </c>
      <c r="I202" s="4">
        <v>0</v>
      </c>
    </row>
    <row r="203" spans="1:9" x14ac:dyDescent="0.15">
      <c r="A203" s="2">
        <v>16</v>
      </c>
      <c r="B203" s="1" t="s">
        <v>164</v>
      </c>
      <c r="C203" s="4">
        <v>8</v>
      </c>
      <c r="D203" s="8">
        <v>1.35</v>
      </c>
      <c r="E203" s="4">
        <v>8</v>
      </c>
      <c r="F203" s="8">
        <v>1.82</v>
      </c>
      <c r="G203" s="4">
        <v>0</v>
      </c>
      <c r="H203" s="8">
        <v>0</v>
      </c>
      <c r="I203" s="4">
        <v>0</v>
      </c>
    </row>
    <row r="204" spans="1:9" x14ac:dyDescent="0.15">
      <c r="A204" s="2">
        <v>20</v>
      </c>
      <c r="B204" s="1" t="s">
        <v>175</v>
      </c>
      <c r="C204" s="4">
        <v>7</v>
      </c>
      <c r="D204" s="8">
        <v>1.18</v>
      </c>
      <c r="E204" s="4">
        <v>4</v>
      </c>
      <c r="F204" s="8">
        <v>0.91</v>
      </c>
      <c r="G204" s="4">
        <v>3</v>
      </c>
      <c r="H204" s="8">
        <v>2</v>
      </c>
      <c r="I204" s="4">
        <v>0</v>
      </c>
    </row>
    <row r="205" spans="1:9" x14ac:dyDescent="0.15">
      <c r="A205" s="2">
        <v>20</v>
      </c>
      <c r="B205" s="1" t="s">
        <v>183</v>
      </c>
      <c r="C205" s="4">
        <v>7</v>
      </c>
      <c r="D205" s="8">
        <v>1.18</v>
      </c>
      <c r="E205" s="4">
        <v>3</v>
      </c>
      <c r="F205" s="8">
        <v>0.68</v>
      </c>
      <c r="G205" s="4">
        <v>4</v>
      </c>
      <c r="H205" s="8">
        <v>2.67</v>
      </c>
      <c r="I205" s="4">
        <v>0</v>
      </c>
    </row>
    <row r="206" spans="1:9" x14ac:dyDescent="0.15">
      <c r="A206" s="2">
        <v>20</v>
      </c>
      <c r="B206" s="1" t="s">
        <v>147</v>
      </c>
      <c r="C206" s="4">
        <v>7</v>
      </c>
      <c r="D206" s="8">
        <v>1.18</v>
      </c>
      <c r="E206" s="4">
        <v>6</v>
      </c>
      <c r="F206" s="8">
        <v>1.36</v>
      </c>
      <c r="G206" s="4">
        <v>1</v>
      </c>
      <c r="H206" s="8">
        <v>0.67</v>
      </c>
      <c r="I206" s="4">
        <v>0</v>
      </c>
    </row>
    <row r="207" spans="1:9" x14ac:dyDescent="0.15">
      <c r="A207" s="2">
        <v>20</v>
      </c>
      <c r="B207" s="1" t="s">
        <v>151</v>
      </c>
      <c r="C207" s="4">
        <v>7</v>
      </c>
      <c r="D207" s="8">
        <v>1.18</v>
      </c>
      <c r="E207" s="4">
        <v>4</v>
      </c>
      <c r="F207" s="8">
        <v>0.91</v>
      </c>
      <c r="G207" s="4">
        <v>3</v>
      </c>
      <c r="H207" s="8">
        <v>2</v>
      </c>
      <c r="I207" s="4">
        <v>0</v>
      </c>
    </row>
    <row r="208" spans="1:9" x14ac:dyDescent="0.15">
      <c r="A208" s="1"/>
      <c r="C208" s="4"/>
      <c r="D208" s="8"/>
      <c r="E208" s="4"/>
      <c r="F208" s="8"/>
      <c r="G208" s="4"/>
      <c r="H208" s="8"/>
      <c r="I208" s="4"/>
    </row>
    <row r="209" spans="1:9" x14ac:dyDescent="0.15">
      <c r="A209" s="1" t="s">
        <v>9</v>
      </c>
      <c r="C209" s="4"/>
      <c r="D209" s="8"/>
      <c r="E209" s="4"/>
      <c r="F209" s="8"/>
      <c r="G209" s="4"/>
      <c r="H209" s="8"/>
      <c r="I209" s="4"/>
    </row>
    <row r="210" spans="1:9" x14ac:dyDescent="0.15">
      <c r="A210" s="2">
        <v>1</v>
      </c>
      <c r="B210" s="1" t="s">
        <v>161</v>
      </c>
      <c r="C210" s="4">
        <v>95</v>
      </c>
      <c r="D210" s="8">
        <v>6.05</v>
      </c>
      <c r="E210" s="4">
        <v>79</v>
      </c>
      <c r="F210" s="8">
        <v>9.2200000000000006</v>
      </c>
      <c r="G210" s="4">
        <v>16</v>
      </c>
      <c r="H210" s="8">
        <v>2.25</v>
      </c>
      <c r="I210" s="4">
        <v>0</v>
      </c>
    </row>
    <row r="211" spans="1:9" x14ac:dyDescent="0.15">
      <c r="A211" s="2">
        <v>2</v>
      </c>
      <c r="B211" s="1" t="s">
        <v>162</v>
      </c>
      <c r="C211" s="4">
        <v>68</v>
      </c>
      <c r="D211" s="8">
        <v>4.33</v>
      </c>
      <c r="E211" s="4">
        <v>49</v>
      </c>
      <c r="F211" s="8">
        <v>5.72</v>
      </c>
      <c r="G211" s="4">
        <v>19</v>
      </c>
      <c r="H211" s="8">
        <v>2.67</v>
      </c>
      <c r="I211" s="4">
        <v>0</v>
      </c>
    </row>
    <row r="212" spans="1:9" x14ac:dyDescent="0.15">
      <c r="A212" s="2">
        <v>2</v>
      </c>
      <c r="B212" s="1" t="s">
        <v>163</v>
      </c>
      <c r="C212" s="4">
        <v>68</v>
      </c>
      <c r="D212" s="8">
        <v>4.33</v>
      </c>
      <c r="E212" s="4">
        <v>65</v>
      </c>
      <c r="F212" s="8">
        <v>7.58</v>
      </c>
      <c r="G212" s="4">
        <v>3</v>
      </c>
      <c r="H212" s="8">
        <v>0.42</v>
      </c>
      <c r="I212" s="4">
        <v>0</v>
      </c>
    </row>
    <row r="213" spans="1:9" x14ac:dyDescent="0.15">
      <c r="A213" s="2">
        <v>4</v>
      </c>
      <c r="B213" s="1" t="s">
        <v>154</v>
      </c>
      <c r="C213" s="4">
        <v>58</v>
      </c>
      <c r="D213" s="8">
        <v>3.69</v>
      </c>
      <c r="E213" s="4">
        <v>28</v>
      </c>
      <c r="F213" s="8">
        <v>3.27</v>
      </c>
      <c r="G213" s="4">
        <v>30</v>
      </c>
      <c r="H213" s="8">
        <v>4.22</v>
      </c>
      <c r="I213" s="4">
        <v>0</v>
      </c>
    </row>
    <row r="214" spans="1:9" x14ac:dyDescent="0.15">
      <c r="A214" s="2">
        <v>5</v>
      </c>
      <c r="B214" s="1" t="s">
        <v>167</v>
      </c>
      <c r="C214" s="4">
        <v>48</v>
      </c>
      <c r="D214" s="8">
        <v>3.06</v>
      </c>
      <c r="E214" s="4">
        <v>1</v>
      </c>
      <c r="F214" s="8">
        <v>0.12</v>
      </c>
      <c r="G214" s="4">
        <v>47</v>
      </c>
      <c r="H214" s="8">
        <v>6.61</v>
      </c>
      <c r="I214" s="4">
        <v>0</v>
      </c>
    </row>
    <row r="215" spans="1:9" x14ac:dyDescent="0.15">
      <c r="A215" s="2">
        <v>5</v>
      </c>
      <c r="B215" s="1" t="s">
        <v>158</v>
      </c>
      <c r="C215" s="4">
        <v>48</v>
      </c>
      <c r="D215" s="8">
        <v>3.06</v>
      </c>
      <c r="E215" s="4">
        <v>45</v>
      </c>
      <c r="F215" s="8">
        <v>5.25</v>
      </c>
      <c r="G215" s="4">
        <v>3</v>
      </c>
      <c r="H215" s="8">
        <v>0.42</v>
      </c>
      <c r="I215" s="4">
        <v>0</v>
      </c>
    </row>
    <row r="216" spans="1:9" x14ac:dyDescent="0.15">
      <c r="A216" s="2">
        <v>7</v>
      </c>
      <c r="B216" s="1" t="s">
        <v>160</v>
      </c>
      <c r="C216" s="4">
        <v>42</v>
      </c>
      <c r="D216" s="8">
        <v>2.68</v>
      </c>
      <c r="E216" s="4">
        <v>33</v>
      </c>
      <c r="F216" s="8">
        <v>3.85</v>
      </c>
      <c r="G216" s="4">
        <v>9</v>
      </c>
      <c r="H216" s="8">
        <v>1.27</v>
      </c>
      <c r="I216" s="4">
        <v>0</v>
      </c>
    </row>
    <row r="217" spans="1:9" x14ac:dyDescent="0.15">
      <c r="A217" s="2">
        <v>8</v>
      </c>
      <c r="B217" s="1" t="s">
        <v>169</v>
      </c>
      <c r="C217" s="4">
        <v>37</v>
      </c>
      <c r="D217" s="8">
        <v>2.36</v>
      </c>
      <c r="E217" s="4">
        <v>28</v>
      </c>
      <c r="F217" s="8">
        <v>3.27</v>
      </c>
      <c r="G217" s="4">
        <v>9</v>
      </c>
      <c r="H217" s="8">
        <v>1.27</v>
      </c>
      <c r="I217" s="4">
        <v>0</v>
      </c>
    </row>
    <row r="218" spans="1:9" x14ac:dyDescent="0.15">
      <c r="A218" s="2">
        <v>9</v>
      </c>
      <c r="B218" s="1" t="s">
        <v>166</v>
      </c>
      <c r="C218" s="4">
        <v>32</v>
      </c>
      <c r="D218" s="8">
        <v>2.04</v>
      </c>
      <c r="E218" s="4">
        <v>3</v>
      </c>
      <c r="F218" s="8">
        <v>0.35</v>
      </c>
      <c r="G218" s="4">
        <v>29</v>
      </c>
      <c r="H218" s="8">
        <v>4.08</v>
      </c>
      <c r="I218" s="4">
        <v>0</v>
      </c>
    </row>
    <row r="219" spans="1:9" x14ac:dyDescent="0.15">
      <c r="A219" s="2">
        <v>10</v>
      </c>
      <c r="B219" s="1" t="s">
        <v>145</v>
      </c>
      <c r="C219" s="4">
        <v>31</v>
      </c>
      <c r="D219" s="8">
        <v>1.97</v>
      </c>
      <c r="E219" s="4">
        <v>6</v>
      </c>
      <c r="F219" s="8">
        <v>0.7</v>
      </c>
      <c r="G219" s="4">
        <v>25</v>
      </c>
      <c r="H219" s="8">
        <v>3.52</v>
      </c>
      <c r="I219" s="4">
        <v>0</v>
      </c>
    </row>
    <row r="220" spans="1:9" x14ac:dyDescent="0.15">
      <c r="A220" s="2">
        <v>11</v>
      </c>
      <c r="B220" s="1" t="s">
        <v>149</v>
      </c>
      <c r="C220" s="4">
        <v>30</v>
      </c>
      <c r="D220" s="8">
        <v>1.91</v>
      </c>
      <c r="E220" s="4">
        <v>23</v>
      </c>
      <c r="F220" s="8">
        <v>2.68</v>
      </c>
      <c r="G220" s="4">
        <v>7</v>
      </c>
      <c r="H220" s="8">
        <v>0.98</v>
      </c>
      <c r="I220" s="4">
        <v>0</v>
      </c>
    </row>
    <row r="221" spans="1:9" x14ac:dyDescent="0.15">
      <c r="A221" s="2">
        <v>11</v>
      </c>
      <c r="B221" s="1" t="s">
        <v>153</v>
      </c>
      <c r="C221" s="4">
        <v>30</v>
      </c>
      <c r="D221" s="8">
        <v>1.91</v>
      </c>
      <c r="E221" s="4">
        <v>17</v>
      </c>
      <c r="F221" s="8">
        <v>1.98</v>
      </c>
      <c r="G221" s="4">
        <v>13</v>
      </c>
      <c r="H221" s="8">
        <v>1.83</v>
      </c>
      <c r="I221" s="4">
        <v>0</v>
      </c>
    </row>
    <row r="222" spans="1:9" x14ac:dyDescent="0.15">
      <c r="A222" s="2">
        <v>13</v>
      </c>
      <c r="B222" s="1" t="s">
        <v>185</v>
      </c>
      <c r="C222" s="4">
        <v>28</v>
      </c>
      <c r="D222" s="8">
        <v>1.78</v>
      </c>
      <c r="E222" s="4">
        <v>25</v>
      </c>
      <c r="F222" s="8">
        <v>2.92</v>
      </c>
      <c r="G222" s="4">
        <v>3</v>
      </c>
      <c r="H222" s="8">
        <v>0.42</v>
      </c>
      <c r="I222" s="4">
        <v>0</v>
      </c>
    </row>
    <row r="223" spans="1:9" x14ac:dyDescent="0.15">
      <c r="A223" s="2">
        <v>14</v>
      </c>
      <c r="B223" s="1" t="s">
        <v>152</v>
      </c>
      <c r="C223" s="4">
        <v>27</v>
      </c>
      <c r="D223" s="8">
        <v>1.72</v>
      </c>
      <c r="E223" s="4">
        <v>12</v>
      </c>
      <c r="F223" s="8">
        <v>1.4</v>
      </c>
      <c r="G223" s="4">
        <v>15</v>
      </c>
      <c r="H223" s="8">
        <v>2.11</v>
      </c>
      <c r="I223" s="4">
        <v>0</v>
      </c>
    </row>
    <row r="224" spans="1:9" x14ac:dyDescent="0.15">
      <c r="A224" s="2">
        <v>15</v>
      </c>
      <c r="B224" s="1" t="s">
        <v>159</v>
      </c>
      <c r="C224" s="4">
        <v>25</v>
      </c>
      <c r="D224" s="8">
        <v>1.59</v>
      </c>
      <c r="E224" s="4">
        <v>6</v>
      </c>
      <c r="F224" s="8">
        <v>0.7</v>
      </c>
      <c r="G224" s="4">
        <v>19</v>
      </c>
      <c r="H224" s="8">
        <v>2.67</v>
      </c>
      <c r="I224" s="4">
        <v>0</v>
      </c>
    </row>
    <row r="225" spans="1:9" x14ac:dyDescent="0.15">
      <c r="A225" s="2">
        <v>16</v>
      </c>
      <c r="B225" s="1" t="s">
        <v>172</v>
      </c>
      <c r="C225" s="4">
        <v>24</v>
      </c>
      <c r="D225" s="8">
        <v>1.53</v>
      </c>
      <c r="E225" s="4">
        <v>12</v>
      </c>
      <c r="F225" s="8">
        <v>1.4</v>
      </c>
      <c r="G225" s="4">
        <v>12</v>
      </c>
      <c r="H225" s="8">
        <v>1.69</v>
      </c>
      <c r="I225" s="4">
        <v>0</v>
      </c>
    </row>
    <row r="226" spans="1:9" x14ac:dyDescent="0.15">
      <c r="A226" s="2">
        <v>16</v>
      </c>
      <c r="B226" s="1" t="s">
        <v>156</v>
      </c>
      <c r="C226" s="4">
        <v>24</v>
      </c>
      <c r="D226" s="8">
        <v>1.53</v>
      </c>
      <c r="E226" s="4">
        <v>21</v>
      </c>
      <c r="F226" s="8">
        <v>2.4500000000000002</v>
      </c>
      <c r="G226" s="4">
        <v>3</v>
      </c>
      <c r="H226" s="8">
        <v>0.42</v>
      </c>
      <c r="I226" s="4">
        <v>0</v>
      </c>
    </row>
    <row r="227" spans="1:9" x14ac:dyDescent="0.15">
      <c r="A227" s="2">
        <v>18</v>
      </c>
      <c r="B227" s="1" t="s">
        <v>181</v>
      </c>
      <c r="C227" s="4">
        <v>23</v>
      </c>
      <c r="D227" s="8">
        <v>1.46</v>
      </c>
      <c r="E227" s="4">
        <v>22</v>
      </c>
      <c r="F227" s="8">
        <v>2.57</v>
      </c>
      <c r="G227" s="4">
        <v>1</v>
      </c>
      <c r="H227" s="8">
        <v>0.14000000000000001</v>
      </c>
      <c r="I227" s="4">
        <v>0</v>
      </c>
    </row>
    <row r="228" spans="1:9" x14ac:dyDescent="0.15">
      <c r="A228" s="2">
        <v>18</v>
      </c>
      <c r="B228" s="1" t="s">
        <v>186</v>
      </c>
      <c r="C228" s="4">
        <v>23</v>
      </c>
      <c r="D228" s="8">
        <v>1.46</v>
      </c>
      <c r="E228" s="4">
        <v>15</v>
      </c>
      <c r="F228" s="8">
        <v>1.75</v>
      </c>
      <c r="G228" s="4">
        <v>8</v>
      </c>
      <c r="H228" s="8">
        <v>1.1299999999999999</v>
      </c>
      <c r="I228" s="4">
        <v>0</v>
      </c>
    </row>
    <row r="229" spans="1:9" x14ac:dyDescent="0.15">
      <c r="A229" s="2">
        <v>18</v>
      </c>
      <c r="B229" s="1" t="s">
        <v>173</v>
      </c>
      <c r="C229" s="4">
        <v>23</v>
      </c>
      <c r="D229" s="8">
        <v>1.46</v>
      </c>
      <c r="E229" s="4">
        <v>23</v>
      </c>
      <c r="F229" s="8">
        <v>2.68</v>
      </c>
      <c r="G229" s="4">
        <v>0</v>
      </c>
      <c r="H229" s="8">
        <v>0</v>
      </c>
      <c r="I229" s="4">
        <v>0</v>
      </c>
    </row>
    <row r="230" spans="1:9" x14ac:dyDescent="0.15">
      <c r="A230" s="1"/>
      <c r="C230" s="4"/>
      <c r="D230" s="8"/>
      <c r="E230" s="4"/>
      <c r="F230" s="8"/>
      <c r="G230" s="4"/>
      <c r="H230" s="8"/>
      <c r="I230" s="4"/>
    </row>
    <row r="231" spans="1:9" x14ac:dyDescent="0.15">
      <c r="A231" s="1" t="s">
        <v>10</v>
      </c>
      <c r="C231" s="4"/>
      <c r="D231" s="8"/>
      <c r="E231" s="4"/>
      <c r="F231" s="8"/>
      <c r="G231" s="4"/>
      <c r="H231" s="8"/>
      <c r="I231" s="4"/>
    </row>
    <row r="232" spans="1:9" x14ac:dyDescent="0.15">
      <c r="A232" s="2">
        <v>1</v>
      </c>
      <c r="B232" s="1" t="s">
        <v>161</v>
      </c>
      <c r="C232" s="4">
        <v>75</v>
      </c>
      <c r="D232" s="8">
        <v>7.04</v>
      </c>
      <c r="E232" s="4">
        <v>69</v>
      </c>
      <c r="F232" s="8">
        <v>10.49</v>
      </c>
      <c r="G232" s="4">
        <v>6</v>
      </c>
      <c r="H232" s="8">
        <v>1.47</v>
      </c>
      <c r="I232" s="4">
        <v>0</v>
      </c>
    </row>
    <row r="233" spans="1:9" x14ac:dyDescent="0.15">
      <c r="A233" s="2">
        <v>2</v>
      </c>
      <c r="B233" s="1" t="s">
        <v>163</v>
      </c>
      <c r="C233" s="4">
        <v>49</v>
      </c>
      <c r="D233" s="8">
        <v>4.5999999999999996</v>
      </c>
      <c r="E233" s="4">
        <v>47</v>
      </c>
      <c r="F233" s="8">
        <v>7.14</v>
      </c>
      <c r="G233" s="4">
        <v>2</v>
      </c>
      <c r="H233" s="8">
        <v>0.49</v>
      </c>
      <c r="I233" s="4">
        <v>0</v>
      </c>
    </row>
    <row r="234" spans="1:9" x14ac:dyDescent="0.15">
      <c r="A234" s="2">
        <v>3</v>
      </c>
      <c r="B234" s="1" t="s">
        <v>162</v>
      </c>
      <c r="C234" s="4">
        <v>45</v>
      </c>
      <c r="D234" s="8">
        <v>4.22</v>
      </c>
      <c r="E234" s="4">
        <v>38</v>
      </c>
      <c r="F234" s="8">
        <v>5.78</v>
      </c>
      <c r="G234" s="4">
        <v>7</v>
      </c>
      <c r="H234" s="8">
        <v>1.72</v>
      </c>
      <c r="I234" s="4">
        <v>0</v>
      </c>
    </row>
    <row r="235" spans="1:9" x14ac:dyDescent="0.15">
      <c r="A235" s="2">
        <v>4</v>
      </c>
      <c r="B235" s="1" t="s">
        <v>169</v>
      </c>
      <c r="C235" s="4">
        <v>30</v>
      </c>
      <c r="D235" s="8">
        <v>2.81</v>
      </c>
      <c r="E235" s="4">
        <v>23</v>
      </c>
      <c r="F235" s="8">
        <v>3.5</v>
      </c>
      <c r="G235" s="4">
        <v>7</v>
      </c>
      <c r="H235" s="8">
        <v>1.72</v>
      </c>
      <c r="I235" s="4">
        <v>0</v>
      </c>
    </row>
    <row r="236" spans="1:9" x14ac:dyDescent="0.15">
      <c r="A236" s="2">
        <v>5</v>
      </c>
      <c r="B236" s="1" t="s">
        <v>146</v>
      </c>
      <c r="C236" s="4">
        <v>29</v>
      </c>
      <c r="D236" s="8">
        <v>2.72</v>
      </c>
      <c r="E236" s="4">
        <v>11</v>
      </c>
      <c r="F236" s="8">
        <v>1.67</v>
      </c>
      <c r="G236" s="4">
        <v>18</v>
      </c>
      <c r="H236" s="8">
        <v>4.42</v>
      </c>
      <c r="I236" s="4">
        <v>0</v>
      </c>
    </row>
    <row r="237" spans="1:9" x14ac:dyDescent="0.15">
      <c r="A237" s="2">
        <v>5</v>
      </c>
      <c r="B237" s="1" t="s">
        <v>154</v>
      </c>
      <c r="C237" s="4">
        <v>29</v>
      </c>
      <c r="D237" s="8">
        <v>2.72</v>
      </c>
      <c r="E237" s="4">
        <v>19</v>
      </c>
      <c r="F237" s="8">
        <v>2.89</v>
      </c>
      <c r="G237" s="4">
        <v>10</v>
      </c>
      <c r="H237" s="8">
        <v>2.46</v>
      </c>
      <c r="I237" s="4">
        <v>0</v>
      </c>
    </row>
    <row r="238" spans="1:9" x14ac:dyDescent="0.15">
      <c r="A238" s="2">
        <v>7</v>
      </c>
      <c r="B238" s="1" t="s">
        <v>145</v>
      </c>
      <c r="C238" s="4">
        <v>27</v>
      </c>
      <c r="D238" s="8">
        <v>2.5299999999999998</v>
      </c>
      <c r="E238" s="4">
        <v>7</v>
      </c>
      <c r="F238" s="8">
        <v>1.06</v>
      </c>
      <c r="G238" s="4">
        <v>20</v>
      </c>
      <c r="H238" s="8">
        <v>4.91</v>
      </c>
      <c r="I238" s="4">
        <v>0</v>
      </c>
    </row>
    <row r="239" spans="1:9" x14ac:dyDescent="0.15">
      <c r="A239" s="2">
        <v>8</v>
      </c>
      <c r="B239" s="1" t="s">
        <v>160</v>
      </c>
      <c r="C239" s="4">
        <v>26</v>
      </c>
      <c r="D239" s="8">
        <v>2.44</v>
      </c>
      <c r="E239" s="4">
        <v>23</v>
      </c>
      <c r="F239" s="8">
        <v>3.5</v>
      </c>
      <c r="G239" s="4">
        <v>3</v>
      </c>
      <c r="H239" s="8">
        <v>0.74</v>
      </c>
      <c r="I239" s="4">
        <v>0</v>
      </c>
    </row>
    <row r="240" spans="1:9" x14ac:dyDescent="0.15">
      <c r="A240" s="2">
        <v>9</v>
      </c>
      <c r="B240" s="1" t="s">
        <v>153</v>
      </c>
      <c r="C240" s="4">
        <v>24</v>
      </c>
      <c r="D240" s="8">
        <v>2.25</v>
      </c>
      <c r="E240" s="4">
        <v>18</v>
      </c>
      <c r="F240" s="8">
        <v>2.74</v>
      </c>
      <c r="G240" s="4">
        <v>6</v>
      </c>
      <c r="H240" s="8">
        <v>1.47</v>
      </c>
      <c r="I240" s="4">
        <v>0</v>
      </c>
    </row>
    <row r="241" spans="1:9" x14ac:dyDescent="0.15">
      <c r="A241" s="2">
        <v>10</v>
      </c>
      <c r="B241" s="1" t="s">
        <v>159</v>
      </c>
      <c r="C241" s="4">
        <v>23</v>
      </c>
      <c r="D241" s="8">
        <v>2.16</v>
      </c>
      <c r="E241" s="4">
        <v>14</v>
      </c>
      <c r="F241" s="8">
        <v>2.13</v>
      </c>
      <c r="G241" s="4">
        <v>9</v>
      </c>
      <c r="H241" s="8">
        <v>2.21</v>
      </c>
      <c r="I241" s="4">
        <v>0</v>
      </c>
    </row>
    <row r="242" spans="1:9" x14ac:dyDescent="0.15">
      <c r="A242" s="2">
        <v>11</v>
      </c>
      <c r="B242" s="1" t="s">
        <v>171</v>
      </c>
      <c r="C242" s="4">
        <v>22</v>
      </c>
      <c r="D242" s="8">
        <v>2.06</v>
      </c>
      <c r="E242" s="4">
        <v>15</v>
      </c>
      <c r="F242" s="8">
        <v>2.2799999999999998</v>
      </c>
      <c r="G242" s="4">
        <v>7</v>
      </c>
      <c r="H242" s="8">
        <v>1.72</v>
      </c>
      <c r="I242" s="4">
        <v>0</v>
      </c>
    </row>
    <row r="243" spans="1:9" x14ac:dyDescent="0.15">
      <c r="A243" s="2">
        <v>11</v>
      </c>
      <c r="B243" s="1" t="s">
        <v>158</v>
      </c>
      <c r="C243" s="4">
        <v>22</v>
      </c>
      <c r="D243" s="8">
        <v>2.06</v>
      </c>
      <c r="E243" s="4">
        <v>20</v>
      </c>
      <c r="F243" s="8">
        <v>3.04</v>
      </c>
      <c r="G243" s="4">
        <v>2</v>
      </c>
      <c r="H243" s="8">
        <v>0.49</v>
      </c>
      <c r="I243" s="4">
        <v>0</v>
      </c>
    </row>
    <row r="244" spans="1:9" x14ac:dyDescent="0.15">
      <c r="A244" s="2">
        <v>13</v>
      </c>
      <c r="B244" s="1" t="s">
        <v>156</v>
      </c>
      <c r="C244" s="4">
        <v>20</v>
      </c>
      <c r="D244" s="8">
        <v>1.88</v>
      </c>
      <c r="E244" s="4">
        <v>17</v>
      </c>
      <c r="F244" s="8">
        <v>2.58</v>
      </c>
      <c r="G244" s="4">
        <v>3</v>
      </c>
      <c r="H244" s="8">
        <v>0.74</v>
      </c>
      <c r="I244" s="4">
        <v>0</v>
      </c>
    </row>
    <row r="245" spans="1:9" x14ac:dyDescent="0.15">
      <c r="A245" s="2">
        <v>14</v>
      </c>
      <c r="B245" s="1" t="s">
        <v>151</v>
      </c>
      <c r="C245" s="4">
        <v>19</v>
      </c>
      <c r="D245" s="8">
        <v>1.78</v>
      </c>
      <c r="E245" s="4">
        <v>10</v>
      </c>
      <c r="F245" s="8">
        <v>1.52</v>
      </c>
      <c r="G245" s="4">
        <v>9</v>
      </c>
      <c r="H245" s="8">
        <v>2.21</v>
      </c>
      <c r="I245" s="4">
        <v>0</v>
      </c>
    </row>
    <row r="246" spans="1:9" x14ac:dyDescent="0.15">
      <c r="A246" s="2">
        <v>15</v>
      </c>
      <c r="B246" s="1" t="s">
        <v>166</v>
      </c>
      <c r="C246" s="4">
        <v>18</v>
      </c>
      <c r="D246" s="8">
        <v>1.69</v>
      </c>
      <c r="E246" s="4">
        <v>0</v>
      </c>
      <c r="F246" s="8">
        <v>0</v>
      </c>
      <c r="G246" s="4">
        <v>18</v>
      </c>
      <c r="H246" s="8">
        <v>4.42</v>
      </c>
      <c r="I246" s="4">
        <v>0</v>
      </c>
    </row>
    <row r="247" spans="1:9" x14ac:dyDescent="0.15">
      <c r="A247" s="2">
        <v>16</v>
      </c>
      <c r="B247" s="1" t="s">
        <v>165</v>
      </c>
      <c r="C247" s="4">
        <v>17</v>
      </c>
      <c r="D247" s="8">
        <v>1.59</v>
      </c>
      <c r="E247" s="4">
        <v>3</v>
      </c>
      <c r="F247" s="8">
        <v>0.46</v>
      </c>
      <c r="G247" s="4">
        <v>14</v>
      </c>
      <c r="H247" s="8">
        <v>3.44</v>
      </c>
      <c r="I247" s="4">
        <v>0</v>
      </c>
    </row>
    <row r="248" spans="1:9" x14ac:dyDescent="0.15">
      <c r="A248" s="2">
        <v>17</v>
      </c>
      <c r="B248" s="1" t="s">
        <v>179</v>
      </c>
      <c r="C248" s="4">
        <v>16</v>
      </c>
      <c r="D248" s="8">
        <v>1.5</v>
      </c>
      <c r="E248" s="4">
        <v>6</v>
      </c>
      <c r="F248" s="8">
        <v>0.91</v>
      </c>
      <c r="G248" s="4">
        <v>10</v>
      </c>
      <c r="H248" s="8">
        <v>2.46</v>
      </c>
      <c r="I248" s="4">
        <v>0</v>
      </c>
    </row>
    <row r="249" spans="1:9" x14ac:dyDescent="0.15">
      <c r="A249" s="2">
        <v>18</v>
      </c>
      <c r="B249" s="1" t="s">
        <v>152</v>
      </c>
      <c r="C249" s="4">
        <v>14</v>
      </c>
      <c r="D249" s="8">
        <v>1.31</v>
      </c>
      <c r="E249" s="4">
        <v>8</v>
      </c>
      <c r="F249" s="8">
        <v>1.22</v>
      </c>
      <c r="G249" s="4">
        <v>6</v>
      </c>
      <c r="H249" s="8">
        <v>1.47</v>
      </c>
      <c r="I249" s="4">
        <v>0</v>
      </c>
    </row>
    <row r="250" spans="1:9" x14ac:dyDescent="0.15">
      <c r="A250" s="2">
        <v>19</v>
      </c>
      <c r="B250" s="1" t="s">
        <v>147</v>
      </c>
      <c r="C250" s="4">
        <v>13</v>
      </c>
      <c r="D250" s="8">
        <v>1.22</v>
      </c>
      <c r="E250" s="4">
        <v>9</v>
      </c>
      <c r="F250" s="8">
        <v>1.37</v>
      </c>
      <c r="G250" s="4">
        <v>4</v>
      </c>
      <c r="H250" s="8">
        <v>0.98</v>
      </c>
      <c r="I250" s="4">
        <v>0</v>
      </c>
    </row>
    <row r="251" spans="1:9" x14ac:dyDescent="0.15">
      <c r="A251" s="2">
        <v>19</v>
      </c>
      <c r="B251" s="1" t="s">
        <v>172</v>
      </c>
      <c r="C251" s="4">
        <v>13</v>
      </c>
      <c r="D251" s="8">
        <v>1.22</v>
      </c>
      <c r="E251" s="4">
        <v>7</v>
      </c>
      <c r="F251" s="8">
        <v>1.06</v>
      </c>
      <c r="G251" s="4">
        <v>6</v>
      </c>
      <c r="H251" s="8">
        <v>1.47</v>
      </c>
      <c r="I251" s="4">
        <v>0</v>
      </c>
    </row>
    <row r="252" spans="1:9" x14ac:dyDescent="0.15">
      <c r="A252" s="2">
        <v>19</v>
      </c>
      <c r="B252" s="1" t="s">
        <v>168</v>
      </c>
      <c r="C252" s="4">
        <v>13</v>
      </c>
      <c r="D252" s="8">
        <v>1.22</v>
      </c>
      <c r="E252" s="4">
        <v>6</v>
      </c>
      <c r="F252" s="8">
        <v>0.91</v>
      </c>
      <c r="G252" s="4">
        <v>7</v>
      </c>
      <c r="H252" s="8">
        <v>1.72</v>
      </c>
      <c r="I252" s="4">
        <v>0</v>
      </c>
    </row>
    <row r="253" spans="1:9" x14ac:dyDescent="0.15">
      <c r="A253" s="1"/>
      <c r="C253" s="4"/>
      <c r="D253" s="8"/>
      <c r="E253" s="4"/>
      <c r="F253" s="8"/>
      <c r="G253" s="4"/>
      <c r="H253" s="8"/>
      <c r="I253" s="4"/>
    </row>
    <row r="254" spans="1:9" x14ac:dyDescent="0.15">
      <c r="A254" s="1" t="s">
        <v>11</v>
      </c>
      <c r="C254" s="4"/>
      <c r="D254" s="8"/>
      <c r="E254" s="4"/>
      <c r="F254" s="8"/>
      <c r="G254" s="4"/>
      <c r="H254" s="8"/>
      <c r="I254" s="4"/>
    </row>
    <row r="255" spans="1:9" x14ac:dyDescent="0.15">
      <c r="A255" s="2">
        <v>1</v>
      </c>
      <c r="B255" s="1" t="s">
        <v>154</v>
      </c>
      <c r="C255" s="4">
        <v>43</v>
      </c>
      <c r="D255" s="8">
        <v>6.28</v>
      </c>
      <c r="E255" s="4">
        <v>35</v>
      </c>
      <c r="F255" s="8">
        <v>7.51</v>
      </c>
      <c r="G255" s="4">
        <v>8</v>
      </c>
      <c r="H255" s="8">
        <v>3.65</v>
      </c>
      <c r="I255" s="4">
        <v>0</v>
      </c>
    </row>
    <row r="256" spans="1:9" x14ac:dyDescent="0.15">
      <c r="A256" s="2">
        <v>2</v>
      </c>
      <c r="B256" s="1" t="s">
        <v>145</v>
      </c>
      <c r="C256" s="4">
        <v>27</v>
      </c>
      <c r="D256" s="8">
        <v>3.94</v>
      </c>
      <c r="E256" s="4">
        <v>9</v>
      </c>
      <c r="F256" s="8">
        <v>1.93</v>
      </c>
      <c r="G256" s="4">
        <v>18</v>
      </c>
      <c r="H256" s="8">
        <v>8.2200000000000006</v>
      </c>
      <c r="I256" s="4">
        <v>0</v>
      </c>
    </row>
    <row r="257" spans="1:9" x14ac:dyDescent="0.15">
      <c r="A257" s="2">
        <v>3</v>
      </c>
      <c r="B257" s="1" t="s">
        <v>161</v>
      </c>
      <c r="C257" s="4">
        <v>24</v>
      </c>
      <c r="D257" s="8">
        <v>3.5</v>
      </c>
      <c r="E257" s="4">
        <v>24</v>
      </c>
      <c r="F257" s="8">
        <v>5.15</v>
      </c>
      <c r="G257" s="4">
        <v>0</v>
      </c>
      <c r="H257" s="8">
        <v>0</v>
      </c>
      <c r="I257" s="4">
        <v>0</v>
      </c>
    </row>
    <row r="258" spans="1:9" x14ac:dyDescent="0.15">
      <c r="A258" s="2">
        <v>4</v>
      </c>
      <c r="B258" s="1" t="s">
        <v>171</v>
      </c>
      <c r="C258" s="4">
        <v>21</v>
      </c>
      <c r="D258" s="8">
        <v>3.07</v>
      </c>
      <c r="E258" s="4">
        <v>19</v>
      </c>
      <c r="F258" s="8">
        <v>4.08</v>
      </c>
      <c r="G258" s="4">
        <v>2</v>
      </c>
      <c r="H258" s="8">
        <v>0.91</v>
      </c>
      <c r="I258" s="4">
        <v>0</v>
      </c>
    </row>
    <row r="259" spans="1:9" x14ac:dyDescent="0.15">
      <c r="A259" s="2">
        <v>5</v>
      </c>
      <c r="B259" s="1" t="s">
        <v>160</v>
      </c>
      <c r="C259" s="4">
        <v>20</v>
      </c>
      <c r="D259" s="8">
        <v>2.92</v>
      </c>
      <c r="E259" s="4">
        <v>19</v>
      </c>
      <c r="F259" s="8">
        <v>4.08</v>
      </c>
      <c r="G259" s="4">
        <v>1</v>
      </c>
      <c r="H259" s="8">
        <v>0.46</v>
      </c>
      <c r="I259" s="4">
        <v>0</v>
      </c>
    </row>
    <row r="260" spans="1:9" x14ac:dyDescent="0.15">
      <c r="A260" s="2">
        <v>6</v>
      </c>
      <c r="B260" s="1" t="s">
        <v>148</v>
      </c>
      <c r="C260" s="4">
        <v>18</v>
      </c>
      <c r="D260" s="8">
        <v>2.63</v>
      </c>
      <c r="E260" s="4">
        <v>15</v>
      </c>
      <c r="F260" s="8">
        <v>3.22</v>
      </c>
      <c r="G260" s="4">
        <v>3</v>
      </c>
      <c r="H260" s="8">
        <v>1.37</v>
      </c>
      <c r="I260" s="4">
        <v>0</v>
      </c>
    </row>
    <row r="261" spans="1:9" x14ac:dyDescent="0.15">
      <c r="A261" s="2">
        <v>6</v>
      </c>
      <c r="B261" s="1" t="s">
        <v>150</v>
      </c>
      <c r="C261" s="4">
        <v>18</v>
      </c>
      <c r="D261" s="8">
        <v>2.63</v>
      </c>
      <c r="E261" s="4">
        <v>17</v>
      </c>
      <c r="F261" s="8">
        <v>3.65</v>
      </c>
      <c r="G261" s="4">
        <v>1</v>
      </c>
      <c r="H261" s="8">
        <v>0.46</v>
      </c>
      <c r="I261" s="4">
        <v>0</v>
      </c>
    </row>
    <row r="262" spans="1:9" x14ac:dyDescent="0.15">
      <c r="A262" s="2">
        <v>6</v>
      </c>
      <c r="B262" s="1" t="s">
        <v>153</v>
      </c>
      <c r="C262" s="4">
        <v>18</v>
      </c>
      <c r="D262" s="8">
        <v>2.63</v>
      </c>
      <c r="E262" s="4">
        <v>16</v>
      </c>
      <c r="F262" s="8">
        <v>3.43</v>
      </c>
      <c r="G262" s="4">
        <v>2</v>
      </c>
      <c r="H262" s="8">
        <v>0.91</v>
      </c>
      <c r="I262" s="4">
        <v>0</v>
      </c>
    </row>
    <row r="263" spans="1:9" x14ac:dyDescent="0.15">
      <c r="A263" s="2">
        <v>6</v>
      </c>
      <c r="B263" s="1" t="s">
        <v>163</v>
      </c>
      <c r="C263" s="4">
        <v>18</v>
      </c>
      <c r="D263" s="8">
        <v>2.63</v>
      </c>
      <c r="E263" s="4">
        <v>16</v>
      </c>
      <c r="F263" s="8">
        <v>3.43</v>
      </c>
      <c r="G263" s="4">
        <v>2</v>
      </c>
      <c r="H263" s="8">
        <v>0.91</v>
      </c>
      <c r="I263" s="4">
        <v>0</v>
      </c>
    </row>
    <row r="264" spans="1:9" x14ac:dyDescent="0.15">
      <c r="A264" s="2">
        <v>10</v>
      </c>
      <c r="B264" s="1" t="s">
        <v>158</v>
      </c>
      <c r="C264" s="4">
        <v>16</v>
      </c>
      <c r="D264" s="8">
        <v>2.34</v>
      </c>
      <c r="E264" s="4">
        <v>16</v>
      </c>
      <c r="F264" s="8">
        <v>3.43</v>
      </c>
      <c r="G264" s="4">
        <v>0</v>
      </c>
      <c r="H264" s="8">
        <v>0</v>
      </c>
      <c r="I264" s="4">
        <v>0</v>
      </c>
    </row>
    <row r="265" spans="1:9" x14ac:dyDescent="0.15">
      <c r="A265" s="2">
        <v>11</v>
      </c>
      <c r="B265" s="1" t="s">
        <v>146</v>
      </c>
      <c r="C265" s="4">
        <v>14</v>
      </c>
      <c r="D265" s="8">
        <v>2.04</v>
      </c>
      <c r="E265" s="4">
        <v>3</v>
      </c>
      <c r="F265" s="8">
        <v>0.64</v>
      </c>
      <c r="G265" s="4">
        <v>11</v>
      </c>
      <c r="H265" s="8">
        <v>5.0199999999999996</v>
      </c>
      <c r="I265" s="4">
        <v>0</v>
      </c>
    </row>
    <row r="266" spans="1:9" x14ac:dyDescent="0.15">
      <c r="A266" s="2">
        <v>12</v>
      </c>
      <c r="B266" s="1" t="s">
        <v>164</v>
      </c>
      <c r="C266" s="4">
        <v>13</v>
      </c>
      <c r="D266" s="8">
        <v>1.9</v>
      </c>
      <c r="E266" s="4">
        <v>13</v>
      </c>
      <c r="F266" s="8">
        <v>2.79</v>
      </c>
      <c r="G266" s="4">
        <v>0</v>
      </c>
      <c r="H266" s="8">
        <v>0</v>
      </c>
      <c r="I266" s="4">
        <v>0</v>
      </c>
    </row>
    <row r="267" spans="1:9" x14ac:dyDescent="0.15">
      <c r="A267" s="2">
        <v>13</v>
      </c>
      <c r="B267" s="1" t="s">
        <v>175</v>
      </c>
      <c r="C267" s="4">
        <v>12</v>
      </c>
      <c r="D267" s="8">
        <v>1.75</v>
      </c>
      <c r="E267" s="4">
        <v>10</v>
      </c>
      <c r="F267" s="8">
        <v>2.15</v>
      </c>
      <c r="G267" s="4">
        <v>2</v>
      </c>
      <c r="H267" s="8">
        <v>0.91</v>
      </c>
      <c r="I267" s="4">
        <v>0</v>
      </c>
    </row>
    <row r="268" spans="1:9" x14ac:dyDescent="0.15">
      <c r="A268" s="2">
        <v>13</v>
      </c>
      <c r="B268" s="1" t="s">
        <v>155</v>
      </c>
      <c r="C268" s="4">
        <v>12</v>
      </c>
      <c r="D268" s="8">
        <v>1.75</v>
      </c>
      <c r="E268" s="4">
        <v>12</v>
      </c>
      <c r="F268" s="8">
        <v>2.58</v>
      </c>
      <c r="G268" s="4">
        <v>0</v>
      </c>
      <c r="H268" s="8">
        <v>0</v>
      </c>
      <c r="I268" s="4">
        <v>0</v>
      </c>
    </row>
    <row r="269" spans="1:9" x14ac:dyDescent="0.15">
      <c r="A269" s="2">
        <v>15</v>
      </c>
      <c r="B269" s="1" t="s">
        <v>189</v>
      </c>
      <c r="C269" s="4">
        <v>11</v>
      </c>
      <c r="D269" s="8">
        <v>1.61</v>
      </c>
      <c r="E269" s="4">
        <v>5</v>
      </c>
      <c r="F269" s="8">
        <v>1.07</v>
      </c>
      <c r="G269" s="4">
        <v>6</v>
      </c>
      <c r="H269" s="8">
        <v>2.74</v>
      </c>
      <c r="I269" s="4">
        <v>0</v>
      </c>
    </row>
    <row r="270" spans="1:9" x14ac:dyDescent="0.15">
      <c r="A270" s="2">
        <v>15</v>
      </c>
      <c r="B270" s="1" t="s">
        <v>156</v>
      </c>
      <c r="C270" s="4">
        <v>11</v>
      </c>
      <c r="D270" s="8">
        <v>1.61</v>
      </c>
      <c r="E270" s="4">
        <v>10</v>
      </c>
      <c r="F270" s="8">
        <v>2.15</v>
      </c>
      <c r="G270" s="4">
        <v>1</v>
      </c>
      <c r="H270" s="8">
        <v>0.46</v>
      </c>
      <c r="I270" s="4">
        <v>0</v>
      </c>
    </row>
    <row r="271" spans="1:9" x14ac:dyDescent="0.15">
      <c r="A271" s="2">
        <v>17</v>
      </c>
      <c r="B271" s="1" t="s">
        <v>187</v>
      </c>
      <c r="C271" s="4">
        <v>10</v>
      </c>
      <c r="D271" s="8">
        <v>1.46</v>
      </c>
      <c r="E271" s="4">
        <v>8</v>
      </c>
      <c r="F271" s="8">
        <v>1.72</v>
      </c>
      <c r="G271" s="4">
        <v>2</v>
      </c>
      <c r="H271" s="8">
        <v>0.91</v>
      </c>
      <c r="I271" s="4">
        <v>0</v>
      </c>
    </row>
    <row r="272" spans="1:9" x14ac:dyDescent="0.15">
      <c r="A272" s="2">
        <v>17</v>
      </c>
      <c r="B272" s="1" t="s">
        <v>184</v>
      </c>
      <c r="C272" s="4">
        <v>10</v>
      </c>
      <c r="D272" s="8">
        <v>1.46</v>
      </c>
      <c r="E272" s="4">
        <v>9</v>
      </c>
      <c r="F272" s="8">
        <v>1.93</v>
      </c>
      <c r="G272" s="4">
        <v>1</v>
      </c>
      <c r="H272" s="8">
        <v>0.46</v>
      </c>
      <c r="I272" s="4">
        <v>0</v>
      </c>
    </row>
    <row r="273" spans="1:9" x14ac:dyDescent="0.15">
      <c r="A273" s="2">
        <v>19</v>
      </c>
      <c r="B273" s="1" t="s">
        <v>179</v>
      </c>
      <c r="C273" s="4">
        <v>9</v>
      </c>
      <c r="D273" s="8">
        <v>1.31</v>
      </c>
      <c r="E273" s="4">
        <v>7</v>
      </c>
      <c r="F273" s="8">
        <v>1.5</v>
      </c>
      <c r="G273" s="4">
        <v>2</v>
      </c>
      <c r="H273" s="8">
        <v>0.91</v>
      </c>
      <c r="I273" s="4">
        <v>0</v>
      </c>
    </row>
    <row r="274" spans="1:9" x14ac:dyDescent="0.15">
      <c r="A274" s="2">
        <v>19</v>
      </c>
      <c r="B274" s="1" t="s">
        <v>188</v>
      </c>
      <c r="C274" s="4">
        <v>9</v>
      </c>
      <c r="D274" s="8">
        <v>1.31</v>
      </c>
      <c r="E274" s="4">
        <v>6</v>
      </c>
      <c r="F274" s="8">
        <v>1.29</v>
      </c>
      <c r="G274" s="4">
        <v>3</v>
      </c>
      <c r="H274" s="8">
        <v>1.37</v>
      </c>
      <c r="I274" s="4">
        <v>0</v>
      </c>
    </row>
    <row r="275" spans="1:9" x14ac:dyDescent="0.15">
      <c r="A275" s="2">
        <v>19</v>
      </c>
      <c r="B275" s="1" t="s">
        <v>159</v>
      </c>
      <c r="C275" s="4">
        <v>9</v>
      </c>
      <c r="D275" s="8">
        <v>1.31</v>
      </c>
      <c r="E275" s="4">
        <v>6</v>
      </c>
      <c r="F275" s="8">
        <v>1.29</v>
      </c>
      <c r="G275" s="4">
        <v>3</v>
      </c>
      <c r="H275" s="8">
        <v>1.37</v>
      </c>
      <c r="I275" s="4">
        <v>0</v>
      </c>
    </row>
    <row r="276" spans="1:9" x14ac:dyDescent="0.15">
      <c r="A276" s="1"/>
      <c r="C276" s="4"/>
      <c r="D276" s="8"/>
      <c r="E276" s="4"/>
      <c r="F276" s="8"/>
      <c r="G276" s="4"/>
      <c r="H276" s="8"/>
      <c r="I276" s="4"/>
    </row>
    <row r="277" spans="1:9" x14ac:dyDescent="0.15">
      <c r="A277" s="1" t="s">
        <v>12</v>
      </c>
      <c r="C277" s="4"/>
      <c r="D277" s="8"/>
      <c r="E277" s="4"/>
      <c r="F277" s="8"/>
      <c r="G277" s="4"/>
      <c r="H277" s="8"/>
      <c r="I277" s="4"/>
    </row>
    <row r="278" spans="1:9" x14ac:dyDescent="0.15">
      <c r="A278" s="2">
        <v>1</v>
      </c>
      <c r="B278" s="1" t="s">
        <v>145</v>
      </c>
      <c r="C278" s="4">
        <v>48</v>
      </c>
      <c r="D278" s="8">
        <v>5.55</v>
      </c>
      <c r="E278" s="4">
        <v>30</v>
      </c>
      <c r="F278" s="8">
        <v>4.41</v>
      </c>
      <c r="G278" s="4">
        <v>18</v>
      </c>
      <c r="H278" s="8">
        <v>9.89</v>
      </c>
      <c r="I278" s="4">
        <v>0</v>
      </c>
    </row>
    <row r="279" spans="1:9" x14ac:dyDescent="0.15">
      <c r="A279" s="2">
        <v>2</v>
      </c>
      <c r="B279" s="1" t="s">
        <v>161</v>
      </c>
      <c r="C279" s="4">
        <v>32</v>
      </c>
      <c r="D279" s="8">
        <v>3.7</v>
      </c>
      <c r="E279" s="4">
        <v>29</v>
      </c>
      <c r="F279" s="8">
        <v>4.26</v>
      </c>
      <c r="G279" s="4">
        <v>3</v>
      </c>
      <c r="H279" s="8">
        <v>1.65</v>
      </c>
      <c r="I279" s="4">
        <v>0</v>
      </c>
    </row>
    <row r="280" spans="1:9" x14ac:dyDescent="0.15">
      <c r="A280" s="2">
        <v>3</v>
      </c>
      <c r="B280" s="1" t="s">
        <v>153</v>
      </c>
      <c r="C280" s="4">
        <v>28</v>
      </c>
      <c r="D280" s="8">
        <v>3.24</v>
      </c>
      <c r="E280" s="4">
        <v>26</v>
      </c>
      <c r="F280" s="8">
        <v>3.82</v>
      </c>
      <c r="G280" s="4">
        <v>2</v>
      </c>
      <c r="H280" s="8">
        <v>1.1000000000000001</v>
      </c>
      <c r="I280" s="4">
        <v>0</v>
      </c>
    </row>
    <row r="281" spans="1:9" x14ac:dyDescent="0.15">
      <c r="A281" s="2">
        <v>3</v>
      </c>
      <c r="B281" s="1" t="s">
        <v>160</v>
      </c>
      <c r="C281" s="4">
        <v>28</v>
      </c>
      <c r="D281" s="8">
        <v>3.24</v>
      </c>
      <c r="E281" s="4">
        <v>27</v>
      </c>
      <c r="F281" s="8">
        <v>3.96</v>
      </c>
      <c r="G281" s="4">
        <v>1</v>
      </c>
      <c r="H281" s="8">
        <v>0.55000000000000004</v>
      </c>
      <c r="I281" s="4">
        <v>0</v>
      </c>
    </row>
    <row r="282" spans="1:9" x14ac:dyDescent="0.15">
      <c r="A282" s="2">
        <v>5</v>
      </c>
      <c r="B282" s="1" t="s">
        <v>158</v>
      </c>
      <c r="C282" s="4">
        <v>24</v>
      </c>
      <c r="D282" s="8">
        <v>2.77</v>
      </c>
      <c r="E282" s="4">
        <v>23</v>
      </c>
      <c r="F282" s="8">
        <v>3.38</v>
      </c>
      <c r="G282" s="4">
        <v>1</v>
      </c>
      <c r="H282" s="8">
        <v>0.55000000000000004</v>
      </c>
      <c r="I282" s="4">
        <v>0</v>
      </c>
    </row>
    <row r="283" spans="1:9" x14ac:dyDescent="0.15">
      <c r="A283" s="2">
        <v>6</v>
      </c>
      <c r="B283" s="1" t="s">
        <v>164</v>
      </c>
      <c r="C283" s="4">
        <v>23</v>
      </c>
      <c r="D283" s="8">
        <v>2.66</v>
      </c>
      <c r="E283" s="4">
        <v>23</v>
      </c>
      <c r="F283" s="8">
        <v>3.38</v>
      </c>
      <c r="G283" s="4">
        <v>0</v>
      </c>
      <c r="H283" s="8">
        <v>0</v>
      </c>
      <c r="I283" s="4">
        <v>0</v>
      </c>
    </row>
    <row r="284" spans="1:9" x14ac:dyDescent="0.15">
      <c r="A284" s="2">
        <v>7</v>
      </c>
      <c r="B284" s="1" t="s">
        <v>149</v>
      </c>
      <c r="C284" s="4">
        <v>21</v>
      </c>
      <c r="D284" s="8">
        <v>2.4300000000000002</v>
      </c>
      <c r="E284" s="4">
        <v>20</v>
      </c>
      <c r="F284" s="8">
        <v>2.94</v>
      </c>
      <c r="G284" s="4">
        <v>1</v>
      </c>
      <c r="H284" s="8">
        <v>0.55000000000000004</v>
      </c>
      <c r="I284" s="4">
        <v>0</v>
      </c>
    </row>
    <row r="285" spans="1:9" x14ac:dyDescent="0.15">
      <c r="A285" s="2">
        <v>8</v>
      </c>
      <c r="B285" s="1" t="s">
        <v>150</v>
      </c>
      <c r="C285" s="4">
        <v>20</v>
      </c>
      <c r="D285" s="8">
        <v>2.31</v>
      </c>
      <c r="E285" s="4">
        <v>18</v>
      </c>
      <c r="F285" s="8">
        <v>2.64</v>
      </c>
      <c r="G285" s="4">
        <v>2</v>
      </c>
      <c r="H285" s="8">
        <v>1.1000000000000001</v>
      </c>
      <c r="I285" s="4">
        <v>0</v>
      </c>
    </row>
    <row r="286" spans="1:9" x14ac:dyDescent="0.15">
      <c r="A286" s="2">
        <v>8</v>
      </c>
      <c r="B286" s="1" t="s">
        <v>162</v>
      </c>
      <c r="C286" s="4">
        <v>20</v>
      </c>
      <c r="D286" s="8">
        <v>2.31</v>
      </c>
      <c r="E286" s="4">
        <v>18</v>
      </c>
      <c r="F286" s="8">
        <v>2.64</v>
      </c>
      <c r="G286" s="4">
        <v>2</v>
      </c>
      <c r="H286" s="8">
        <v>1.1000000000000001</v>
      </c>
      <c r="I286" s="4">
        <v>0</v>
      </c>
    </row>
    <row r="287" spans="1:9" x14ac:dyDescent="0.15">
      <c r="A287" s="2">
        <v>10</v>
      </c>
      <c r="B287" s="1" t="s">
        <v>146</v>
      </c>
      <c r="C287" s="4">
        <v>17</v>
      </c>
      <c r="D287" s="8">
        <v>1.97</v>
      </c>
      <c r="E287" s="4">
        <v>12</v>
      </c>
      <c r="F287" s="8">
        <v>1.76</v>
      </c>
      <c r="G287" s="4">
        <v>5</v>
      </c>
      <c r="H287" s="8">
        <v>2.75</v>
      </c>
      <c r="I287" s="4">
        <v>0</v>
      </c>
    </row>
    <row r="288" spans="1:9" x14ac:dyDescent="0.15">
      <c r="A288" s="2">
        <v>10</v>
      </c>
      <c r="B288" s="1" t="s">
        <v>148</v>
      </c>
      <c r="C288" s="4">
        <v>17</v>
      </c>
      <c r="D288" s="8">
        <v>1.97</v>
      </c>
      <c r="E288" s="4">
        <v>17</v>
      </c>
      <c r="F288" s="8">
        <v>2.5</v>
      </c>
      <c r="G288" s="4">
        <v>0</v>
      </c>
      <c r="H288" s="8">
        <v>0</v>
      </c>
      <c r="I288" s="4">
        <v>0</v>
      </c>
    </row>
    <row r="289" spans="1:9" x14ac:dyDescent="0.15">
      <c r="A289" s="2">
        <v>10</v>
      </c>
      <c r="B289" s="1" t="s">
        <v>180</v>
      </c>
      <c r="C289" s="4">
        <v>17</v>
      </c>
      <c r="D289" s="8">
        <v>1.97</v>
      </c>
      <c r="E289" s="4">
        <v>10</v>
      </c>
      <c r="F289" s="8">
        <v>1.47</v>
      </c>
      <c r="G289" s="4">
        <v>7</v>
      </c>
      <c r="H289" s="8">
        <v>3.85</v>
      </c>
      <c r="I289" s="4">
        <v>0</v>
      </c>
    </row>
    <row r="290" spans="1:9" x14ac:dyDescent="0.15">
      <c r="A290" s="2">
        <v>10</v>
      </c>
      <c r="B290" s="1" t="s">
        <v>155</v>
      </c>
      <c r="C290" s="4">
        <v>17</v>
      </c>
      <c r="D290" s="8">
        <v>1.97</v>
      </c>
      <c r="E290" s="4">
        <v>16</v>
      </c>
      <c r="F290" s="8">
        <v>2.35</v>
      </c>
      <c r="G290" s="4">
        <v>1</v>
      </c>
      <c r="H290" s="8">
        <v>0.55000000000000004</v>
      </c>
      <c r="I290" s="4">
        <v>0</v>
      </c>
    </row>
    <row r="291" spans="1:9" x14ac:dyDescent="0.15">
      <c r="A291" s="2">
        <v>14</v>
      </c>
      <c r="B291" s="1" t="s">
        <v>190</v>
      </c>
      <c r="C291" s="4">
        <v>16</v>
      </c>
      <c r="D291" s="8">
        <v>1.85</v>
      </c>
      <c r="E291" s="4">
        <v>16</v>
      </c>
      <c r="F291" s="8">
        <v>2.35</v>
      </c>
      <c r="G291" s="4">
        <v>0</v>
      </c>
      <c r="H291" s="8">
        <v>0</v>
      </c>
      <c r="I291" s="4">
        <v>0</v>
      </c>
    </row>
    <row r="292" spans="1:9" x14ac:dyDescent="0.15">
      <c r="A292" s="2">
        <v>14</v>
      </c>
      <c r="B292" s="1" t="s">
        <v>151</v>
      </c>
      <c r="C292" s="4">
        <v>16</v>
      </c>
      <c r="D292" s="8">
        <v>1.85</v>
      </c>
      <c r="E292" s="4">
        <v>11</v>
      </c>
      <c r="F292" s="8">
        <v>1.62</v>
      </c>
      <c r="G292" s="4">
        <v>5</v>
      </c>
      <c r="H292" s="8">
        <v>2.75</v>
      </c>
      <c r="I292" s="4">
        <v>0</v>
      </c>
    </row>
    <row r="293" spans="1:9" x14ac:dyDescent="0.15">
      <c r="A293" s="2">
        <v>16</v>
      </c>
      <c r="B293" s="1" t="s">
        <v>178</v>
      </c>
      <c r="C293" s="4">
        <v>15</v>
      </c>
      <c r="D293" s="8">
        <v>1.73</v>
      </c>
      <c r="E293" s="4">
        <v>10</v>
      </c>
      <c r="F293" s="8">
        <v>1.47</v>
      </c>
      <c r="G293" s="4">
        <v>5</v>
      </c>
      <c r="H293" s="8">
        <v>2.75</v>
      </c>
      <c r="I293" s="4">
        <v>0</v>
      </c>
    </row>
    <row r="294" spans="1:9" x14ac:dyDescent="0.15">
      <c r="A294" s="2">
        <v>17</v>
      </c>
      <c r="B294" s="1" t="s">
        <v>175</v>
      </c>
      <c r="C294" s="4">
        <v>14</v>
      </c>
      <c r="D294" s="8">
        <v>1.62</v>
      </c>
      <c r="E294" s="4">
        <v>13</v>
      </c>
      <c r="F294" s="8">
        <v>1.91</v>
      </c>
      <c r="G294" s="4">
        <v>1</v>
      </c>
      <c r="H294" s="8">
        <v>0.55000000000000004</v>
      </c>
      <c r="I294" s="4">
        <v>0</v>
      </c>
    </row>
    <row r="295" spans="1:9" x14ac:dyDescent="0.15">
      <c r="A295" s="2">
        <v>18</v>
      </c>
      <c r="B295" s="1" t="s">
        <v>147</v>
      </c>
      <c r="C295" s="4">
        <v>13</v>
      </c>
      <c r="D295" s="8">
        <v>1.5</v>
      </c>
      <c r="E295" s="4">
        <v>11</v>
      </c>
      <c r="F295" s="8">
        <v>1.62</v>
      </c>
      <c r="G295" s="4">
        <v>2</v>
      </c>
      <c r="H295" s="8">
        <v>1.1000000000000001</v>
      </c>
      <c r="I295" s="4">
        <v>0</v>
      </c>
    </row>
    <row r="296" spans="1:9" x14ac:dyDescent="0.15">
      <c r="A296" s="2">
        <v>18</v>
      </c>
      <c r="B296" s="1" t="s">
        <v>159</v>
      </c>
      <c r="C296" s="4">
        <v>13</v>
      </c>
      <c r="D296" s="8">
        <v>1.5</v>
      </c>
      <c r="E296" s="4">
        <v>11</v>
      </c>
      <c r="F296" s="8">
        <v>1.62</v>
      </c>
      <c r="G296" s="4">
        <v>2</v>
      </c>
      <c r="H296" s="8">
        <v>1.1000000000000001</v>
      </c>
      <c r="I296" s="4">
        <v>0</v>
      </c>
    </row>
    <row r="297" spans="1:9" x14ac:dyDescent="0.15">
      <c r="A297" s="2">
        <v>18</v>
      </c>
      <c r="B297" s="1" t="s">
        <v>169</v>
      </c>
      <c r="C297" s="4">
        <v>13</v>
      </c>
      <c r="D297" s="8">
        <v>1.5</v>
      </c>
      <c r="E297" s="4">
        <v>11</v>
      </c>
      <c r="F297" s="8">
        <v>1.62</v>
      </c>
      <c r="G297" s="4">
        <v>2</v>
      </c>
      <c r="H297" s="8">
        <v>1.1000000000000001</v>
      </c>
      <c r="I297" s="4">
        <v>0</v>
      </c>
    </row>
    <row r="298" spans="1:9" x14ac:dyDescent="0.15">
      <c r="A298" s="1"/>
      <c r="C298" s="4"/>
      <c r="D298" s="8"/>
      <c r="E298" s="4"/>
      <c r="F298" s="8"/>
      <c r="G298" s="4"/>
      <c r="H298" s="8"/>
      <c r="I298" s="4"/>
    </row>
    <row r="299" spans="1:9" x14ac:dyDescent="0.15">
      <c r="A299" s="1" t="s">
        <v>13</v>
      </c>
      <c r="C299" s="4"/>
      <c r="D299" s="8"/>
      <c r="E299" s="4"/>
      <c r="F299" s="8"/>
      <c r="G299" s="4"/>
      <c r="H299" s="8"/>
      <c r="I299" s="4"/>
    </row>
    <row r="300" spans="1:9" x14ac:dyDescent="0.15">
      <c r="A300" s="2">
        <v>1</v>
      </c>
      <c r="B300" s="1" t="s">
        <v>145</v>
      </c>
      <c r="C300" s="4">
        <v>10</v>
      </c>
      <c r="D300" s="8">
        <v>6.94</v>
      </c>
      <c r="E300" s="4">
        <v>5</v>
      </c>
      <c r="F300" s="8">
        <v>4.63</v>
      </c>
      <c r="G300" s="4">
        <v>5</v>
      </c>
      <c r="H300" s="8">
        <v>14.29</v>
      </c>
      <c r="I300" s="4">
        <v>0</v>
      </c>
    </row>
    <row r="301" spans="1:9" x14ac:dyDescent="0.15">
      <c r="A301" s="2">
        <v>1</v>
      </c>
      <c r="B301" s="1" t="s">
        <v>175</v>
      </c>
      <c r="C301" s="4">
        <v>10</v>
      </c>
      <c r="D301" s="8">
        <v>6.94</v>
      </c>
      <c r="E301" s="4">
        <v>10</v>
      </c>
      <c r="F301" s="8">
        <v>9.26</v>
      </c>
      <c r="G301" s="4">
        <v>0</v>
      </c>
      <c r="H301" s="8">
        <v>0</v>
      </c>
      <c r="I301" s="4">
        <v>0</v>
      </c>
    </row>
    <row r="302" spans="1:9" x14ac:dyDescent="0.15">
      <c r="A302" s="2">
        <v>3</v>
      </c>
      <c r="B302" s="1" t="s">
        <v>192</v>
      </c>
      <c r="C302" s="4">
        <v>6</v>
      </c>
      <c r="D302" s="8">
        <v>4.17</v>
      </c>
      <c r="E302" s="4">
        <v>6</v>
      </c>
      <c r="F302" s="8">
        <v>5.56</v>
      </c>
      <c r="G302" s="4">
        <v>0</v>
      </c>
      <c r="H302" s="8">
        <v>0</v>
      </c>
      <c r="I302" s="4">
        <v>0</v>
      </c>
    </row>
    <row r="303" spans="1:9" x14ac:dyDescent="0.15">
      <c r="A303" s="2">
        <v>4</v>
      </c>
      <c r="B303" s="1" t="s">
        <v>146</v>
      </c>
      <c r="C303" s="4">
        <v>5</v>
      </c>
      <c r="D303" s="8">
        <v>3.47</v>
      </c>
      <c r="E303" s="4">
        <v>5</v>
      </c>
      <c r="F303" s="8">
        <v>4.63</v>
      </c>
      <c r="G303" s="4">
        <v>0</v>
      </c>
      <c r="H303" s="8">
        <v>0</v>
      </c>
      <c r="I303" s="4">
        <v>0</v>
      </c>
    </row>
    <row r="304" spans="1:9" x14ac:dyDescent="0.15">
      <c r="A304" s="2">
        <v>4</v>
      </c>
      <c r="B304" s="1" t="s">
        <v>190</v>
      </c>
      <c r="C304" s="4">
        <v>5</v>
      </c>
      <c r="D304" s="8">
        <v>3.47</v>
      </c>
      <c r="E304" s="4">
        <v>5</v>
      </c>
      <c r="F304" s="8">
        <v>4.63</v>
      </c>
      <c r="G304" s="4">
        <v>0</v>
      </c>
      <c r="H304" s="8">
        <v>0</v>
      </c>
      <c r="I304" s="4">
        <v>0</v>
      </c>
    </row>
    <row r="305" spans="1:9" x14ac:dyDescent="0.15">
      <c r="A305" s="2">
        <v>4</v>
      </c>
      <c r="B305" s="1" t="s">
        <v>151</v>
      </c>
      <c r="C305" s="4">
        <v>5</v>
      </c>
      <c r="D305" s="8">
        <v>3.47</v>
      </c>
      <c r="E305" s="4">
        <v>4</v>
      </c>
      <c r="F305" s="8">
        <v>3.7</v>
      </c>
      <c r="G305" s="4">
        <v>1</v>
      </c>
      <c r="H305" s="8">
        <v>2.86</v>
      </c>
      <c r="I305" s="4">
        <v>0</v>
      </c>
    </row>
    <row r="306" spans="1:9" x14ac:dyDescent="0.15">
      <c r="A306" s="2">
        <v>4</v>
      </c>
      <c r="B306" s="1" t="s">
        <v>164</v>
      </c>
      <c r="C306" s="4">
        <v>5</v>
      </c>
      <c r="D306" s="8">
        <v>3.47</v>
      </c>
      <c r="E306" s="4">
        <v>4</v>
      </c>
      <c r="F306" s="8">
        <v>3.7</v>
      </c>
      <c r="G306" s="4">
        <v>1</v>
      </c>
      <c r="H306" s="8">
        <v>2.86</v>
      </c>
      <c r="I306" s="4">
        <v>0</v>
      </c>
    </row>
    <row r="307" spans="1:9" x14ac:dyDescent="0.15">
      <c r="A307" s="2">
        <v>8</v>
      </c>
      <c r="B307" s="1" t="s">
        <v>191</v>
      </c>
      <c r="C307" s="4">
        <v>4</v>
      </c>
      <c r="D307" s="8">
        <v>2.78</v>
      </c>
      <c r="E307" s="4">
        <v>3</v>
      </c>
      <c r="F307" s="8">
        <v>2.78</v>
      </c>
      <c r="G307" s="4">
        <v>1</v>
      </c>
      <c r="H307" s="8">
        <v>2.86</v>
      </c>
      <c r="I307" s="4">
        <v>0</v>
      </c>
    </row>
    <row r="308" spans="1:9" x14ac:dyDescent="0.15">
      <c r="A308" s="2">
        <v>8</v>
      </c>
      <c r="B308" s="1" t="s">
        <v>148</v>
      </c>
      <c r="C308" s="4">
        <v>4</v>
      </c>
      <c r="D308" s="8">
        <v>2.78</v>
      </c>
      <c r="E308" s="4">
        <v>4</v>
      </c>
      <c r="F308" s="8">
        <v>3.7</v>
      </c>
      <c r="G308" s="4">
        <v>0</v>
      </c>
      <c r="H308" s="8">
        <v>0</v>
      </c>
      <c r="I308" s="4">
        <v>0</v>
      </c>
    </row>
    <row r="309" spans="1:9" x14ac:dyDescent="0.15">
      <c r="A309" s="2">
        <v>8</v>
      </c>
      <c r="B309" s="1" t="s">
        <v>180</v>
      </c>
      <c r="C309" s="4">
        <v>4</v>
      </c>
      <c r="D309" s="8">
        <v>2.78</v>
      </c>
      <c r="E309" s="4">
        <v>1</v>
      </c>
      <c r="F309" s="8">
        <v>0.93</v>
      </c>
      <c r="G309" s="4">
        <v>3</v>
      </c>
      <c r="H309" s="8">
        <v>8.57</v>
      </c>
      <c r="I309" s="4">
        <v>0</v>
      </c>
    </row>
    <row r="310" spans="1:9" x14ac:dyDescent="0.15">
      <c r="A310" s="2">
        <v>8</v>
      </c>
      <c r="B310" s="1" t="s">
        <v>160</v>
      </c>
      <c r="C310" s="4">
        <v>4</v>
      </c>
      <c r="D310" s="8">
        <v>2.78</v>
      </c>
      <c r="E310" s="4">
        <v>4</v>
      </c>
      <c r="F310" s="8">
        <v>3.7</v>
      </c>
      <c r="G310" s="4">
        <v>0</v>
      </c>
      <c r="H310" s="8">
        <v>0</v>
      </c>
      <c r="I310" s="4">
        <v>0</v>
      </c>
    </row>
    <row r="311" spans="1:9" x14ac:dyDescent="0.15">
      <c r="A311" s="2">
        <v>8</v>
      </c>
      <c r="B311" s="1" t="s">
        <v>161</v>
      </c>
      <c r="C311" s="4">
        <v>4</v>
      </c>
      <c r="D311" s="8">
        <v>2.78</v>
      </c>
      <c r="E311" s="4">
        <v>4</v>
      </c>
      <c r="F311" s="8">
        <v>3.7</v>
      </c>
      <c r="G311" s="4">
        <v>0</v>
      </c>
      <c r="H311" s="8">
        <v>0</v>
      </c>
      <c r="I311" s="4">
        <v>0</v>
      </c>
    </row>
    <row r="312" spans="1:9" x14ac:dyDescent="0.15">
      <c r="A312" s="2">
        <v>13</v>
      </c>
      <c r="B312" s="1" t="s">
        <v>177</v>
      </c>
      <c r="C312" s="4">
        <v>3</v>
      </c>
      <c r="D312" s="8">
        <v>2.08</v>
      </c>
      <c r="E312" s="4">
        <v>3</v>
      </c>
      <c r="F312" s="8">
        <v>2.78</v>
      </c>
      <c r="G312" s="4">
        <v>0</v>
      </c>
      <c r="H312" s="8">
        <v>0</v>
      </c>
      <c r="I312" s="4">
        <v>0</v>
      </c>
    </row>
    <row r="313" spans="1:9" x14ac:dyDescent="0.15">
      <c r="A313" s="2">
        <v>13</v>
      </c>
      <c r="B313" s="1" t="s">
        <v>147</v>
      </c>
      <c r="C313" s="4">
        <v>3</v>
      </c>
      <c r="D313" s="8">
        <v>2.08</v>
      </c>
      <c r="E313" s="4">
        <v>3</v>
      </c>
      <c r="F313" s="8">
        <v>2.78</v>
      </c>
      <c r="G313" s="4">
        <v>0</v>
      </c>
      <c r="H313" s="8">
        <v>0</v>
      </c>
      <c r="I313" s="4">
        <v>0</v>
      </c>
    </row>
    <row r="314" spans="1:9" x14ac:dyDescent="0.15">
      <c r="A314" s="2">
        <v>13</v>
      </c>
      <c r="B314" s="1" t="s">
        <v>176</v>
      </c>
      <c r="C314" s="4">
        <v>3</v>
      </c>
      <c r="D314" s="8">
        <v>2.08</v>
      </c>
      <c r="E314" s="4">
        <v>3</v>
      </c>
      <c r="F314" s="8">
        <v>2.78</v>
      </c>
      <c r="G314" s="4">
        <v>0</v>
      </c>
      <c r="H314" s="8">
        <v>0</v>
      </c>
      <c r="I314" s="4">
        <v>0</v>
      </c>
    </row>
    <row r="315" spans="1:9" x14ac:dyDescent="0.15">
      <c r="A315" s="2">
        <v>13</v>
      </c>
      <c r="B315" s="1" t="s">
        <v>193</v>
      </c>
      <c r="C315" s="4">
        <v>3</v>
      </c>
      <c r="D315" s="8">
        <v>2.08</v>
      </c>
      <c r="E315" s="4">
        <v>2</v>
      </c>
      <c r="F315" s="8">
        <v>1.85</v>
      </c>
      <c r="G315" s="4">
        <v>0</v>
      </c>
      <c r="H315" s="8">
        <v>0</v>
      </c>
      <c r="I315" s="4">
        <v>1</v>
      </c>
    </row>
    <row r="316" spans="1:9" x14ac:dyDescent="0.15">
      <c r="A316" s="2">
        <v>13</v>
      </c>
      <c r="B316" s="1" t="s">
        <v>150</v>
      </c>
      <c r="C316" s="4">
        <v>3</v>
      </c>
      <c r="D316" s="8">
        <v>2.08</v>
      </c>
      <c r="E316" s="4">
        <v>3</v>
      </c>
      <c r="F316" s="8">
        <v>2.78</v>
      </c>
      <c r="G316" s="4">
        <v>0</v>
      </c>
      <c r="H316" s="8">
        <v>0</v>
      </c>
      <c r="I316" s="4">
        <v>0</v>
      </c>
    </row>
    <row r="317" spans="1:9" x14ac:dyDescent="0.15">
      <c r="A317" s="2">
        <v>13</v>
      </c>
      <c r="B317" s="1" t="s">
        <v>194</v>
      </c>
      <c r="C317" s="4">
        <v>3</v>
      </c>
      <c r="D317" s="8">
        <v>2.08</v>
      </c>
      <c r="E317" s="4">
        <v>2</v>
      </c>
      <c r="F317" s="8">
        <v>1.85</v>
      </c>
      <c r="G317" s="4">
        <v>1</v>
      </c>
      <c r="H317" s="8">
        <v>2.86</v>
      </c>
      <c r="I317" s="4">
        <v>0</v>
      </c>
    </row>
    <row r="318" spans="1:9" x14ac:dyDescent="0.15">
      <c r="A318" s="2">
        <v>13</v>
      </c>
      <c r="B318" s="1" t="s">
        <v>153</v>
      </c>
      <c r="C318" s="4">
        <v>3</v>
      </c>
      <c r="D318" s="8">
        <v>2.08</v>
      </c>
      <c r="E318" s="4">
        <v>3</v>
      </c>
      <c r="F318" s="8">
        <v>2.78</v>
      </c>
      <c r="G318" s="4">
        <v>0</v>
      </c>
      <c r="H318" s="8">
        <v>0</v>
      </c>
      <c r="I318" s="4">
        <v>0</v>
      </c>
    </row>
    <row r="319" spans="1:9" x14ac:dyDescent="0.15">
      <c r="A319" s="2">
        <v>13</v>
      </c>
      <c r="B319" s="1" t="s">
        <v>157</v>
      </c>
      <c r="C319" s="4">
        <v>3</v>
      </c>
      <c r="D319" s="8">
        <v>2.08</v>
      </c>
      <c r="E319" s="4">
        <v>3</v>
      </c>
      <c r="F319" s="8">
        <v>2.78</v>
      </c>
      <c r="G319" s="4">
        <v>0</v>
      </c>
      <c r="H319" s="8">
        <v>0</v>
      </c>
      <c r="I319" s="4">
        <v>0</v>
      </c>
    </row>
    <row r="320" spans="1:9" x14ac:dyDescent="0.15">
      <c r="A320" s="1"/>
      <c r="C320" s="4"/>
      <c r="D320" s="8"/>
      <c r="E320" s="4"/>
      <c r="F320" s="8"/>
      <c r="G320" s="4"/>
      <c r="H320" s="8"/>
      <c r="I320" s="4"/>
    </row>
    <row r="321" spans="1:9" x14ac:dyDescent="0.15">
      <c r="A321" s="1" t="s">
        <v>14</v>
      </c>
      <c r="C321" s="4"/>
      <c r="D321" s="8"/>
      <c r="E321" s="4"/>
      <c r="F321" s="8"/>
      <c r="G321" s="4"/>
      <c r="H321" s="8"/>
      <c r="I321" s="4"/>
    </row>
    <row r="322" spans="1:9" x14ac:dyDescent="0.15">
      <c r="A322" s="2">
        <v>1</v>
      </c>
      <c r="B322" s="1" t="s">
        <v>145</v>
      </c>
      <c r="C322" s="4">
        <v>18</v>
      </c>
      <c r="D322" s="8">
        <v>7.29</v>
      </c>
      <c r="E322" s="4">
        <v>14</v>
      </c>
      <c r="F322" s="8">
        <v>9.0299999999999994</v>
      </c>
      <c r="G322" s="4">
        <v>4</v>
      </c>
      <c r="H322" s="8">
        <v>4.3499999999999996</v>
      </c>
      <c r="I322" s="4">
        <v>0</v>
      </c>
    </row>
    <row r="323" spans="1:9" x14ac:dyDescent="0.15">
      <c r="A323" s="2">
        <v>2</v>
      </c>
      <c r="B323" s="1" t="s">
        <v>146</v>
      </c>
      <c r="C323" s="4">
        <v>8</v>
      </c>
      <c r="D323" s="8">
        <v>3.24</v>
      </c>
      <c r="E323" s="4">
        <v>5</v>
      </c>
      <c r="F323" s="8">
        <v>3.23</v>
      </c>
      <c r="G323" s="4">
        <v>3</v>
      </c>
      <c r="H323" s="8">
        <v>3.26</v>
      </c>
      <c r="I323" s="4">
        <v>0</v>
      </c>
    </row>
    <row r="324" spans="1:9" x14ac:dyDescent="0.15">
      <c r="A324" s="2">
        <v>2</v>
      </c>
      <c r="B324" s="1" t="s">
        <v>151</v>
      </c>
      <c r="C324" s="4">
        <v>8</v>
      </c>
      <c r="D324" s="8">
        <v>3.24</v>
      </c>
      <c r="E324" s="4">
        <v>4</v>
      </c>
      <c r="F324" s="8">
        <v>2.58</v>
      </c>
      <c r="G324" s="4">
        <v>4</v>
      </c>
      <c r="H324" s="8">
        <v>4.3499999999999996</v>
      </c>
      <c r="I324" s="4">
        <v>0</v>
      </c>
    </row>
    <row r="325" spans="1:9" x14ac:dyDescent="0.15">
      <c r="A325" s="2">
        <v>2</v>
      </c>
      <c r="B325" s="1" t="s">
        <v>153</v>
      </c>
      <c r="C325" s="4">
        <v>8</v>
      </c>
      <c r="D325" s="8">
        <v>3.24</v>
      </c>
      <c r="E325" s="4">
        <v>7</v>
      </c>
      <c r="F325" s="8">
        <v>4.5199999999999996</v>
      </c>
      <c r="G325" s="4">
        <v>1</v>
      </c>
      <c r="H325" s="8">
        <v>1.0900000000000001</v>
      </c>
      <c r="I325" s="4">
        <v>0</v>
      </c>
    </row>
    <row r="326" spans="1:9" x14ac:dyDescent="0.15">
      <c r="A326" s="2">
        <v>2</v>
      </c>
      <c r="B326" s="1" t="s">
        <v>158</v>
      </c>
      <c r="C326" s="4">
        <v>8</v>
      </c>
      <c r="D326" s="8">
        <v>3.24</v>
      </c>
      <c r="E326" s="4">
        <v>8</v>
      </c>
      <c r="F326" s="8">
        <v>5.16</v>
      </c>
      <c r="G326" s="4">
        <v>0</v>
      </c>
      <c r="H326" s="8">
        <v>0</v>
      </c>
      <c r="I326" s="4">
        <v>0</v>
      </c>
    </row>
    <row r="327" spans="1:9" x14ac:dyDescent="0.15">
      <c r="A327" s="2">
        <v>6</v>
      </c>
      <c r="B327" s="1" t="s">
        <v>168</v>
      </c>
      <c r="C327" s="4">
        <v>7</v>
      </c>
      <c r="D327" s="8">
        <v>2.83</v>
      </c>
      <c r="E327" s="4">
        <v>1</v>
      </c>
      <c r="F327" s="8">
        <v>0.65</v>
      </c>
      <c r="G327" s="4">
        <v>6</v>
      </c>
      <c r="H327" s="8">
        <v>6.52</v>
      </c>
      <c r="I327" s="4">
        <v>0</v>
      </c>
    </row>
    <row r="328" spans="1:9" x14ac:dyDescent="0.15">
      <c r="A328" s="2">
        <v>6</v>
      </c>
      <c r="B328" s="1" t="s">
        <v>159</v>
      </c>
      <c r="C328" s="4">
        <v>7</v>
      </c>
      <c r="D328" s="8">
        <v>2.83</v>
      </c>
      <c r="E328" s="4">
        <v>3</v>
      </c>
      <c r="F328" s="8">
        <v>1.94</v>
      </c>
      <c r="G328" s="4">
        <v>4</v>
      </c>
      <c r="H328" s="8">
        <v>4.3499999999999996</v>
      </c>
      <c r="I328" s="4">
        <v>0</v>
      </c>
    </row>
    <row r="329" spans="1:9" x14ac:dyDescent="0.15">
      <c r="A329" s="2">
        <v>6</v>
      </c>
      <c r="B329" s="1" t="s">
        <v>161</v>
      </c>
      <c r="C329" s="4">
        <v>7</v>
      </c>
      <c r="D329" s="8">
        <v>2.83</v>
      </c>
      <c r="E329" s="4">
        <v>6</v>
      </c>
      <c r="F329" s="8">
        <v>3.87</v>
      </c>
      <c r="G329" s="4">
        <v>1</v>
      </c>
      <c r="H329" s="8">
        <v>1.0900000000000001</v>
      </c>
      <c r="I329" s="4">
        <v>0</v>
      </c>
    </row>
    <row r="330" spans="1:9" x14ac:dyDescent="0.15">
      <c r="A330" s="2">
        <v>6</v>
      </c>
      <c r="B330" s="1" t="s">
        <v>162</v>
      </c>
      <c r="C330" s="4">
        <v>7</v>
      </c>
      <c r="D330" s="8">
        <v>2.83</v>
      </c>
      <c r="E330" s="4">
        <v>7</v>
      </c>
      <c r="F330" s="8">
        <v>4.5199999999999996</v>
      </c>
      <c r="G330" s="4">
        <v>0</v>
      </c>
      <c r="H330" s="8">
        <v>0</v>
      </c>
      <c r="I330" s="4">
        <v>0</v>
      </c>
    </row>
    <row r="331" spans="1:9" x14ac:dyDescent="0.15">
      <c r="A331" s="2">
        <v>10</v>
      </c>
      <c r="B331" s="1" t="s">
        <v>150</v>
      </c>
      <c r="C331" s="4">
        <v>6</v>
      </c>
      <c r="D331" s="8">
        <v>2.4300000000000002</v>
      </c>
      <c r="E331" s="4">
        <v>5</v>
      </c>
      <c r="F331" s="8">
        <v>3.23</v>
      </c>
      <c r="G331" s="4">
        <v>1</v>
      </c>
      <c r="H331" s="8">
        <v>1.0900000000000001</v>
      </c>
      <c r="I331" s="4">
        <v>0</v>
      </c>
    </row>
    <row r="332" spans="1:9" x14ac:dyDescent="0.15">
      <c r="A332" s="2">
        <v>10</v>
      </c>
      <c r="B332" s="1" t="s">
        <v>152</v>
      </c>
      <c r="C332" s="4">
        <v>6</v>
      </c>
      <c r="D332" s="8">
        <v>2.4300000000000002</v>
      </c>
      <c r="E332" s="4">
        <v>2</v>
      </c>
      <c r="F332" s="8">
        <v>1.29</v>
      </c>
      <c r="G332" s="4">
        <v>4</v>
      </c>
      <c r="H332" s="8">
        <v>4.3499999999999996</v>
      </c>
      <c r="I332" s="4">
        <v>0</v>
      </c>
    </row>
    <row r="333" spans="1:9" x14ac:dyDescent="0.15">
      <c r="A333" s="2">
        <v>10</v>
      </c>
      <c r="B333" s="1" t="s">
        <v>154</v>
      </c>
      <c r="C333" s="4">
        <v>6</v>
      </c>
      <c r="D333" s="8">
        <v>2.4300000000000002</v>
      </c>
      <c r="E333" s="4">
        <v>5</v>
      </c>
      <c r="F333" s="8">
        <v>3.23</v>
      </c>
      <c r="G333" s="4">
        <v>1</v>
      </c>
      <c r="H333" s="8">
        <v>1.0900000000000001</v>
      </c>
      <c r="I333" s="4">
        <v>0</v>
      </c>
    </row>
    <row r="334" spans="1:9" x14ac:dyDescent="0.15">
      <c r="A334" s="2">
        <v>13</v>
      </c>
      <c r="B334" s="1" t="s">
        <v>197</v>
      </c>
      <c r="C334" s="4">
        <v>5</v>
      </c>
      <c r="D334" s="8">
        <v>2.02</v>
      </c>
      <c r="E334" s="4">
        <v>4</v>
      </c>
      <c r="F334" s="8">
        <v>2.58</v>
      </c>
      <c r="G334" s="4">
        <v>1</v>
      </c>
      <c r="H334" s="8">
        <v>1.0900000000000001</v>
      </c>
      <c r="I334" s="4">
        <v>0</v>
      </c>
    </row>
    <row r="335" spans="1:9" x14ac:dyDescent="0.15">
      <c r="A335" s="2">
        <v>13</v>
      </c>
      <c r="B335" s="1" t="s">
        <v>149</v>
      </c>
      <c r="C335" s="4">
        <v>5</v>
      </c>
      <c r="D335" s="8">
        <v>2.02</v>
      </c>
      <c r="E335" s="4">
        <v>5</v>
      </c>
      <c r="F335" s="8">
        <v>3.23</v>
      </c>
      <c r="G335" s="4">
        <v>0</v>
      </c>
      <c r="H335" s="8">
        <v>0</v>
      </c>
      <c r="I335" s="4">
        <v>0</v>
      </c>
    </row>
    <row r="336" spans="1:9" x14ac:dyDescent="0.15">
      <c r="A336" s="2">
        <v>13</v>
      </c>
      <c r="B336" s="1" t="s">
        <v>157</v>
      </c>
      <c r="C336" s="4">
        <v>5</v>
      </c>
      <c r="D336" s="8">
        <v>2.02</v>
      </c>
      <c r="E336" s="4">
        <v>5</v>
      </c>
      <c r="F336" s="8">
        <v>3.23</v>
      </c>
      <c r="G336" s="4">
        <v>0</v>
      </c>
      <c r="H336" s="8">
        <v>0</v>
      </c>
      <c r="I336" s="4">
        <v>0</v>
      </c>
    </row>
    <row r="337" spans="1:9" x14ac:dyDescent="0.15">
      <c r="A337" s="2">
        <v>13</v>
      </c>
      <c r="B337" s="1" t="s">
        <v>169</v>
      </c>
      <c r="C337" s="4">
        <v>5</v>
      </c>
      <c r="D337" s="8">
        <v>2.02</v>
      </c>
      <c r="E337" s="4">
        <v>5</v>
      </c>
      <c r="F337" s="8">
        <v>3.23</v>
      </c>
      <c r="G337" s="4">
        <v>0</v>
      </c>
      <c r="H337" s="8">
        <v>0</v>
      </c>
      <c r="I337" s="4">
        <v>0</v>
      </c>
    </row>
    <row r="338" spans="1:9" x14ac:dyDescent="0.15">
      <c r="A338" s="2">
        <v>13</v>
      </c>
      <c r="B338" s="1" t="s">
        <v>163</v>
      </c>
      <c r="C338" s="4">
        <v>5</v>
      </c>
      <c r="D338" s="8">
        <v>2.02</v>
      </c>
      <c r="E338" s="4">
        <v>5</v>
      </c>
      <c r="F338" s="8">
        <v>3.23</v>
      </c>
      <c r="G338" s="4">
        <v>0</v>
      </c>
      <c r="H338" s="8">
        <v>0</v>
      </c>
      <c r="I338" s="4">
        <v>0</v>
      </c>
    </row>
    <row r="339" spans="1:9" x14ac:dyDescent="0.15">
      <c r="A339" s="2">
        <v>18</v>
      </c>
      <c r="B339" s="1" t="s">
        <v>195</v>
      </c>
      <c r="C339" s="4">
        <v>4</v>
      </c>
      <c r="D339" s="8">
        <v>1.62</v>
      </c>
      <c r="E339" s="4">
        <v>2</v>
      </c>
      <c r="F339" s="8">
        <v>1.29</v>
      </c>
      <c r="G339" s="4">
        <v>2</v>
      </c>
      <c r="H339" s="8">
        <v>2.17</v>
      </c>
      <c r="I339" s="4">
        <v>0</v>
      </c>
    </row>
    <row r="340" spans="1:9" x14ac:dyDescent="0.15">
      <c r="A340" s="2">
        <v>18</v>
      </c>
      <c r="B340" s="1" t="s">
        <v>196</v>
      </c>
      <c r="C340" s="4">
        <v>4</v>
      </c>
      <c r="D340" s="8">
        <v>1.62</v>
      </c>
      <c r="E340" s="4">
        <v>2</v>
      </c>
      <c r="F340" s="8">
        <v>1.29</v>
      </c>
      <c r="G340" s="4">
        <v>2</v>
      </c>
      <c r="H340" s="8">
        <v>2.17</v>
      </c>
      <c r="I340" s="4">
        <v>0</v>
      </c>
    </row>
    <row r="341" spans="1:9" x14ac:dyDescent="0.15">
      <c r="A341" s="2">
        <v>18</v>
      </c>
      <c r="B341" s="1" t="s">
        <v>148</v>
      </c>
      <c r="C341" s="4">
        <v>4</v>
      </c>
      <c r="D341" s="8">
        <v>1.62</v>
      </c>
      <c r="E341" s="4">
        <v>3</v>
      </c>
      <c r="F341" s="8">
        <v>1.94</v>
      </c>
      <c r="G341" s="4">
        <v>1</v>
      </c>
      <c r="H341" s="8">
        <v>1.0900000000000001</v>
      </c>
      <c r="I341" s="4">
        <v>0</v>
      </c>
    </row>
    <row r="342" spans="1:9" x14ac:dyDescent="0.15">
      <c r="A342" s="1"/>
      <c r="C342" s="4"/>
      <c r="D342" s="8"/>
      <c r="E342" s="4"/>
      <c r="F342" s="8"/>
      <c r="G342" s="4"/>
      <c r="H342" s="8"/>
      <c r="I342" s="4"/>
    </row>
    <row r="343" spans="1:9" x14ac:dyDescent="0.15">
      <c r="A343" s="1" t="s">
        <v>15</v>
      </c>
      <c r="C343" s="4"/>
      <c r="D343" s="8"/>
      <c r="E343" s="4"/>
      <c r="F343" s="8"/>
      <c r="G343" s="4"/>
      <c r="H343" s="8"/>
      <c r="I343" s="4"/>
    </row>
    <row r="344" spans="1:9" x14ac:dyDescent="0.15">
      <c r="A344" s="2">
        <v>1</v>
      </c>
      <c r="B344" s="1" t="s">
        <v>154</v>
      </c>
      <c r="C344" s="4">
        <v>18</v>
      </c>
      <c r="D344" s="8">
        <v>6.34</v>
      </c>
      <c r="E344" s="4">
        <v>10</v>
      </c>
      <c r="F344" s="8">
        <v>5.05</v>
      </c>
      <c r="G344" s="4">
        <v>8</v>
      </c>
      <c r="H344" s="8">
        <v>9.3000000000000007</v>
      </c>
      <c r="I344" s="4">
        <v>0</v>
      </c>
    </row>
    <row r="345" spans="1:9" x14ac:dyDescent="0.15">
      <c r="A345" s="2">
        <v>2</v>
      </c>
      <c r="B345" s="1" t="s">
        <v>145</v>
      </c>
      <c r="C345" s="4">
        <v>13</v>
      </c>
      <c r="D345" s="8">
        <v>4.58</v>
      </c>
      <c r="E345" s="4">
        <v>7</v>
      </c>
      <c r="F345" s="8">
        <v>3.54</v>
      </c>
      <c r="G345" s="4">
        <v>6</v>
      </c>
      <c r="H345" s="8">
        <v>6.98</v>
      </c>
      <c r="I345" s="4">
        <v>0</v>
      </c>
    </row>
    <row r="346" spans="1:9" x14ac:dyDescent="0.15">
      <c r="A346" s="2">
        <v>2</v>
      </c>
      <c r="B346" s="1" t="s">
        <v>182</v>
      </c>
      <c r="C346" s="4">
        <v>13</v>
      </c>
      <c r="D346" s="8">
        <v>4.58</v>
      </c>
      <c r="E346" s="4">
        <v>13</v>
      </c>
      <c r="F346" s="8">
        <v>6.57</v>
      </c>
      <c r="G346" s="4">
        <v>0</v>
      </c>
      <c r="H346" s="8">
        <v>0</v>
      </c>
      <c r="I346" s="4">
        <v>0</v>
      </c>
    </row>
    <row r="347" spans="1:9" x14ac:dyDescent="0.15">
      <c r="A347" s="2">
        <v>4</v>
      </c>
      <c r="B347" s="1" t="s">
        <v>153</v>
      </c>
      <c r="C347" s="4">
        <v>11</v>
      </c>
      <c r="D347" s="8">
        <v>3.87</v>
      </c>
      <c r="E347" s="4">
        <v>10</v>
      </c>
      <c r="F347" s="8">
        <v>5.05</v>
      </c>
      <c r="G347" s="4">
        <v>1</v>
      </c>
      <c r="H347" s="8">
        <v>1.1599999999999999</v>
      </c>
      <c r="I347" s="4">
        <v>0</v>
      </c>
    </row>
    <row r="348" spans="1:9" x14ac:dyDescent="0.15">
      <c r="A348" s="2">
        <v>5</v>
      </c>
      <c r="B348" s="1" t="s">
        <v>158</v>
      </c>
      <c r="C348" s="4">
        <v>10</v>
      </c>
      <c r="D348" s="8">
        <v>3.52</v>
      </c>
      <c r="E348" s="4">
        <v>10</v>
      </c>
      <c r="F348" s="8">
        <v>5.05</v>
      </c>
      <c r="G348" s="4">
        <v>0</v>
      </c>
      <c r="H348" s="8">
        <v>0</v>
      </c>
      <c r="I348" s="4">
        <v>0</v>
      </c>
    </row>
    <row r="349" spans="1:9" x14ac:dyDescent="0.15">
      <c r="A349" s="2">
        <v>5</v>
      </c>
      <c r="B349" s="1" t="s">
        <v>169</v>
      </c>
      <c r="C349" s="4">
        <v>10</v>
      </c>
      <c r="D349" s="8">
        <v>3.52</v>
      </c>
      <c r="E349" s="4">
        <v>10</v>
      </c>
      <c r="F349" s="8">
        <v>5.05</v>
      </c>
      <c r="G349" s="4">
        <v>0</v>
      </c>
      <c r="H349" s="8">
        <v>0</v>
      </c>
      <c r="I349" s="4">
        <v>0</v>
      </c>
    </row>
    <row r="350" spans="1:9" x14ac:dyDescent="0.15">
      <c r="A350" s="2">
        <v>7</v>
      </c>
      <c r="B350" s="1" t="s">
        <v>161</v>
      </c>
      <c r="C350" s="4">
        <v>9</v>
      </c>
      <c r="D350" s="8">
        <v>3.17</v>
      </c>
      <c r="E350" s="4">
        <v>9</v>
      </c>
      <c r="F350" s="8">
        <v>4.55</v>
      </c>
      <c r="G350" s="4">
        <v>0</v>
      </c>
      <c r="H350" s="8">
        <v>0</v>
      </c>
      <c r="I350" s="4">
        <v>0</v>
      </c>
    </row>
    <row r="351" spans="1:9" x14ac:dyDescent="0.15">
      <c r="A351" s="2">
        <v>7</v>
      </c>
      <c r="B351" s="1" t="s">
        <v>162</v>
      </c>
      <c r="C351" s="4">
        <v>9</v>
      </c>
      <c r="D351" s="8">
        <v>3.17</v>
      </c>
      <c r="E351" s="4">
        <v>9</v>
      </c>
      <c r="F351" s="8">
        <v>4.55</v>
      </c>
      <c r="G351" s="4">
        <v>0</v>
      </c>
      <c r="H351" s="8">
        <v>0</v>
      </c>
      <c r="I351" s="4">
        <v>0</v>
      </c>
    </row>
    <row r="352" spans="1:9" x14ac:dyDescent="0.15">
      <c r="A352" s="2">
        <v>7</v>
      </c>
      <c r="B352" s="1" t="s">
        <v>163</v>
      </c>
      <c r="C352" s="4">
        <v>9</v>
      </c>
      <c r="D352" s="8">
        <v>3.17</v>
      </c>
      <c r="E352" s="4">
        <v>9</v>
      </c>
      <c r="F352" s="8">
        <v>4.55</v>
      </c>
      <c r="G352" s="4">
        <v>0</v>
      </c>
      <c r="H352" s="8">
        <v>0</v>
      </c>
      <c r="I352" s="4">
        <v>0</v>
      </c>
    </row>
    <row r="353" spans="1:9" x14ac:dyDescent="0.15">
      <c r="A353" s="2">
        <v>10</v>
      </c>
      <c r="B353" s="1" t="s">
        <v>152</v>
      </c>
      <c r="C353" s="4">
        <v>8</v>
      </c>
      <c r="D353" s="8">
        <v>2.82</v>
      </c>
      <c r="E353" s="4">
        <v>6</v>
      </c>
      <c r="F353" s="8">
        <v>3.03</v>
      </c>
      <c r="G353" s="4">
        <v>2</v>
      </c>
      <c r="H353" s="8">
        <v>2.33</v>
      </c>
      <c r="I353" s="4">
        <v>0</v>
      </c>
    </row>
    <row r="354" spans="1:9" x14ac:dyDescent="0.15">
      <c r="A354" s="2">
        <v>11</v>
      </c>
      <c r="B354" s="1" t="s">
        <v>151</v>
      </c>
      <c r="C354" s="4">
        <v>7</v>
      </c>
      <c r="D354" s="8">
        <v>2.46</v>
      </c>
      <c r="E354" s="4">
        <v>7</v>
      </c>
      <c r="F354" s="8">
        <v>3.54</v>
      </c>
      <c r="G354" s="4">
        <v>0</v>
      </c>
      <c r="H354" s="8">
        <v>0</v>
      </c>
      <c r="I354" s="4">
        <v>0</v>
      </c>
    </row>
    <row r="355" spans="1:9" x14ac:dyDescent="0.15">
      <c r="A355" s="2">
        <v>11</v>
      </c>
      <c r="B355" s="1" t="s">
        <v>184</v>
      </c>
      <c r="C355" s="4">
        <v>7</v>
      </c>
      <c r="D355" s="8">
        <v>2.46</v>
      </c>
      <c r="E355" s="4">
        <v>7</v>
      </c>
      <c r="F355" s="8">
        <v>3.54</v>
      </c>
      <c r="G355" s="4">
        <v>0</v>
      </c>
      <c r="H355" s="8">
        <v>0</v>
      </c>
      <c r="I355" s="4">
        <v>0</v>
      </c>
    </row>
    <row r="356" spans="1:9" x14ac:dyDescent="0.15">
      <c r="A356" s="2">
        <v>13</v>
      </c>
      <c r="B356" s="1" t="s">
        <v>170</v>
      </c>
      <c r="C356" s="4">
        <v>6</v>
      </c>
      <c r="D356" s="8">
        <v>2.11</v>
      </c>
      <c r="E356" s="4">
        <v>4</v>
      </c>
      <c r="F356" s="8">
        <v>2.02</v>
      </c>
      <c r="G356" s="4">
        <v>2</v>
      </c>
      <c r="H356" s="8">
        <v>2.33</v>
      </c>
      <c r="I356" s="4">
        <v>0</v>
      </c>
    </row>
    <row r="357" spans="1:9" x14ac:dyDescent="0.15">
      <c r="A357" s="2">
        <v>13</v>
      </c>
      <c r="B357" s="1" t="s">
        <v>160</v>
      </c>
      <c r="C357" s="4">
        <v>6</v>
      </c>
      <c r="D357" s="8">
        <v>2.11</v>
      </c>
      <c r="E357" s="4">
        <v>6</v>
      </c>
      <c r="F357" s="8">
        <v>3.03</v>
      </c>
      <c r="G357" s="4">
        <v>0</v>
      </c>
      <c r="H357" s="8">
        <v>0</v>
      </c>
      <c r="I357" s="4">
        <v>0</v>
      </c>
    </row>
    <row r="358" spans="1:9" x14ac:dyDescent="0.15">
      <c r="A358" s="2">
        <v>15</v>
      </c>
      <c r="B358" s="1" t="s">
        <v>149</v>
      </c>
      <c r="C358" s="4">
        <v>5</v>
      </c>
      <c r="D358" s="8">
        <v>1.76</v>
      </c>
      <c r="E358" s="4">
        <v>5</v>
      </c>
      <c r="F358" s="8">
        <v>2.5299999999999998</v>
      </c>
      <c r="G358" s="4">
        <v>0</v>
      </c>
      <c r="H358" s="8">
        <v>0</v>
      </c>
      <c r="I358" s="4">
        <v>0</v>
      </c>
    </row>
    <row r="359" spans="1:9" x14ac:dyDescent="0.15">
      <c r="A359" s="2">
        <v>15</v>
      </c>
      <c r="B359" s="1" t="s">
        <v>150</v>
      </c>
      <c r="C359" s="4">
        <v>5</v>
      </c>
      <c r="D359" s="8">
        <v>1.76</v>
      </c>
      <c r="E359" s="4">
        <v>3</v>
      </c>
      <c r="F359" s="8">
        <v>1.52</v>
      </c>
      <c r="G359" s="4">
        <v>2</v>
      </c>
      <c r="H359" s="8">
        <v>2.33</v>
      </c>
      <c r="I359" s="4">
        <v>0</v>
      </c>
    </row>
    <row r="360" spans="1:9" x14ac:dyDescent="0.15">
      <c r="A360" s="2">
        <v>15</v>
      </c>
      <c r="B360" s="1" t="s">
        <v>168</v>
      </c>
      <c r="C360" s="4">
        <v>5</v>
      </c>
      <c r="D360" s="8">
        <v>1.76</v>
      </c>
      <c r="E360" s="4">
        <v>2</v>
      </c>
      <c r="F360" s="8">
        <v>1.01</v>
      </c>
      <c r="G360" s="4">
        <v>3</v>
      </c>
      <c r="H360" s="8">
        <v>3.49</v>
      </c>
      <c r="I360" s="4">
        <v>0</v>
      </c>
    </row>
    <row r="361" spans="1:9" x14ac:dyDescent="0.15">
      <c r="A361" s="2">
        <v>15</v>
      </c>
      <c r="B361" s="1" t="s">
        <v>199</v>
      </c>
      <c r="C361" s="4">
        <v>5</v>
      </c>
      <c r="D361" s="8">
        <v>1.76</v>
      </c>
      <c r="E361" s="4">
        <v>0</v>
      </c>
      <c r="F361" s="8">
        <v>0</v>
      </c>
      <c r="G361" s="4">
        <v>5</v>
      </c>
      <c r="H361" s="8">
        <v>5.81</v>
      </c>
      <c r="I361" s="4">
        <v>0</v>
      </c>
    </row>
    <row r="362" spans="1:9" x14ac:dyDescent="0.15">
      <c r="A362" s="2">
        <v>19</v>
      </c>
      <c r="B362" s="1" t="s">
        <v>191</v>
      </c>
      <c r="C362" s="4">
        <v>4</v>
      </c>
      <c r="D362" s="8">
        <v>1.41</v>
      </c>
      <c r="E362" s="4">
        <v>0</v>
      </c>
      <c r="F362" s="8">
        <v>0</v>
      </c>
      <c r="G362" s="4">
        <v>4</v>
      </c>
      <c r="H362" s="8">
        <v>4.6500000000000004</v>
      </c>
      <c r="I362" s="4">
        <v>0</v>
      </c>
    </row>
    <row r="363" spans="1:9" x14ac:dyDescent="0.15">
      <c r="A363" s="2">
        <v>19</v>
      </c>
      <c r="B363" s="1" t="s">
        <v>195</v>
      </c>
      <c r="C363" s="4">
        <v>4</v>
      </c>
      <c r="D363" s="8">
        <v>1.41</v>
      </c>
      <c r="E363" s="4">
        <v>2</v>
      </c>
      <c r="F363" s="8">
        <v>1.01</v>
      </c>
      <c r="G363" s="4">
        <v>2</v>
      </c>
      <c r="H363" s="8">
        <v>2.33</v>
      </c>
      <c r="I363" s="4">
        <v>0</v>
      </c>
    </row>
    <row r="364" spans="1:9" x14ac:dyDescent="0.15">
      <c r="A364" s="2">
        <v>19</v>
      </c>
      <c r="B364" s="1" t="s">
        <v>174</v>
      </c>
      <c r="C364" s="4">
        <v>4</v>
      </c>
      <c r="D364" s="8">
        <v>1.41</v>
      </c>
      <c r="E364" s="4">
        <v>2</v>
      </c>
      <c r="F364" s="8">
        <v>1.01</v>
      </c>
      <c r="G364" s="4">
        <v>2</v>
      </c>
      <c r="H364" s="8">
        <v>2.33</v>
      </c>
      <c r="I364" s="4">
        <v>0</v>
      </c>
    </row>
    <row r="365" spans="1:9" x14ac:dyDescent="0.15">
      <c r="A365" s="2">
        <v>19</v>
      </c>
      <c r="B365" s="1" t="s">
        <v>148</v>
      </c>
      <c r="C365" s="4">
        <v>4</v>
      </c>
      <c r="D365" s="8">
        <v>1.41</v>
      </c>
      <c r="E365" s="4">
        <v>4</v>
      </c>
      <c r="F365" s="8">
        <v>2.02</v>
      </c>
      <c r="G365" s="4">
        <v>0</v>
      </c>
      <c r="H365" s="8">
        <v>0</v>
      </c>
      <c r="I365" s="4">
        <v>0</v>
      </c>
    </row>
    <row r="366" spans="1:9" x14ac:dyDescent="0.15">
      <c r="A366" s="2">
        <v>19</v>
      </c>
      <c r="B366" s="1" t="s">
        <v>198</v>
      </c>
      <c r="C366" s="4">
        <v>4</v>
      </c>
      <c r="D366" s="8">
        <v>1.41</v>
      </c>
      <c r="E366" s="4">
        <v>3</v>
      </c>
      <c r="F366" s="8">
        <v>1.52</v>
      </c>
      <c r="G366" s="4">
        <v>1</v>
      </c>
      <c r="H366" s="8">
        <v>1.1599999999999999</v>
      </c>
      <c r="I366" s="4">
        <v>0</v>
      </c>
    </row>
    <row r="367" spans="1:9" x14ac:dyDescent="0.15">
      <c r="A367" s="2">
        <v>19</v>
      </c>
      <c r="B367" s="1" t="s">
        <v>165</v>
      </c>
      <c r="C367" s="4">
        <v>4</v>
      </c>
      <c r="D367" s="8">
        <v>1.41</v>
      </c>
      <c r="E367" s="4">
        <v>2</v>
      </c>
      <c r="F367" s="8">
        <v>1.01</v>
      </c>
      <c r="G367" s="4">
        <v>2</v>
      </c>
      <c r="H367" s="8">
        <v>2.33</v>
      </c>
      <c r="I367" s="4">
        <v>0</v>
      </c>
    </row>
    <row r="368" spans="1:9" x14ac:dyDescent="0.15">
      <c r="A368" s="2">
        <v>19</v>
      </c>
      <c r="B368" s="1" t="s">
        <v>156</v>
      </c>
      <c r="C368" s="4">
        <v>4</v>
      </c>
      <c r="D368" s="8">
        <v>1.41</v>
      </c>
      <c r="E368" s="4">
        <v>3</v>
      </c>
      <c r="F368" s="8">
        <v>1.52</v>
      </c>
      <c r="G368" s="4">
        <v>1</v>
      </c>
      <c r="H368" s="8">
        <v>1.1599999999999999</v>
      </c>
      <c r="I368" s="4">
        <v>0</v>
      </c>
    </row>
    <row r="369" spans="1:9" x14ac:dyDescent="0.15">
      <c r="A369" s="2">
        <v>19</v>
      </c>
      <c r="B369" s="1" t="s">
        <v>159</v>
      </c>
      <c r="C369" s="4">
        <v>4</v>
      </c>
      <c r="D369" s="8">
        <v>1.41</v>
      </c>
      <c r="E369" s="4">
        <v>3</v>
      </c>
      <c r="F369" s="8">
        <v>1.52</v>
      </c>
      <c r="G369" s="4">
        <v>1</v>
      </c>
      <c r="H369" s="8">
        <v>1.1599999999999999</v>
      </c>
      <c r="I369" s="4">
        <v>0</v>
      </c>
    </row>
    <row r="370" spans="1:9" x14ac:dyDescent="0.15">
      <c r="A370" s="1"/>
      <c r="C370" s="4"/>
      <c r="D370" s="8"/>
      <c r="E370" s="4"/>
      <c r="F370" s="8"/>
      <c r="G370" s="4"/>
      <c r="H370" s="8"/>
      <c r="I370" s="4"/>
    </row>
    <row r="371" spans="1:9" x14ac:dyDescent="0.15">
      <c r="A371" s="1" t="s">
        <v>16</v>
      </c>
      <c r="C371" s="4"/>
      <c r="D371" s="8"/>
      <c r="E371" s="4"/>
      <c r="F371" s="8"/>
      <c r="G371" s="4"/>
      <c r="H371" s="8"/>
      <c r="I371" s="4"/>
    </row>
    <row r="372" spans="1:9" x14ac:dyDescent="0.15">
      <c r="A372" s="2">
        <v>1</v>
      </c>
      <c r="B372" s="1" t="s">
        <v>161</v>
      </c>
      <c r="C372" s="4">
        <v>28</v>
      </c>
      <c r="D372" s="8">
        <v>6.1</v>
      </c>
      <c r="E372" s="4">
        <v>26</v>
      </c>
      <c r="F372" s="8">
        <v>8.25</v>
      </c>
      <c r="G372" s="4">
        <v>2</v>
      </c>
      <c r="H372" s="8">
        <v>1.39</v>
      </c>
      <c r="I372" s="4">
        <v>0</v>
      </c>
    </row>
    <row r="373" spans="1:9" x14ac:dyDescent="0.15">
      <c r="A373" s="2">
        <v>2</v>
      </c>
      <c r="B373" s="1" t="s">
        <v>153</v>
      </c>
      <c r="C373" s="4">
        <v>24</v>
      </c>
      <c r="D373" s="8">
        <v>5.23</v>
      </c>
      <c r="E373" s="4">
        <v>19</v>
      </c>
      <c r="F373" s="8">
        <v>6.03</v>
      </c>
      <c r="G373" s="4">
        <v>5</v>
      </c>
      <c r="H373" s="8">
        <v>3.47</v>
      </c>
      <c r="I373" s="4">
        <v>0</v>
      </c>
    </row>
    <row r="374" spans="1:9" x14ac:dyDescent="0.15">
      <c r="A374" s="2">
        <v>3</v>
      </c>
      <c r="B374" s="1" t="s">
        <v>154</v>
      </c>
      <c r="C374" s="4">
        <v>22</v>
      </c>
      <c r="D374" s="8">
        <v>4.79</v>
      </c>
      <c r="E374" s="4">
        <v>15</v>
      </c>
      <c r="F374" s="8">
        <v>4.76</v>
      </c>
      <c r="G374" s="4">
        <v>7</v>
      </c>
      <c r="H374" s="8">
        <v>4.8600000000000003</v>
      </c>
      <c r="I374" s="4">
        <v>0</v>
      </c>
    </row>
    <row r="375" spans="1:9" x14ac:dyDescent="0.15">
      <c r="A375" s="2">
        <v>4</v>
      </c>
      <c r="B375" s="1" t="s">
        <v>160</v>
      </c>
      <c r="C375" s="4">
        <v>16</v>
      </c>
      <c r="D375" s="8">
        <v>3.49</v>
      </c>
      <c r="E375" s="4">
        <v>15</v>
      </c>
      <c r="F375" s="8">
        <v>4.76</v>
      </c>
      <c r="G375" s="4">
        <v>1</v>
      </c>
      <c r="H375" s="8">
        <v>0.69</v>
      </c>
      <c r="I375" s="4">
        <v>0</v>
      </c>
    </row>
    <row r="376" spans="1:9" x14ac:dyDescent="0.15">
      <c r="A376" s="2">
        <v>5</v>
      </c>
      <c r="B376" s="1" t="s">
        <v>155</v>
      </c>
      <c r="C376" s="4">
        <v>14</v>
      </c>
      <c r="D376" s="8">
        <v>3.05</v>
      </c>
      <c r="E376" s="4">
        <v>13</v>
      </c>
      <c r="F376" s="8">
        <v>4.13</v>
      </c>
      <c r="G376" s="4">
        <v>1</v>
      </c>
      <c r="H376" s="8">
        <v>0.69</v>
      </c>
      <c r="I376" s="4">
        <v>0</v>
      </c>
    </row>
    <row r="377" spans="1:9" x14ac:dyDescent="0.15">
      <c r="A377" s="2">
        <v>5</v>
      </c>
      <c r="B377" s="1" t="s">
        <v>158</v>
      </c>
      <c r="C377" s="4">
        <v>14</v>
      </c>
      <c r="D377" s="8">
        <v>3.05</v>
      </c>
      <c r="E377" s="4">
        <v>12</v>
      </c>
      <c r="F377" s="8">
        <v>3.81</v>
      </c>
      <c r="G377" s="4">
        <v>2</v>
      </c>
      <c r="H377" s="8">
        <v>1.39</v>
      </c>
      <c r="I377" s="4">
        <v>0</v>
      </c>
    </row>
    <row r="378" spans="1:9" x14ac:dyDescent="0.15">
      <c r="A378" s="2">
        <v>5</v>
      </c>
      <c r="B378" s="1" t="s">
        <v>163</v>
      </c>
      <c r="C378" s="4">
        <v>14</v>
      </c>
      <c r="D378" s="8">
        <v>3.05</v>
      </c>
      <c r="E378" s="4">
        <v>14</v>
      </c>
      <c r="F378" s="8">
        <v>4.4400000000000004</v>
      </c>
      <c r="G378" s="4">
        <v>0</v>
      </c>
      <c r="H378" s="8">
        <v>0</v>
      </c>
      <c r="I378" s="4">
        <v>0</v>
      </c>
    </row>
    <row r="379" spans="1:9" x14ac:dyDescent="0.15">
      <c r="A379" s="2">
        <v>8</v>
      </c>
      <c r="B379" s="1" t="s">
        <v>151</v>
      </c>
      <c r="C379" s="4">
        <v>13</v>
      </c>
      <c r="D379" s="8">
        <v>2.83</v>
      </c>
      <c r="E379" s="4">
        <v>11</v>
      </c>
      <c r="F379" s="8">
        <v>3.49</v>
      </c>
      <c r="G379" s="4">
        <v>2</v>
      </c>
      <c r="H379" s="8">
        <v>1.39</v>
      </c>
      <c r="I379" s="4">
        <v>0</v>
      </c>
    </row>
    <row r="380" spans="1:9" x14ac:dyDescent="0.15">
      <c r="A380" s="2">
        <v>8</v>
      </c>
      <c r="B380" s="1" t="s">
        <v>162</v>
      </c>
      <c r="C380" s="4">
        <v>13</v>
      </c>
      <c r="D380" s="8">
        <v>2.83</v>
      </c>
      <c r="E380" s="4">
        <v>10</v>
      </c>
      <c r="F380" s="8">
        <v>3.17</v>
      </c>
      <c r="G380" s="4">
        <v>3</v>
      </c>
      <c r="H380" s="8">
        <v>2.08</v>
      </c>
      <c r="I380" s="4">
        <v>0</v>
      </c>
    </row>
    <row r="381" spans="1:9" x14ac:dyDescent="0.15">
      <c r="A381" s="2">
        <v>10</v>
      </c>
      <c r="B381" s="1" t="s">
        <v>150</v>
      </c>
      <c r="C381" s="4">
        <v>12</v>
      </c>
      <c r="D381" s="8">
        <v>2.61</v>
      </c>
      <c r="E381" s="4">
        <v>10</v>
      </c>
      <c r="F381" s="8">
        <v>3.17</v>
      </c>
      <c r="G381" s="4">
        <v>2</v>
      </c>
      <c r="H381" s="8">
        <v>1.39</v>
      </c>
      <c r="I381" s="4">
        <v>0</v>
      </c>
    </row>
    <row r="382" spans="1:9" x14ac:dyDescent="0.15">
      <c r="A382" s="2">
        <v>11</v>
      </c>
      <c r="B382" s="1" t="s">
        <v>156</v>
      </c>
      <c r="C382" s="4">
        <v>11</v>
      </c>
      <c r="D382" s="8">
        <v>2.4</v>
      </c>
      <c r="E382" s="4">
        <v>9</v>
      </c>
      <c r="F382" s="8">
        <v>2.86</v>
      </c>
      <c r="G382" s="4">
        <v>2</v>
      </c>
      <c r="H382" s="8">
        <v>1.39</v>
      </c>
      <c r="I382" s="4">
        <v>0</v>
      </c>
    </row>
    <row r="383" spans="1:9" x14ac:dyDescent="0.15">
      <c r="A383" s="2">
        <v>12</v>
      </c>
      <c r="B383" s="1" t="s">
        <v>149</v>
      </c>
      <c r="C383" s="4">
        <v>10</v>
      </c>
      <c r="D383" s="8">
        <v>2.1800000000000002</v>
      </c>
      <c r="E383" s="4">
        <v>9</v>
      </c>
      <c r="F383" s="8">
        <v>2.86</v>
      </c>
      <c r="G383" s="4">
        <v>1</v>
      </c>
      <c r="H383" s="8">
        <v>0.69</v>
      </c>
      <c r="I383" s="4">
        <v>0</v>
      </c>
    </row>
    <row r="384" spans="1:9" x14ac:dyDescent="0.15">
      <c r="A384" s="2">
        <v>13</v>
      </c>
      <c r="B384" s="1" t="s">
        <v>145</v>
      </c>
      <c r="C384" s="4">
        <v>9</v>
      </c>
      <c r="D384" s="8">
        <v>1.96</v>
      </c>
      <c r="E384" s="4">
        <v>2</v>
      </c>
      <c r="F384" s="8">
        <v>0.63</v>
      </c>
      <c r="G384" s="4">
        <v>7</v>
      </c>
      <c r="H384" s="8">
        <v>4.8600000000000003</v>
      </c>
      <c r="I384" s="4">
        <v>0</v>
      </c>
    </row>
    <row r="385" spans="1:9" x14ac:dyDescent="0.15">
      <c r="A385" s="2">
        <v>13</v>
      </c>
      <c r="B385" s="1" t="s">
        <v>165</v>
      </c>
      <c r="C385" s="4">
        <v>9</v>
      </c>
      <c r="D385" s="8">
        <v>1.96</v>
      </c>
      <c r="E385" s="4">
        <v>3</v>
      </c>
      <c r="F385" s="8">
        <v>0.95</v>
      </c>
      <c r="G385" s="4">
        <v>6</v>
      </c>
      <c r="H385" s="8">
        <v>4.17</v>
      </c>
      <c r="I385" s="4">
        <v>0</v>
      </c>
    </row>
    <row r="386" spans="1:9" x14ac:dyDescent="0.15">
      <c r="A386" s="2">
        <v>15</v>
      </c>
      <c r="B386" s="1" t="s">
        <v>159</v>
      </c>
      <c r="C386" s="4">
        <v>8</v>
      </c>
      <c r="D386" s="8">
        <v>1.74</v>
      </c>
      <c r="E386" s="4">
        <v>8</v>
      </c>
      <c r="F386" s="8">
        <v>2.54</v>
      </c>
      <c r="G386" s="4">
        <v>0</v>
      </c>
      <c r="H386" s="8">
        <v>0</v>
      </c>
      <c r="I386" s="4">
        <v>0</v>
      </c>
    </row>
    <row r="387" spans="1:9" x14ac:dyDescent="0.15">
      <c r="A387" s="2">
        <v>16</v>
      </c>
      <c r="B387" s="1" t="s">
        <v>175</v>
      </c>
      <c r="C387" s="4">
        <v>7</v>
      </c>
      <c r="D387" s="8">
        <v>1.53</v>
      </c>
      <c r="E387" s="4">
        <v>2</v>
      </c>
      <c r="F387" s="8">
        <v>0.63</v>
      </c>
      <c r="G387" s="4">
        <v>5</v>
      </c>
      <c r="H387" s="8">
        <v>3.47</v>
      </c>
      <c r="I387" s="4">
        <v>0</v>
      </c>
    </row>
    <row r="388" spans="1:9" x14ac:dyDescent="0.15">
      <c r="A388" s="2">
        <v>16</v>
      </c>
      <c r="B388" s="1" t="s">
        <v>200</v>
      </c>
      <c r="C388" s="4">
        <v>7</v>
      </c>
      <c r="D388" s="8">
        <v>1.53</v>
      </c>
      <c r="E388" s="4">
        <v>4</v>
      </c>
      <c r="F388" s="8">
        <v>1.27</v>
      </c>
      <c r="G388" s="4">
        <v>3</v>
      </c>
      <c r="H388" s="8">
        <v>2.08</v>
      </c>
      <c r="I388" s="4">
        <v>0</v>
      </c>
    </row>
    <row r="389" spans="1:9" x14ac:dyDescent="0.15">
      <c r="A389" s="2">
        <v>16</v>
      </c>
      <c r="B389" s="1" t="s">
        <v>174</v>
      </c>
      <c r="C389" s="4">
        <v>7</v>
      </c>
      <c r="D389" s="8">
        <v>1.53</v>
      </c>
      <c r="E389" s="4">
        <v>3</v>
      </c>
      <c r="F389" s="8">
        <v>0.95</v>
      </c>
      <c r="G389" s="4">
        <v>4</v>
      </c>
      <c r="H389" s="8">
        <v>2.78</v>
      </c>
      <c r="I389" s="4">
        <v>0</v>
      </c>
    </row>
    <row r="390" spans="1:9" x14ac:dyDescent="0.15">
      <c r="A390" s="2">
        <v>16</v>
      </c>
      <c r="B390" s="1" t="s">
        <v>172</v>
      </c>
      <c r="C390" s="4">
        <v>7</v>
      </c>
      <c r="D390" s="8">
        <v>1.53</v>
      </c>
      <c r="E390" s="4">
        <v>6</v>
      </c>
      <c r="F390" s="8">
        <v>1.9</v>
      </c>
      <c r="G390" s="4">
        <v>1</v>
      </c>
      <c r="H390" s="8">
        <v>0.69</v>
      </c>
      <c r="I390" s="4">
        <v>0</v>
      </c>
    </row>
    <row r="391" spans="1:9" x14ac:dyDescent="0.15">
      <c r="A391" s="2">
        <v>16</v>
      </c>
      <c r="B391" s="1" t="s">
        <v>201</v>
      </c>
      <c r="C391" s="4">
        <v>7</v>
      </c>
      <c r="D391" s="8">
        <v>1.53</v>
      </c>
      <c r="E391" s="4">
        <v>6</v>
      </c>
      <c r="F391" s="8">
        <v>1.9</v>
      </c>
      <c r="G391" s="4">
        <v>1</v>
      </c>
      <c r="H391" s="8">
        <v>0.69</v>
      </c>
      <c r="I391" s="4">
        <v>0</v>
      </c>
    </row>
    <row r="392" spans="1:9" x14ac:dyDescent="0.15">
      <c r="A392" s="2">
        <v>16</v>
      </c>
      <c r="B392" s="1" t="s">
        <v>202</v>
      </c>
      <c r="C392" s="4">
        <v>7</v>
      </c>
      <c r="D392" s="8">
        <v>1.53</v>
      </c>
      <c r="E392" s="4">
        <v>7</v>
      </c>
      <c r="F392" s="8">
        <v>2.2200000000000002</v>
      </c>
      <c r="G392" s="4">
        <v>0</v>
      </c>
      <c r="H392" s="8">
        <v>0</v>
      </c>
      <c r="I392" s="4">
        <v>0</v>
      </c>
    </row>
    <row r="393" spans="1:9" x14ac:dyDescent="0.15">
      <c r="A393" s="2">
        <v>16</v>
      </c>
      <c r="B393" s="1" t="s">
        <v>157</v>
      </c>
      <c r="C393" s="4">
        <v>7</v>
      </c>
      <c r="D393" s="8">
        <v>1.53</v>
      </c>
      <c r="E393" s="4">
        <v>7</v>
      </c>
      <c r="F393" s="8">
        <v>2.2200000000000002</v>
      </c>
      <c r="G393" s="4">
        <v>0</v>
      </c>
      <c r="H393" s="8">
        <v>0</v>
      </c>
      <c r="I393" s="4">
        <v>0</v>
      </c>
    </row>
    <row r="394" spans="1:9" x14ac:dyDescent="0.15">
      <c r="A394" s="1"/>
      <c r="C394" s="4"/>
      <c r="D394" s="8"/>
      <c r="E394" s="4"/>
      <c r="F394" s="8"/>
      <c r="G394" s="4"/>
      <c r="H394" s="8"/>
      <c r="I394" s="4"/>
    </row>
    <row r="395" spans="1:9" x14ac:dyDescent="0.15">
      <c r="A395" s="1" t="s">
        <v>17</v>
      </c>
      <c r="C395" s="4"/>
      <c r="D395" s="8"/>
      <c r="E395" s="4"/>
      <c r="F395" s="8"/>
      <c r="G395" s="4"/>
      <c r="H395" s="8"/>
      <c r="I395" s="4"/>
    </row>
    <row r="396" spans="1:9" x14ac:dyDescent="0.15">
      <c r="A396" s="2">
        <v>1</v>
      </c>
      <c r="B396" s="1" t="s">
        <v>145</v>
      </c>
      <c r="C396" s="4">
        <v>8</v>
      </c>
      <c r="D396" s="8">
        <v>8.7899999999999991</v>
      </c>
      <c r="E396" s="4">
        <v>5</v>
      </c>
      <c r="F396" s="8">
        <v>6.94</v>
      </c>
      <c r="G396" s="4">
        <v>3</v>
      </c>
      <c r="H396" s="8">
        <v>15.79</v>
      </c>
      <c r="I396" s="4">
        <v>0</v>
      </c>
    </row>
    <row r="397" spans="1:9" x14ac:dyDescent="0.15">
      <c r="A397" s="2">
        <v>2</v>
      </c>
      <c r="B397" s="1" t="s">
        <v>154</v>
      </c>
      <c r="C397" s="4">
        <v>7</v>
      </c>
      <c r="D397" s="8">
        <v>7.69</v>
      </c>
      <c r="E397" s="4">
        <v>7</v>
      </c>
      <c r="F397" s="8">
        <v>9.7200000000000006</v>
      </c>
      <c r="G397" s="4">
        <v>0</v>
      </c>
      <c r="H397" s="8">
        <v>0</v>
      </c>
      <c r="I397" s="4">
        <v>0</v>
      </c>
    </row>
    <row r="398" spans="1:9" x14ac:dyDescent="0.15">
      <c r="A398" s="2">
        <v>3</v>
      </c>
      <c r="B398" s="1" t="s">
        <v>163</v>
      </c>
      <c r="C398" s="4">
        <v>5</v>
      </c>
      <c r="D398" s="8">
        <v>5.49</v>
      </c>
      <c r="E398" s="4">
        <v>4</v>
      </c>
      <c r="F398" s="8">
        <v>5.56</v>
      </c>
      <c r="G398" s="4">
        <v>1</v>
      </c>
      <c r="H398" s="8">
        <v>5.26</v>
      </c>
      <c r="I398" s="4">
        <v>0</v>
      </c>
    </row>
    <row r="399" spans="1:9" x14ac:dyDescent="0.15">
      <c r="A399" s="2">
        <v>4</v>
      </c>
      <c r="B399" s="1" t="s">
        <v>164</v>
      </c>
      <c r="C399" s="4">
        <v>4</v>
      </c>
      <c r="D399" s="8">
        <v>4.4000000000000004</v>
      </c>
      <c r="E399" s="4">
        <v>4</v>
      </c>
      <c r="F399" s="8">
        <v>5.56</v>
      </c>
      <c r="G399" s="4">
        <v>0</v>
      </c>
      <c r="H399" s="8">
        <v>0</v>
      </c>
      <c r="I399" s="4">
        <v>0</v>
      </c>
    </row>
    <row r="400" spans="1:9" x14ac:dyDescent="0.15">
      <c r="A400" s="2">
        <v>5</v>
      </c>
      <c r="B400" s="1" t="s">
        <v>153</v>
      </c>
      <c r="C400" s="4">
        <v>3</v>
      </c>
      <c r="D400" s="8">
        <v>3.3</v>
      </c>
      <c r="E400" s="4">
        <v>3</v>
      </c>
      <c r="F400" s="8">
        <v>4.17</v>
      </c>
      <c r="G400" s="4">
        <v>0</v>
      </c>
      <c r="H400" s="8">
        <v>0</v>
      </c>
      <c r="I400" s="4">
        <v>0</v>
      </c>
    </row>
    <row r="401" spans="1:9" x14ac:dyDescent="0.15">
      <c r="A401" s="2">
        <v>5</v>
      </c>
      <c r="B401" s="1" t="s">
        <v>160</v>
      </c>
      <c r="C401" s="4">
        <v>3</v>
      </c>
      <c r="D401" s="8">
        <v>3.3</v>
      </c>
      <c r="E401" s="4">
        <v>3</v>
      </c>
      <c r="F401" s="8">
        <v>4.17</v>
      </c>
      <c r="G401" s="4">
        <v>0</v>
      </c>
      <c r="H401" s="8">
        <v>0</v>
      </c>
      <c r="I401" s="4">
        <v>0</v>
      </c>
    </row>
    <row r="402" spans="1:9" x14ac:dyDescent="0.15">
      <c r="A402" s="2">
        <v>5</v>
      </c>
      <c r="B402" s="1" t="s">
        <v>161</v>
      </c>
      <c r="C402" s="4">
        <v>3</v>
      </c>
      <c r="D402" s="8">
        <v>3.3</v>
      </c>
      <c r="E402" s="4">
        <v>3</v>
      </c>
      <c r="F402" s="8">
        <v>4.17</v>
      </c>
      <c r="G402" s="4">
        <v>0</v>
      </c>
      <c r="H402" s="8">
        <v>0</v>
      </c>
      <c r="I402" s="4">
        <v>0</v>
      </c>
    </row>
    <row r="403" spans="1:9" x14ac:dyDescent="0.15">
      <c r="A403" s="2">
        <v>8</v>
      </c>
      <c r="B403" s="1" t="s">
        <v>170</v>
      </c>
      <c r="C403" s="4">
        <v>2</v>
      </c>
      <c r="D403" s="8">
        <v>2.2000000000000002</v>
      </c>
      <c r="E403" s="4">
        <v>2</v>
      </c>
      <c r="F403" s="8">
        <v>2.78</v>
      </c>
      <c r="G403" s="4">
        <v>0</v>
      </c>
      <c r="H403" s="8">
        <v>0</v>
      </c>
      <c r="I403" s="4">
        <v>0</v>
      </c>
    </row>
    <row r="404" spans="1:9" x14ac:dyDescent="0.15">
      <c r="A404" s="2">
        <v>8</v>
      </c>
      <c r="B404" s="1" t="s">
        <v>179</v>
      </c>
      <c r="C404" s="4">
        <v>2</v>
      </c>
      <c r="D404" s="8">
        <v>2.2000000000000002</v>
      </c>
      <c r="E404" s="4">
        <v>1</v>
      </c>
      <c r="F404" s="8">
        <v>1.39</v>
      </c>
      <c r="G404" s="4">
        <v>1</v>
      </c>
      <c r="H404" s="8">
        <v>5.26</v>
      </c>
      <c r="I404" s="4">
        <v>0</v>
      </c>
    </row>
    <row r="405" spans="1:9" x14ac:dyDescent="0.15">
      <c r="A405" s="2">
        <v>8</v>
      </c>
      <c r="B405" s="1" t="s">
        <v>211</v>
      </c>
      <c r="C405" s="4">
        <v>2</v>
      </c>
      <c r="D405" s="8">
        <v>2.2000000000000002</v>
      </c>
      <c r="E405" s="4">
        <v>2</v>
      </c>
      <c r="F405" s="8">
        <v>2.78</v>
      </c>
      <c r="G405" s="4">
        <v>0</v>
      </c>
      <c r="H405" s="8">
        <v>0</v>
      </c>
      <c r="I405" s="4">
        <v>0</v>
      </c>
    </row>
    <row r="406" spans="1:9" x14ac:dyDescent="0.15">
      <c r="A406" s="2">
        <v>8</v>
      </c>
      <c r="B406" s="1" t="s">
        <v>212</v>
      </c>
      <c r="C406" s="4">
        <v>2</v>
      </c>
      <c r="D406" s="8">
        <v>2.2000000000000002</v>
      </c>
      <c r="E406" s="4">
        <v>1</v>
      </c>
      <c r="F406" s="8">
        <v>1.39</v>
      </c>
      <c r="G406" s="4">
        <v>1</v>
      </c>
      <c r="H406" s="8">
        <v>5.26</v>
      </c>
      <c r="I406" s="4">
        <v>0</v>
      </c>
    </row>
    <row r="407" spans="1:9" x14ac:dyDescent="0.15">
      <c r="A407" s="2">
        <v>8</v>
      </c>
      <c r="B407" s="1" t="s">
        <v>219</v>
      </c>
      <c r="C407" s="4">
        <v>2</v>
      </c>
      <c r="D407" s="8">
        <v>2.2000000000000002</v>
      </c>
      <c r="E407" s="4">
        <v>2</v>
      </c>
      <c r="F407" s="8">
        <v>2.78</v>
      </c>
      <c r="G407" s="4">
        <v>0</v>
      </c>
      <c r="H407" s="8">
        <v>0</v>
      </c>
      <c r="I407" s="4">
        <v>0</v>
      </c>
    </row>
    <row r="408" spans="1:9" x14ac:dyDescent="0.15">
      <c r="A408" s="2">
        <v>8</v>
      </c>
      <c r="B408" s="1" t="s">
        <v>221</v>
      </c>
      <c r="C408" s="4">
        <v>2</v>
      </c>
      <c r="D408" s="8">
        <v>2.2000000000000002</v>
      </c>
      <c r="E408" s="4">
        <v>2</v>
      </c>
      <c r="F408" s="8">
        <v>2.78</v>
      </c>
      <c r="G408" s="4">
        <v>0</v>
      </c>
      <c r="H408" s="8">
        <v>0</v>
      </c>
      <c r="I408" s="4">
        <v>0</v>
      </c>
    </row>
    <row r="409" spans="1:9" x14ac:dyDescent="0.15">
      <c r="A409" s="2">
        <v>8</v>
      </c>
      <c r="B409" s="1" t="s">
        <v>155</v>
      </c>
      <c r="C409" s="4">
        <v>2</v>
      </c>
      <c r="D409" s="8">
        <v>2.2000000000000002</v>
      </c>
      <c r="E409" s="4">
        <v>2</v>
      </c>
      <c r="F409" s="8">
        <v>2.78</v>
      </c>
      <c r="G409" s="4">
        <v>0</v>
      </c>
      <c r="H409" s="8">
        <v>0</v>
      </c>
      <c r="I409" s="4">
        <v>0</v>
      </c>
    </row>
    <row r="410" spans="1:9" x14ac:dyDescent="0.15">
      <c r="A410" s="2">
        <v>8</v>
      </c>
      <c r="B410" s="1" t="s">
        <v>199</v>
      </c>
      <c r="C410" s="4">
        <v>2</v>
      </c>
      <c r="D410" s="8">
        <v>2.2000000000000002</v>
      </c>
      <c r="E410" s="4">
        <v>0</v>
      </c>
      <c r="F410" s="8">
        <v>0</v>
      </c>
      <c r="G410" s="4">
        <v>2</v>
      </c>
      <c r="H410" s="8">
        <v>10.53</v>
      </c>
      <c r="I410" s="4">
        <v>0</v>
      </c>
    </row>
    <row r="411" spans="1:9" x14ac:dyDescent="0.15">
      <c r="A411" s="2">
        <v>16</v>
      </c>
      <c r="B411" s="1" t="s">
        <v>175</v>
      </c>
      <c r="C411" s="4">
        <v>1</v>
      </c>
      <c r="D411" s="8">
        <v>1.1000000000000001</v>
      </c>
      <c r="E411" s="4">
        <v>1</v>
      </c>
      <c r="F411" s="8">
        <v>1.39</v>
      </c>
      <c r="G411" s="4">
        <v>0</v>
      </c>
      <c r="H411" s="8">
        <v>0</v>
      </c>
      <c r="I411" s="4">
        <v>0</v>
      </c>
    </row>
    <row r="412" spans="1:9" x14ac:dyDescent="0.15">
      <c r="A412" s="2">
        <v>16</v>
      </c>
      <c r="B412" s="1" t="s">
        <v>195</v>
      </c>
      <c r="C412" s="4">
        <v>1</v>
      </c>
      <c r="D412" s="8">
        <v>1.1000000000000001</v>
      </c>
      <c r="E412" s="4">
        <v>0</v>
      </c>
      <c r="F412" s="8">
        <v>0</v>
      </c>
      <c r="G412" s="4">
        <v>1</v>
      </c>
      <c r="H412" s="8">
        <v>5.26</v>
      </c>
      <c r="I412" s="4">
        <v>0</v>
      </c>
    </row>
    <row r="413" spans="1:9" x14ac:dyDescent="0.15">
      <c r="A413" s="2">
        <v>16</v>
      </c>
      <c r="B413" s="1" t="s">
        <v>203</v>
      </c>
      <c r="C413" s="4">
        <v>1</v>
      </c>
      <c r="D413" s="8">
        <v>1.1000000000000001</v>
      </c>
      <c r="E413" s="4">
        <v>1</v>
      </c>
      <c r="F413" s="8">
        <v>1.39</v>
      </c>
      <c r="G413" s="4">
        <v>0</v>
      </c>
      <c r="H413" s="8">
        <v>0</v>
      </c>
      <c r="I413" s="4">
        <v>0</v>
      </c>
    </row>
    <row r="414" spans="1:9" x14ac:dyDescent="0.15">
      <c r="A414" s="2">
        <v>16</v>
      </c>
      <c r="B414" s="1" t="s">
        <v>196</v>
      </c>
      <c r="C414" s="4">
        <v>1</v>
      </c>
      <c r="D414" s="8">
        <v>1.1000000000000001</v>
      </c>
      <c r="E414" s="4">
        <v>1</v>
      </c>
      <c r="F414" s="8">
        <v>1.39</v>
      </c>
      <c r="G414" s="4">
        <v>0</v>
      </c>
      <c r="H414" s="8">
        <v>0</v>
      </c>
      <c r="I414" s="4">
        <v>0</v>
      </c>
    </row>
    <row r="415" spans="1:9" x14ac:dyDescent="0.15">
      <c r="A415" s="2">
        <v>16</v>
      </c>
      <c r="B415" s="1" t="s">
        <v>197</v>
      </c>
      <c r="C415" s="4">
        <v>1</v>
      </c>
      <c r="D415" s="8">
        <v>1.1000000000000001</v>
      </c>
      <c r="E415" s="4">
        <v>0</v>
      </c>
      <c r="F415" s="8">
        <v>0</v>
      </c>
      <c r="G415" s="4">
        <v>1</v>
      </c>
      <c r="H415" s="8">
        <v>5.26</v>
      </c>
      <c r="I415" s="4">
        <v>0</v>
      </c>
    </row>
    <row r="416" spans="1:9" x14ac:dyDescent="0.15">
      <c r="A416" s="2">
        <v>16</v>
      </c>
      <c r="B416" s="1" t="s">
        <v>204</v>
      </c>
      <c r="C416" s="4">
        <v>1</v>
      </c>
      <c r="D416" s="8">
        <v>1.1000000000000001</v>
      </c>
      <c r="E416" s="4">
        <v>0</v>
      </c>
      <c r="F416" s="8">
        <v>0</v>
      </c>
      <c r="G416" s="4">
        <v>1</v>
      </c>
      <c r="H416" s="8">
        <v>5.26</v>
      </c>
      <c r="I416" s="4">
        <v>0</v>
      </c>
    </row>
    <row r="417" spans="1:9" x14ac:dyDescent="0.15">
      <c r="A417" s="2">
        <v>16</v>
      </c>
      <c r="B417" s="1" t="s">
        <v>177</v>
      </c>
      <c r="C417" s="4">
        <v>1</v>
      </c>
      <c r="D417" s="8">
        <v>1.1000000000000001</v>
      </c>
      <c r="E417" s="4">
        <v>1</v>
      </c>
      <c r="F417" s="8">
        <v>1.39</v>
      </c>
      <c r="G417" s="4">
        <v>0</v>
      </c>
      <c r="H417" s="8">
        <v>0</v>
      </c>
      <c r="I417" s="4">
        <v>0</v>
      </c>
    </row>
    <row r="418" spans="1:9" x14ac:dyDescent="0.15">
      <c r="A418" s="2">
        <v>16</v>
      </c>
      <c r="B418" s="1" t="s">
        <v>205</v>
      </c>
      <c r="C418" s="4">
        <v>1</v>
      </c>
      <c r="D418" s="8">
        <v>1.1000000000000001</v>
      </c>
      <c r="E418" s="4">
        <v>1</v>
      </c>
      <c r="F418" s="8">
        <v>1.39</v>
      </c>
      <c r="G418" s="4">
        <v>0</v>
      </c>
      <c r="H418" s="8">
        <v>0</v>
      </c>
      <c r="I418" s="4">
        <v>0</v>
      </c>
    </row>
    <row r="419" spans="1:9" x14ac:dyDescent="0.15">
      <c r="A419" s="2">
        <v>16</v>
      </c>
      <c r="B419" s="1" t="s">
        <v>206</v>
      </c>
      <c r="C419" s="4">
        <v>1</v>
      </c>
      <c r="D419" s="8">
        <v>1.1000000000000001</v>
      </c>
      <c r="E419" s="4">
        <v>1</v>
      </c>
      <c r="F419" s="8">
        <v>1.39</v>
      </c>
      <c r="G419" s="4">
        <v>0</v>
      </c>
      <c r="H419" s="8">
        <v>0</v>
      </c>
      <c r="I419" s="4">
        <v>0</v>
      </c>
    </row>
    <row r="420" spans="1:9" x14ac:dyDescent="0.15">
      <c r="A420" s="2">
        <v>16</v>
      </c>
      <c r="B420" s="1" t="s">
        <v>207</v>
      </c>
      <c r="C420" s="4">
        <v>1</v>
      </c>
      <c r="D420" s="8">
        <v>1.1000000000000001</v>
      </c>
      <c r="E420" s="4">
        <v>1</v>
      </c>
      <c r="F420" s="8">
        <v>1.39</v>
      </c>
      <c r="G420" s="4">
        <v>0</v>
      </c>
      <c r="H420" s="8">
        <v>0</v>
      </c>
      <c r="I420" s="4">
        <v>0</v>
      </c>
    </row>
    <row r="421" spans="1:9" x14ac:dyDescent="0.15">
      <c r="A421" s="2">
        <v>16</v>
      </c>
      <c r="B421" s="1" t="s">
        <v>208</v>
      </c>
      <c r="C421" s="4">
        <v>1</v>
      </c>
      <c r="D421" s="8">
        <v>1.1000000000000001</v>
      </c>
      <c r="E421" s="4">
        <v>0</v>
      </c>
      <c r="F421" s="8">
        <v>0</v>
      </c>
      <c r="G421" s="4">
        <v>1</v>
      </c>
      <c r="H421" s="8">
        <v>5.26</v>
      </c>
      <c r="I421" s="4">
        <v>0</v>
      </c>
    </row>
    <row r="422" spans="1:9" x14ac:dyDescent="0.15">
      <c r="A422" s="2">
        <v>16</v>
      </c>
      <c r="B422" s="1" t="s">
        <v>209</v>
      </c>
      <c r="C422" s="4">
        <v>1</v>
      </c>
      <c r="D422" s="8">
        <v>1.1000000000000001</v>
      </c>
      <c r="E422" s="4">
        <v>0</v>
      </c>
      <c r="F422" s="8">
        <v>0</v>
      </c>
      <c r="G422" s="4">
        <v>1</v>
      </c>
      <c r="H422" s="8">
        <v>5.26</v>
      </c>
      <c r="I422" s="4">
        <v>0</v>
      </c>
    </row>
    <row r="423" spans="1:9" x14ac:dyDescent="0.15">
      <c r="A423" s="2">
        <v>16</v>
      </c>
      <c r="B423" s="1" t="s">
        <v>188</v>
      </c>
      <c r="C423" s="4">
        <v>1</v>
      </c>
      <c r="D423" s="8">
        <v>1.1000000000000001</v>
      </c>
      <c r="E423" s="4">
        <v>0</v>
      </c>
      <c r="F423" s="8">
        <v>0</v>
      </c>
      <c r="G423" s="4">
        <v>1</v>
      </c>
      <c r="H423" s="8">
        <v>5.26</v>
      </c>
      <c r="I423" s="4">
        <v>0</v>
      </c>
    </row>
    <row r="424" spans="1:9" x14ac:dyDescent="0.15">
      <c r="A424" s="2">
        <v>16</v>
      </c>
      <c r="B424" s="1" t="s">
        <v>210</v>
      </c>
      <c r="C424" s="4">
        <v>1</v>
      </c>
      <c r="D424" s="8">
        <v>1.1000000000000001</v>
      </c>
      <c r="E424" s="4">
        <v>1</v>
      </c>
      <c r="F424" s="8">
        <v>1.39</v>
      </c>
      <c r="G424" s="4">
        <v>0</v>
      </c>
      <c r="H424" s="8">
        <v>0</v>
      </c>
      <c r="I424" s="4">
        <v>0</v>
      </c>
    </row>
    <row r="425" spans="1:9" x14ac:dyDescent="0.15">
      <c r="A425" s="2">
        <v>16</v>
      </c>
      <c r="B425" s="1" t="s">
        <v>213</v>
      </c>
      <c r="C425" s="4">
        <v>1</v>
      </c>
      <c r="D425" s="8">
        <v>1.1000000000000001</v>
      </c>
      <c r="E425" s="4">
        <v>1</v>
      </c>
      <c r="F425" s="8">
        <v>1.39</v>
      </c>
      <c r="G425" s="4">
        <v>0</v>
      </c>
      <c r="H425" s="8">
        <v>0</v>
      </c>
      <c r="I425" s="4">
        <v>0</v>
      </c>
    </row>
    <row r="426" spans="1:9" x14ac:dyDescent="0.15">
      <c r="A426" s="2">
        <v>16</v>
      </c>
      <c r="B426" s="1" t="s">
        <v>214</v>
      </c>
      <c r="C426" s="4">
        <v>1</v>
      </c>
      <c r="D426" s="8">
        <v>1.1000000000000001</v>
      </c>
      <c r="E426" s="4">
        <v>1</v>
      </c>
      <c r="F426" s="8">
        <v>1.39</v>
      </c>
      <c r="G426" s="4">
        <v>0</v>
      </c>
      <c r="H426" s="8">
        <v>0</v>
      </c>
      <c r="I426" s="4">
        <v>0</v>
      </c>
    </row>
    <row r="427" spans="1:9" x14ac:dyDescent="0.15">
      <c r="A427" s="2">
        <v>16</v>
      </c>
      <c r="B427" s="1" t="s">
        <v>215</v>
      </c>
      <c r="C427" s="4">
        <v>1</v>
      </c>
      <c r="D427" s="8">
        <v>1.1000000000000001</v>
      </c>
      <c r="E427" s="4">
        <v>1</v>
      </c>
      <c r="F427" s="8">
        <v>1.39</v>
      </c>
      <c r="G427" s="4">
        <v>0</v>
      </c>
      <c r="H427" s="8">
        <v>0</v>
      </c>
      <c r="I427" s="4">
        <v>0</v>
      </c>
    </row>
    <row r="428" spans="1:9" x14ac:dyDescent="0.15">
      <c r="A428" s="2">
        <v>16</v>
      </c>
      <c r="B428" s="1" t="s">
        <v>216</v>
      </c>
      <c r="C428" s="4">
        <v>1</v>
      </c>
      <c r="D428" s="8">
        <v>1.1000000000000001</v>
      </c>
      <c r="E428" s="4">
        <v>1</v>
      </c>
      <c r="F428" s="8">
        <v>1.39</v>
      </c>
      <c r="G428" s="4">
        <v>0</v>
      </c>
      <c r="H428" s="8">
        <v>0</v>
      </c>
      <c r="I428" s="4">
        <v>0</v>
      </c>
    </row>
    <row r="429" spans="1:9" x14ac:dyDescent="0.15">
      <c r="A429" s="2">
        <v>16</v>
      </c>
      <c r="B429" s="1" t="s">
        <v>217</v>
      </c>
      <c r="C429" s="4">
        <v>1</v>
      </c>
      <c r="D429" s="8">
        <v>1.1000000000000001</v>
      </c>
      <c r="E429" s="4">
        <v>1</v>
      </c>
      <c r="F429" s="8">
        <v>1.39</v>
      </c>
      <c r="G429" s="4">
        <v>0</v>
      </c>
      <c r="H429" s="8">
        <v>0</v>
      </c>
      <c r="I429" s="4">
        <v>0</v>
      </c>
    </row>
    <row r="430" spans="1:9" x14ac:dyDescent="0.15">
      <c r="A430" s="2">
        <v>16</v>
      </c>
      <c r="B430" s="1" t="s">
        <v>218</v>
      </c>
      <c r="C430" s="4">
        <v>1</v>
      </c>
      <c r="D430" s="8">
        <v>1.1000000000000001</v>
      </c>
      <c r="E430" s="4">
        <v>0</v>
      </c>
      <c r="F430" s="8">
        <v>0</v>
      </c>
      <c r="G430" s="4">
        <v>1</v>
      </c>
      <c r="H430" s="8">
        <v>5.26</v>
      </c>
      <c r="I430" s="4">
        <v>0</v>
      </c>
    </row>
    <row r="431" spans="1:9" x14ac:dyDescent="0.15">
      <c r="A431" s="2">
        <v>16</v>
      </c>
      <c r="B431" s="1" t="s">
        <v>200</v>
      </c>
      <c r="C431" s="4">
        <v>1</v>
      </c>
      <c r="D431" s="8">
        <v>1.1000000000000001</v>
      </c>
      <c r="E431" s="4">
        <v>0</v>
      </c>
      <c r="F431" s="8">
        <v>0</v>
      </c>
      <c r="G431" s="4">
        <v>1</v>
      </c>
      <c r="H431" s="8">
        <v>5.26</v>
      </c>
      <c r="I431" s="4">
        <v>0</v>
      </c>
    </row>
    <row r="432" spans="1:9" x14ac:dyDescent="0.15">
      <c r="A432" s="2">
        <v>16</v>
      </c>
      <c r="B432" s="1" t="s">
        <v>220</v>
      </c>
      <c r="C432" s="4">
        <v>1</v>
      </c>
      <c r="D432" s="8">
        <v>1.1000000000000001</v>
      </c>
      <c r="E432" s="4">
        <v>1</v>
      </c>
      <c r="F432" s="8">
        <v>1.39</v>
      </c>
      <c r="G432" s="4">
        <v>0</v>
      </c>
      <c r="H432" s="8">
        <v>0</v>
      </c>
      <c r="I432" s="4">
        <v>0</v>
      </c>
    </row>
    <row r="433" spans="1:9" x14ac:dyDescent="0.15">
      <c r="A433" s="2">
        <v>16</v>
      </c>
      <c r="B433" s="1" t="s">
        <v>222</v>
      </c>
      <c r="C433" s="4">
        <v>1</v>
      </c>
      <c r="D433" s="8">
        <v>1.1000000000000001</v>
      </c>
      <c r="E433" s="4">
        <v>1</v>
      </c>
      <c r="F433" s="8">
        <v>1.39</v>
      </c>
      <c r="G433" s="4">
        <v>0</v>
      </c>
      <c r="H433" s="8">
        <v>0</v>
      </c>
      <c r="I433" s="4">
        <v>0</v>
      </c>
    </row>
    <row r="434" spans="1:9" x14ac:dyDescent="0.15">
      <c r="A434" s="2">
        <v>16</v>
      </c>
      <c r="B434" s="1" t="s">
        <v>148</v>
      </c>
      <c r="C434" s="4">
        <v>1</v>
      </c>
      <c r="D434" s="8">
        <v>1.1000000000000001</v>
      </c>
      <c r="E434" s="4">
        <v>1</v>
      </c>
      <c r="F434" s="8">
        <v>1.39</v>
      </c>
      <c r="G434" s="4">
        <v>0</v>
      </c>
      <c r="H434" s="8">
        <v>0</v>
      </c>
      <c r="I434" s="4">
        <v>0</v>
      </c>
    </row>
    <row r="435" spans="1:9" x14ac:dyDescent="0.15">
      <c r="A435" s="2">
        <v>16</v>
      </c>
      <c r="B435" s="1" t="s">
        <v>149</v>
      </c>
      <c r="C435" s="4">
        <v>1</v>
      </c>
      <c r="D435" s="8">
        <v>1.1000000000000001</v>
      </c>
      <c r="E435" s="4">
        <v>1</v>
      </c>
      <c r="F435" s="8">
        <v>1.39</v>
      </c>
      <c r="G435" s="4">
        <v>0</v>
      </c>
      <c r="H435" s="8">
        <v>0</v>
      </c>
      <c r="I435" s="4">
        <v>0</v>
      </c>
    </row>
    <row r="436" spans="1:9" x14ac:dyDescent="0.15">
      <c r="A436" s="2">
        <v>16</v>
      </c>
      <c r="B436" s="1" t="s">
        <v>150</v>
      </c>
      <c r="C436" s="4">
        <v>1</v>
      </c>
      <c r="D436" s="8">
        <v>1.1000000000000001</v>
      </c>
      <c r="E436" s="4">
        <v>1</v>
      </c>
      <c r="F436" s="8">
        <v>1.39</v>
      </c>
      <c r="G436" s="4">
        <v>0</v>
      </c>
      <c r="H436" s="8">
        <v>0</v>
      </c>
      <c r="I436" s="4">
        <v>0</v>
      </c>
    </row>
    <row r="437" spans="1:9" x14ac:dyDescent="0.15">
      <c r="A437" s="2">
        <v>16</v>
      </c>
      <c r="B437" s="1" t="s">
        <v>223</v>
      </c>
      <c r="C437" s="4">
        <v>1</v>
      </c>
      <c r="D437" s="8">
        <v>1.1000000000000001</v>
      </c>
      <c r="E437" s="4">
        <v>1</v>
      </c>
      <c r="F437" s="8">
        <v>1.39</v>
      </c>
      <c r="G437" s="4">
        <v>0</v>
      </c>
      <c r="H437" s="8">
        <v>0</v>
      </c>
      <c r="I437" s="4">
        <v>0</v>
      </c>
    </row>
    <row r="438" spans="1:9" x14ac:dyDescent="0.15">
      <c r="A438" s="2">
        <v>16</v>
      </c>
      <c r="B438" s="1" t="s">
        <v>194</v>
      </c>
      <c r="C438" s="4">
        <v>1</v>
      </c>
      <c r="D438" s="8">
        <v>1.1000000000000001</v>
      </c>
      <c r="E438" s="4">
        <v>1</v>
      </c>
      <c r="F438" s="8">
        <v>1.39</v>
      </c>
      <c r="G438" s="4">
        <v>0</v>
      </c>
      <c r="H438" s="8">
        <v>0</v>
      </c>
      <c r="I438" s="4">
        <v>0</v>
      </c>
    </row>
    <row r="439" spans="1:9" x14ac:dyDescent="0.15">
      <c r="A439" s="2">
        <v>16</v>
      </c>
      <c r="B439" s="1" t="s">
        <v>180</v>
      </c>
      <c r="C439" s="4">
        <v>1</v>
      </c>
      <c r="D439" s="8">
        <v>1.1000000000000001</v>
      </c>
      <c r="E439" s="4">
        <v>1</v>
      </c>
      <c r="F439" s="8">
        <v>1.39</v>
      </c>
      <c r="G439" s="4">
        <v>0</v>
      </c>
      <c r="H439" s="8">
        <v>0</v>
      </c>
      <c r="I439" s="4">
        <v>0</v>
      </c>
    </row>
    <row r="440" spans="1:9" x14ac:dyDescent="0.15">
      <c r="A440" s="2">
        <v>16</v>
      </c>
      <c r="B440" s="1" t="s">
        <v>189</v>
      </c>
      <c r="C440" s="4">
        <v>1</v>
      </c>
      <c r="D440" s="8">
        <v>1.1000000000000001</v>
      </c>
      <c r="E440" s="4">
        <v>1</v>
      </c>
      <c r="F440" s="8">
        <v>1.39</v>
      </c>
      <c r="G440" s="4">
        <v>0</v>
      </c>
      <c r="H440" s="8">
        <v>0</v>
      </c>
      <c r="I440" s="4">
        <v>0</v>
      </c>
    </row>
    <row r="441" spans="1:9" x14ac:dyDescent="0.15">
      <c r="A441" s="2">
        <v>16</v>
      </c>
      <c r="B441" s="1" t="s">
        <v>224</v>
      </c>
      <c r="C441" s="4">
        <v>1</v>
      </c>
      <c r="D441" s="8">
        <v>1.1000000000000001</v>
      </c>
      <c r="E441" s="4">
        <v>1</v>
      </c>
      <c r="F441" s="8">
        <v>1.39</v>
      </c>
      <c r="G441" s="4">
        <v>0</v>
      </c>
      <c r="H441" s="8">
        <v>0</v>
      </c>
      <c r="I441" s="4">
        <v>0</v>
      </c>
    </row>
    <row r="442" spans="1:9" x14ac:dyDescent="0.15">
      <c r="A442" s="2">
        <v>16</v>
      </c>
      <c r="B442" s="1" t="s">
        <v>168</v>
      </c>
      <c r="C442" s="4">
        <v>1</v>
      </c>
      <c r="D442" s="8">
        <v>1.1000000000000001</v>
      </c>
      <c r="E442" s="4">
        <v>0</v>
      </c>
      <c r="F442" s="8">
        <v>0</v>
      </c>
      <c r="G442" s="4">
        <v>1</v>
      </c>
      <c r="H442" s="8">
        <v>5.26</v>
      </c>
      <c r="I442" s="4">
        <v>0</v>
      </c>
    </row>
    <row r="443" spans="1:9" x14ac:dyDescent="0.15">
      <c r="A443" s="2">
        <v>16</v>
      </c>
      <c r="B443" s="1" t="s">
        <v>225</v>
      </c>
      <c r="C443" s="4">
        <v>1</v>
      </c>
      <c r="D443" s="8">
        <v>1.1000000000000001</v>
      </c>
      <c r="E443" s="4">
        <v>1</v>
      </c>
      <c r="F443" s="8">
        <v>1.39</v>
      </c>
      <c r="G443" s="4">
        <v>0</v>
      </c>
      <c r="H443" s="8">
        <v>0</v>
      </c>
      <c r="I443" s="4">
        <v>0</v>
      </c>
    </row>
    <row r="444" spans="1:9" x14ac:dyDescent="0.15">
      <c r="A444" s="2">
        <v>16</v>
      </c>
      <c r="B444" s="1" t="s">
        <v>158</v>
      </c>
      <c r="C444" s="4">
        <v>1</v>
      </c>
      <c r="D444" s="8">
        <v>1.1000000000000001</v>
      </c>
      <c r="E444" s="4">
        <v>1</v>
      </c>
      <c r="F444" s="8">
        <v>1.39</v>
      </c>
      <c r="G444" s="4">
        <v>0</v>
      </c>
      <c r="H444" s="8">
        <v>0</v>
      </c>
      <c r="I444" s="4">
        <v>0</v>
      </c>
    </row>
    <row r="445" spans="1:9" x14ac:dyDescent="0.15">
      <c r="A445" s="2">
        <v>16</v>
      </c>
      <c r="B445" s="1" t="s">
        <v>184</v>
      </c>
      <c r="C445" s="4">
        <v>1</v>
      </c>
      <c r="D445" s="8">
        <v>1.1000000000000001</v>
      </c>
      <c r="E445" s="4">
        <v>1</v>
      </c>
      <c r="F445" s="8">
        <v>1.39</v>
      </c>
      <c r="G445" s="4">
        <v>0</v>
      </c>
      <c r="H445" s="8">
        <v>0</v>
      </c>
      <c r="I445" s="4">
        <v>0</v>
      </c>
    </row>
    <row r="446" spans="1:9" x14ac:dyDescent="0.15">
      <c r="A446" s="2">
        <v>16</v>
      </c>
      <c r="B446" s="1" t="s">
        <v>226</v>
      </c>
      <c r="C446" s="4">
        <v>1</v>
      </c>
      <c r="D446" s="8">
        <v>1.1000000000000001</v>
      </c>
      <c r="E446" s="4">
        <v>1</v>
      </c>
      <c r="F446" s="8">
        <v>1.39</v>
      </c>
      <c r="G446" s="4">
        <v>0</v>
      </c>
      <c r="H446" s="8">
        <v>0</v>
      </c>
      <c r="I446" s="4">
        <v>0</v>
      </c>
    </row>
    <row r="447" spans="1:9" x14ac:dyDescent="0.15">
      <c r="A447" s="2">
        <v>16</v>
      </c>
      <c r="B447" s="1" t="s">
        <v>159</v>
      </c>
      <c r="C447" s="4">
        <v>1</v>
      </c>
      <c r="D447" s="8">
        <v>1.1000000000000001</v>
      </c>
      <c r="E447" s="4">
        <v>1</v>
      </c>
      <c r="F447" s="8">
        <v>1.39</v>
      </c>
      <c r="G447" s="4">
        <v>0</v>
      </c>
      <c r="H447" s="8">
        <v>0</v>
      </c>
      <c r="I447" s="4">
        <v>0</v>
      </c>
    </row>
    <row r="448" spans="1:9" x14ac:dyDescent="0.15">
      <c r="A448" s="2">
        <v>16</v>
      </c>
      <c r="B448" s="1" t="s">
        <v>227</v>
      </c>
      <c r="C448" s="4">
        <v>1</v>
      </c>
      <c r="D448" s="8">
        <v>1.1000000000000001</v>
      </c>
      <c r="E448" s="4">
        <v>1</v>
      </c>
      <c r="F448" s="8">
        <v>1.39</v>
      </c>
      <c r="G448" s="4">
        <v>0</v>
      </c>
      <c r="H448" s="8">
        <v>0</v>
      </c>
      <c r="I448" s="4">
        <v>0</v>
      </c>
    </row>
    <row r="449" spans="1:9" x14ac:dyDescent="0.15">
      <c r="A449" s="2">
        <v>16</v>
      </c>
      <c r="B449" s="1" t="s">
        <v>173</v>
      </c>
      <c r="C449" s="4">
        <v>1</v>
      </c>
      <c r="D449" s="8">
        <v>1.1000000000000001</v>
      </c>
      <c r="E449" s="4">
        <v>1</v>
      </c>
      <c r="F449" s="8">
        <v>1.39</v>
      </c>
      <c r="G449" s="4">
        <v>0</v>
      </c>
      <c r="H449" s="8">
        <v>0</v>
      </c>
      <c r="I449" s="4">
        <v>0</v>
      </c>
    </row>
    <row r="450" spans="1:9" x14ac:dyDescent="0.15">
      <c r="A450" s="2">
        <v>16</v>
      </c>
      <c r="B450" s="1" t="s">
        <v>228</v>
      </c>
      <c r="C450" s="4">
        <v>1</v>
      </c>
      <c r="D450" s="8">
        <v>1.1000000000000001</v>
      </c>
      <c r="E450" s="4">
        <v>0</v>
      </c>
      <c r="F450" s="8">
        <v>0</v>
      </c>
      <c r="G450" s="4">
        <v>1</v>
      </c>
      <c r="H450" s="8">
        <v>5.26</v>
      </c>
      <c r="I450" s="4">
        <v>0</v>
      </c>
    </row>
    <row r="451" spans="1:9" x14ac:dyDescent="0.15">
      <c r="A451" s="2">
        <v>16</v>
      </c>
      <c r="B451" s="1" t="s">
        <v>229</v>
      </c>
      <c r="C451" s="4">
        <v>1</v>
      </c>
      <c r="D451" s="8">
        <v>1.1000000000000001</v>
      </c>
      <c r="E451" s="4">
        <v>0</v>
      </c>
      <c r="F451" s="8">
        <v>0</v>
      </c>
      <c r="G451" s="4">
        <v>1</v>
      </c>
      <c r="H451" s="8">
        <v>5.26</v>
      </c>
      <c r="I451" s="4">
        <v>0</v>
      </c>
    </row>
    <row r="452" spans="1:9" x14ac:dyDescent="0.15">
      <c r="A452" s="2">
        <v>16</v>
      </c>
      <c r="B452" s="1" t="s">
        <v>230</v>
      </c>
      <c r="C452" s="4">
        <v>1</v>
      </c>
      <c r="D452" s="8">
        <v>1.1000000000000001</v>
      </c>
      <c r="E452" s="4">
        <v>1</v>
      </c>
      <c r="F452" s="8">
        <v>1.39</v>
      </c>
      <c r="G452" s="4">
        <v>0</v>
      </c>
      <c r="H452" s="8">
        <v>0</v>
      </c>
      <c r="I452" s="4">
        <v>0</v>
      </c>
    </row>
    <row r="453" spans="1:9" x14ac:dyDescent="0.15">
      <c r="A453" s="1"/>
      <c r="C453" s="4"/>
      <c r="D453" s="8"/>
      <c r="E453" s="4"/>
      <c r="F453" s="8"/>
      <c r="G453" s="4"/>
      <c r="H453" s="8"/>
      <c r="I453" s="4"/>
    </row>
    <row r="454" spans="1:9" x14ac:dyDescent="0.15">
      <c r="A454" s="1" t="s">
        <v>18</v>
      </c>
      <c r="C454" s="4"/>
      <c r="D454" s="8"/>
      <c r="E454" s="4"/>
      <c r="F454" s="8"/>
      <c r="G454" s="4"/>
      <c r="H454" s="8"/>
      <c r="I454" s="4"/>
    </row>
    <row r="455" spans="1:9" x14ac:dyDescent="0.15">
      <c r="A455" s="2">
        <v>1</v>
      </c>
      <c r="B455" s="1" t="s">
        <v>231</v>
      </c>
      <c r="C455" s="4">
        <v>12</v>
      </c>
      <c r="D455" s="8">
        <v>6.94</v>
      </c>
      <c r="E455" s="4">
        <v>11</v>
      </c>
      <c r="F455" s="8">
        <v>8.4600000000000009</v>
      </c>
      <c r="G455" s="4">
        <v>1</v>
      </c>
      <c r="H455" s="8">
        <v>2.33</v>
      </c>
      <c r="I455" s="4">
        <v>0</v>
      </c>
    </row>
    <row r="456" spans="1:9" x14ac:dyDescent="0.15">
      <c r="A456" s="2">
        <v>2</v>
      </c>
      <c r="B456" s="1" t="s">
        <v>161</v>
      </c>
      <c r="C456" s="4">
        <v>8</v>
      </c>
      <c r="D456" s="8">
        <v>4.62</v>
      </c>
      <c r="E456" s="4">
        <v>7</v>
      </c>
      <c r="F456" s="8">
        <v>5.38</v>
      </c>
      <c r="G456" s="4">
        <v>1</v>
      </c>
      <c r="H456" s="8">
        <v>2.33</v>
      </c>
      <c r="I456" s="4">
        <v>0</v>
      </c>
    </row>
    <row r="457" spans="1:9" x14ac:dyDescent="0.15">
      <c r="A457" s="2">
        <v>3</v>
      </c>
      <c r="B457" s="1" t="s">
        <v>157</v>
      </c>
      <c r="C457" s="4">
        <v>6</v>
      </c>
      <c r="D457" s="8">
        <v>3.47</v>
      </c>
      <c r="E457" s="4">
        <v>6</v>
      </c>
      <c r="F457" s="8">
        <v>4.62</v>
      </c>
      <c r="G457" s="4">
        <v>0</v>
      </c>
      <c r="H457" s="8">
        <v>0</v>
      </c>
      <c r="I457" s="4">
        <v>0</v>
      </c>
    </row>
    <row r="458" spans="1:9" x14ac:dyDescent="0.15">
      <c r="A458" s="2">
        <v>3</v>
      </c>
      <c r="B458" s="1" t="s">
        <v>158</v>
      </c>
      <c r="C458" s="4">
        <v>6</v>
      </c>
      <c r="D458" s="8">
        <v>3.47</v>
      </c>
      <c r="E458" s="4">
        <v>4</v>
      </c>
      <c r="F458" s="8">
        <v>3.08</v>
      </c>
      <c r="G458" s="4">
        <v>2</v>
      </c>
      <c r="H458" s="8">
        <v>4.6500000000000004</v>
      </c>
      <c r="I458" s="4">
        <v>0</v>
      </c>
    </row>
    <row r="459" spans="1:9" x14ac:dyDescent="0.15">
      <c r="A459" s="2">
        <v>3</v>
      </c>
      <c r="B459" s="1" t="s">
        <v>160</v>
      </c>
      <c r="C459" s="4">
        <v>6</v>
      </c>
      <c r="D459" s="8">
        <v>3.47</v>
      </c>
      <c r="E459" s="4">
        <v>6</v>
      </c>
      <c r="F459" s="8">
        <v>4.62</v>
      </c>
      <c r="G459" s="4">
        <v>0</v>
      </c>
      <c r="H459" s="8">
        <v>0</v>
      </c>
      <c r="I459" s="4">
        <v>0</v>
      </c>
    </row>
    <row r="460" spans="1:9" x14ac:dyDescent="0.15">
      <c r="A460" s="2">
        <v>6</v>
      </c>
      <c r="B460" s="1" t="s">
        <v>145</v>
      </c>
      <c r="C460" s="4">
        <v>5</v>
      </c>
      <c r="D460" s="8">
        <v>2.89</v>
      </c>
      <c r="E460" s="4">
        <v>4</v>
      </c>
      <c r="F460" s="8">
        <v>3.08</v>
      </c>
      <c r="G460" s="4">
        <v>1</v>
      </c>
      <c r="H460" s="8">
        <v>2.33</v>
      </c>
      <c r="I460" s="4">
        <v>0</v>
      </c>
    </row>
    <row r="461" spans="1:9" x14ac:dyDescent="0.15">
      <c r="A461" s="2">
        <v>6</v>
      </c>
      <c r="B461" s="1" t="s">
        <v>146</v>
      </c>
      <c r="C461" s="4">
        <v>5</v>
      </c>
      <c r="D461" s="8">
        <v>2.89</v>
      </c>
      <c r="E461" s="4">
        <v>3</v>
      </c>
      <c r="F461" s="8">
        <v>2.31</v>
      </c>
      <c r="G461" s="4">
        <v>2</v>
      </c>
      <c r="H461" s="8">
        <v>4.6500000000000004</v>
      </c>
      <c r="I461" s="4">
        <v>0</v>
      </c>
    </row>
    <row r="462" spans="1:9" x14ac:dyDescent="0.15">
      <c r="A462" s="2">
        <v>6</v>
      </c>
      <c r="B462" s="1" t="s">
        <v>150</v>
      </c>
      <c r="C462" s="4">
        <v>5</v>
      </c>
      <c r="D462" s="8">
        <v>2.89</v>
      </c>
      <c r="E462" s="4">
        <v>5</v>
      </c>
      <c r="F462" s="8">
        <v>3.85</v>
      </c>
      <c r="G462" s="4">
        <v>0</v>
      </c>
      <c r="H462" s="8">
        <v>0</v>
      </c>
      <c r="I462" s="4">
        <v>0</v>
      </c>
    </row>
    <row r="463" spans="1:9" x14ac:dyDescent="0.15">
      <c r="A463" s="2">
        <v>9</v>
      </c>
      <c r="B463" s="1" t="s">
        <v>170</v>
      </c>
      <c r="C463" s="4">
        <v>4</v>
      </c>
      <c r="D463" s="8">
        <v>2.31</v>
      </c>
      <c r="E463" s="4">
        <v>3</v>
      </c>
      <c r="F463" s="8">
        <v>2.31</v>
      </c>
      <c r="G463" s="4">
        <v>1</v>
      </c>
      <c r="H463" s="8">
        <v>2.33</v>
      </c>
      <c r="I463" s="4">
        <v>0</v>
      </c>
    </row>
    <row r="464" spans="1:9" x14ac:dyDescent="0.15">
      <c r="A464" s="2">
        <v>9</v>
      </c>
      <c r="B464" s="1" t="s">
        <v>164</v>
      </c>
      <c r="C464" s="4">
        <v>4</v>
      </c>
      <c r="D464" s="8">
        <v>2.31</v>
      </c>
      <c r="E464" s="4">
        <v>4</v>
      </c>
      <c r="F464" s="8">
        <v>3.08</v>
      </c>
      <c r="G464" s="4">
        <v>0</v>
      </c>
      <c r="H464" s="8">
        <v>0</v>
      </c>
      <c r="I464" s="4">
        <v>0</v>
      </c>
    </row>
    <row r="465" spans="1:9" x14ac:dyDescent="0.15">
      <c r="A465" s="2">
        <v>11</v>
      </c>
      <c r="B465" s="1" t="s">
        <v>175</v>
      </c>
      <c r="C465" s="4">
        <v>3</v>
      </c>
      <c r="D465" s="8">
        <v>1.73</v>
      </c>
      <c r="E465" s="4">
        <v>2</v>
      </c>
      <c r="F465" s="8">
        <v>1.54</v>
      </c>
      <c r="G465" s="4">
        <v>1</v>
      </c>
      <c r="H465" s="8">
        <v>2.33</v>
      </c>
      <c r="I465" s="4">
        <v>0</v>
      </c>
    </row>
    <row r="466" spans="1:9" x14ac:dyDescent="0.15">
      <c r="A466" s="2">
        <v>11</v>
      </c>
      <c r="B466" s="1" t="s">
        <v>171</v>
      </c>
      <c r="C466" s="4">
        <v>3</v>
      </c>
      <c r="D466" s="8">
        <v>1.73</v>
      </c>
      <c r="E466" s="4">
        <v>2</v>
      </c>
      <c r="F466" s="8">
        <v>1.54</v>
      </c>
      <c r="G466" s="4">
        <v>1</v>
      </c>
      <c r="H466" s="8">
        <v>2.33</v>
      </c>
      <c r="I466" s="4">
        <v>0</v>
      </c>
    </row>
    <row r="467" spans="1:9" x14ac:dyDescent="0.15">
      <c r="A467" s="2">
        <v>11</v>
      </c>
      <c r="B467" s="1" t="s">
        <v>200</v>
      </c>
      <c r="C467" s="4">
        <v>3</v>
      </c>
      <c r="D467" s="8">
        <v>1.73</v>
      </c>
      <c r="E467" s="4">
        <v>0</v>
      </c>
      <c r="F467" s="8">
        <v>0</v>
      </c>
      <c r="G467" s="4">
        <v>3</v>
      </c>
      <c r="H467" s="8">
        <v>6.98</v>
      </c>
      <c r="I467" s="4">
        <v>0</v>
      </c>
    </row>
    <row r="468" spans="1:9" x14ac:dyDescent="0.15">
      <c r="A468" s="2">
        <v>11</v>
      </c>
      <c r="B468" s="1" t="s">
        <v>147</v>
      </c>
      <c r="C468" s="4">
        <v>3</v>
      </c>
      <c r="D468" s="8">
        <v>1.73</v>
      </c>
      <c r="E468" s="4">
        <v>3</v>
      </c>
      <c r="F468" s="8">
        <v>2.31</v>
      </c>
      <c r="G468" s="4">
        <v>0</v>
      </c>
      <c r="H468" s="8">
        <v>0</v>
      </c>
      <c r="I468" s="4">
        <v>0</v>
      </c>
    </row>
    <row r="469" spans="1:9" x14ac:dyDescent="0.15">
      <c r="A469" s="2">
        <v>11</v>
      </c>
      <c r="B469" s="1" t="s">
        <v>148</v>
      </c>
      <c r="C469" s="4">
        <v>3</v>
      </c>
      <c r="D469" s="8">
        <v>1.73</v>
      </c>
      <c r="E469" s="4">
        <v>3</v>
      </c>
      <c r="F469" s="8">
        <v>2.31</v>
      </c>
      <c r="G469" s="4">
        <v>0</v>
      </c>
      <c r="H469" s="8">
        <v>0</v>
      </c>
      <c r="I469" s="4">
        <v>0</v>
      </c>
    </row>
    <row r="470" spans="1:9" x14ac:dyDescent="0.15">
      <c r="A470" s="2">
        <v>11</v>
      </c>
      <c r="B470" s="1" t="s">
        <v>149</v>
      </c>
      <c r="C470" s="4">
        <v>3</v>
      </c>
      <c r="D470" s="8">
        <v>1.73</v>
      </c>
      <c r="E470" s="4">
        <v>2</v>
      </c>
      <c r="F470" s="8">
        <v>1.54</v>
      </c>
      <c r="G470" s="4">
        <v>1</v>
      </c>
      <c r="H470" s="8">
        <v>2.33</v>
      </c>
      <c r="I470" s="4">
        <v>0</v>
      </c>
    </row>
    <row r="471" spans="1:9" x14ac:dyDescent="0.15">
      <c r="A471" s="2">
        <v>11</v>
      </c>
      <c r="B471" s="1" t="s">
        <v>180</v>
      </c>
      <c r="C471" s="4">
        <v>3</v>
      </c>
      <c r="D471" s="8">
        <v>1.73</v>
      </c>
      <c r="E471" s="4">
        <v>3</v>
      </c>
      <c r="F471" s="8">
        <v>2.31</v>
      </c>
      <c r="G471" s="4">
        <v>0</v>
      </c>
      <c r="H471" s="8">
        <v>0</v>
      </c>
      <c r="I471" s="4">
        <v>0</v>
      </c>
    </row>
    <row r="472" spans="1:9" x14ac:dyDescent="0.15">
      <c r="A472" s="2">
        <v>11</v>
      </c>
      <c r="B472" s="1" t="s">
        <v>153</v>
      </c>
      <c r="C472" s="4">
        <v>3</v>
      </c>
      <c r="D472" s="8">
        <v>1.73</v>
      </c>
      <c r="E472" s="4">
        <v>3</v>
      </c>
      <c r="F472" s="8">
        <v>2.31</v>
      </c>
      <c r="G472" s="4">
        <v>0</v>
      </c>
      <c r="H472" s="8">
        <v>0</v>
      </c>
      <c r="I472" s="4">
        <v>0</v>
      </c>
    </row>
    <row r="473" spans="1:9" x14ac:dyDescent="0.15">
      <c r="A473" s="2">
        <v>11</v>
      </c>
      <c r="B473" s="1" t="s">
        <v>154</v>
      </c>
      <c r="C473" s="4">
        <v>3</v>
      </c>
      <c r="D473" s="8">
        <v>1.73</v>
      </c>
      <c r="E473" s="4">
        <v>3</v>
      </c>
      <c r="F473" s="8">
        <v>2.31</v>
      </c>
      <c r="G473" s="4">
        <v>0</v>
      </c>
      <c r="H473" s="8">
        <v>0</v>
      </c>
      <c r="I473" s="4">
        <v>0</v>
      </c>
    </row>
    <row r="474" spans="1:9" x14ac:dyDescent="0.15">
      <c r="A474" s="2">
        <v>11</v>
      </c>
      <c r="B474" s="1" t="s">
        <v>159</v>
      </c>
      <c r="C474" s="4">
        <v>3</v>
      </c>
      <c r="D474" s="8">
        <v>1.73</v>
      </c>
      <c r="E474" s="4">
        <v>2</v>
      </c>
      <c r="F474" s="8">
        <v>1.54</v>
      </c>
      <c r="G474" s="4">
        <v>1</v>
      </c>
      <c r="H474" s="8">
        <v>2.33</v>
      </c>
      <c r="I474" s="4">
        <v>0</v>
      </c>
    </row>
    <row r="475" spans="1:9" x14ac:dyDescent="0.15">
      <c r="A475" s="2">
        <v>11</v>
      </c>
      <c r="B475" s="1" t="s">
        <v>232</v>
      </c>
      <c r="C475" s="4">
        <v>3</v>
      </c>
      <c r="D475" s="8">
        <v>1.73</v>
      </c>
      <c r="E475" s="4">
        <v>2</v>
      </c>
      <c r="F475" s="8">
        <v>1.54</v>
      </c>
      <c r="G475" s="4">
        <v>1</v>
      </c>
      <c r="H475" s="8">
        <v>2.33</v>
      </c>
      <c r="I475" s="4">
        <v>0</v>
      </c>
    </row>
    <row r="476" spans="1:9" x14ac:dyDescent="0.15">
      <c r="A476" s="2">
        <v>11</v>
      </c>
      <c r="B476" s="1" t="s">
        <v>162</v>
      </c>
      <c r="C476" s="4">
        <v>3</v>
      </c>
      <c r="D476" s="8">
        <v>1.73</v>
      </c>
      <c r="E476" s="4">
        <v>1</v>
      </c>
      <c r="F476" s="8">
        <v>0.77</v>
      </c>
      <c r="G476" s="4">
        <v>2</v>
      </c>
      <c r="H476" s="8">
        <v>4.6500000000000004</v>
      </c>
      <c r="I476" s="4">
        <v>0</v>
      </c>
    </row>
    <row r="477" spans="1:9" x14ac:dyDescent="0.15">
      <c r="A477" s="1"/>
      <c r="C477" s="4"/>
      <c r="D477" s="8"/>
      <c r="E477" s="4"/>
      <c r="F477" s="8"/>
      <c r="G477" s="4"/>
      <c r="H477" s="8"/>
      <c r="I477" s="4"/>
    </row>
    <row r="478" spans="1:9" x14ac:dyDescent="0.15">
      <c r="A478" s="1" t="s">
        <v>19</v>
      </c>
      <c r="C478" s="4"/>
      <c r="D478" s="8"/>
      <c r="E478" s="4"/>
      <c r="F478" s="8"/>
      <c r="G478" s="4"/>
      <c r="H478" s="8"/>
      <c r="I478" s="4"/>
    </row>
    <row r="479" spans="1:9" x14ac:dyDescent="0.15">
      <c r="A479" s="2">
        <v>1</v>
      </c>
      <c r="B479" s="1" t="s">
        <v>235</v>
      </c>
      <c r="C479" s="4">
        <v>11</v>
      </c>
      <c r="D479" s="8">
        <v>7.8</v>
      </c>
      <c r="E479" s="4">
        <v>8</v>
      </c>
      <c r="F479" s="8">
        <v>7.02</v>
      </c>
      <c r="G479" s="4">
        <v>3</v>
      </c>
      <c r="H479" s="8">
        <v>11.11</v>
      </c>
      <c r="I479" s="4">
        <v>0</v>
      </c>
    </row>
    <row r="480" spans="1:9" x14ac:dyDescent="0.15">
      <c r="A480" s="2">
        <v>2</v>
      </c>
      <c r="B480" s="1" t="s">
        <v>154</v>
      </c>
      <c r="C480" s="4">
        <v>9</v>
      </c>
      <c r="D480" s="8">
        <v>6.38</v>
      </c>
      <c r="E480" s="4">
        <v>9</v>
      </c>
      <c r="F480" s="8">
        <v>7.89</v>
      </c>
      <c r="G480" s="4">
        <v>0</v>
      </c>
      <c r="H480" s="8">
        <v>0</v>
      </c>
      <c r="I480" s="4">
        <v>0</v>
      </c>
    </row>
    <row r="481" spans="1:9" x14ac:dyDescent="0.15">
      <c r="A481" s="2">
        <v>3</v>
      </c>
      <c r="B481" s="1" t="s">
        <v>188</v>
      </c>
      <c r="C481" s="4">
        <v>6</v>
      </c>
      <c r="D481" s="8">
        <v>4.26</v>
      </c>
      <c r="E481" s="4">
        <v>6</v>
      </c>
      <c r="F481" s="8">
        <v>5.26</v>
      </c>
      <c r="G481" s="4">
        <v>0</v>
      </c>
      <c r="H481" s="8">
        <v>0</v>
      </c>
      <c r="I481" s="4">
        <v>0</v>
      </c>
    </row>
    <row r="482" spans="1:9" x14ac:dyDescent="0.15">
      <c r="A482" s="2">
        <v>4</v>
      </c>
      <c r="B482" s="1" t="s">
        <v>145</v>
      </c>
      <c r="C482" s="4">
        <v>5</v>
      </c>
      <c r="D482" s="8">
        <v>3.55</v>
      </c>
      <c r="E482" s="4">
        <v>1</v>
      </c>
      <c r="F482" s="8">
        <v>0.88</v>
      </c>
      <c r="G482" s="4">
        <v>4</v>
      </c>
      <c r="H482" s="8">
        <v>14.81</v>
      </c>
      <c r="I482" s="4">
        <v>0</v>
      </c>
    </row>
    <row r="483" spans="1:9" x14ac:dyDescent="0.15">
      <c r="A483" s="2">
        <v>4</v>
      </c>
      <c r="B483" s="1" t="s">
        <v>233</v>
      </c>
      <c r="C483" s="4">
        <v>5</v>
      </c>
      <c r="D483" s="8">
        <v>3.55</v>
      </c>
      <c r="E483" s="4">
        <v>4</v>
      </c>
      <c r="F483" s="8">
        <v>3.51</v>
      </c>
      <c r="G483" s="4">
        <v>1</v>
      </c>
      <c r="H483" s="8">
        <v>3.7</v>
      </c>
      <c r="I483" s="4">
        <v>0</v>
      </c>
    </row>
    <row r="484" spans="1:9" x14ac:dyDescent="0.15">
      <c r="A484" s="2">
        <v>4</v>
      </c>
      <c r="B484" s="1" t="s">
        <v>150</v>
      </c>
      <c r="C484" s="4">
        <v>5</v>
      </c>
      <c r="D484" s="8">
        <v>3.55</v>
      </c>
      <c r="E484" s="4">
        <v>5</v>
      </c>
      <c r="F484" s="8">
        <v>4.3899999999999997</v>
      </c>
      <c r="G484" s="4">
        <v>0</v>
      </c>
      <c r="H484" s="8">
        <v>0</v>
      </c>
      <c r="I484" s="4">
        <v>0</v>
      </c>
    </row>
    <row r="485" spans="1:9" x14ac:dyDescent="0.15">
      <c r="A485" s="2">
        <v>7</v>
      </c>
      <c r="B485" s="1" t="s">
        <v>152</v>
      </c>
      <c r="C485" s="4">
        <v>4</v>
      </c>
      <c r="D485" s="8">
        <v>2.84</v>
      </c>
      <c r="E485" s="4">
        <v>4</v>
      </c>
      <c r="F485" s="8">
        <v>3.51</v>
      </c>
      <c r="G485" s="4">
        <v>0</v>
      </c>
      <c r="H485" s="8">
        <v>0</v>
      </c>
      <c r="I485" s="4">
        <v>0</v>
      </c>
    </row>
    <row r="486" spans="1:9" x14ac:dyDescent="0.15">
      <c r="A486" s="2">
        <v>7</v>
      </c>
      <c r="B486" s="1" t="s">
        <v>161</v>
      </c>
      <c r="C486" s="4">
        <v>4</v>
      </c>
      <c r="D486" s="8">
        <v>2.84</v>
      </c>
      <c r="E486" s="4">
        <v>4</v>
      </c>
      <c r="F486" s="8">
        <v>3.51</v>
      </c>
      <c r="G486" s="4">
        <v>0</v>
      </c>
      <c r="H486" s="8">
        <v>0</v>
      </c>
      <c r="I486" s="4">
        <v>0</v>
      </c>
    </row>
    <row r="487" spans="1:9" x14ac:dyDescent="0.15">
      <c r="A487" s="2">
        <v>7</v>
      </c>
      <c r="B487" s="1" t="s">
        <v>162</v>
      </c>
      <c r="C487" s="4">
        <v>4</v>
      </c>
      <c r="D487" s="8">
        <v>2.84</v>
      </c>
      <c r="E487" s="4">
        <v>4</v>
      </c>
      <c r="F487" s="8">
        <v>3.51</v>
      </c>
      <c r="G487" s="4">
        <v>0</v>
      </c>
      <c r="H487" s="8">
        <v>0</v>
      </c>
      <c r="I487" s="4">
        <v>0</v>
      </c>
    </row>
    <row r="488" spans="1:9" x14ac:dyDescent="0.15">
      <c r="A488" s="2">
        <v>10</v>
      </c>
      <c r="B488" s="1" t="s">
        <v>175</v>
      </c>
      <c r="C488" s="4">
        <v>3</v>
      </c>
      <c r="D488" s="8">
        <v>2.13</v>
      </c>
      <c r="E488" s="4">
        <v>2</v>
      </c>
      <c r="F488" s="8">
        <v>1.75</v>
      </c>
      <c r="G488" s="4">
        <v>1</v>
      </c>
      <c r="H488" s="8">
        <v>3.7</v>
      </c>
      <c r="I488" s="4">
        <v>0</v>
      </c>
    </row>
    <row r="489" spans="1:9" x14ac:dyDescent="0.15">
      <c r="A489" s="2">
        <v>10</v>
      </c>
      <c r="B489" s="1" t="s">
        <v>170</v>
      </c>
      <c r="C489" s="4">
        <v>3</v>
      </c>
      <c r="D489" s="8">
        <v>2.13</v>
      </c>
      <c r="E489" s="4">
        <v>3</v>
      </c>
      <c r="F489" s="8">
        <v>2.63</v>
      </c>
      <c r="G489" s="4">
        <v>0</v>
      </c>
      <c r="H489" s="8">
        <v>0</v>
      </c>
      <c r="I489" s="4">
        <v>0</v>
      </c>
    </row>
    <row r="490" spans="1:9" x14ac:dyDescent="0.15">
      <c r="A490" s="2">
        <v>10</v>
      </c>
      <c r="B490" s="1" t="s">
        <v>179</v>
      </c>
      <c r="C490" s="4">
        <v>3</v>
      </c>
      <c r="D490" s="8">
        <v>2.13</v>
      </c>
      <c r="E490" s="4">
        <v>3</v>
      </c>
      <c r="F490" s="8">
        <v>2.63</v>
      </c>
      <c r="G490" s="4">
        <v>0</v>
      </c>
      <c r="H490" s="8">
        <v>0</v>
      </c>
      <c r="I490" s="4">
        <v>0</v>
      </c>
    </row>
    <row r="491" spans="1:9" x14ac:dyDescent="0.15">
      <c r="A491" s="2">
        <v>10</v>
      </c>
      <c r="B491" s="1" t="s">
        <v>207</v>
      </c>
      <c r="C491" s="4">
        <v>3</v>
      </c>
      <c r="D491" s="8">
        <v>2.13</v>
      </c>
      <c r="E491" s="4">
        <v>3</v>
      </c>
      <c r="F491" s="8">
        <v>2.63</v>
      </c>
      <c r="G491" s="4">
        <v>0</v>
      </c>
      <c r="H491" s="8">
        <v>0</v>
      </c>
      <c r="I491" s="4">
        <v>0</v>
      </c>
    </row>
    <row r="492" spans="1:9" x14ac:dyDescent="0.15">
      <c r="A492" s="2">
        <v>10</v>
      </c>
      <c r="B492" s="1" t="s">
        <v>174</v>
      </c>
      <c r="C492" s="4">
        <v>3</v>
      </c>
      <c r="D492" s="8">
        <v>2.13</v>
      </c>
      <c r="E492" s="4">
        <v>1</v>
      </c>
      <c r="F492" s="8">
        <v>0.88</v>
      </c>
      <c r="G492" s="4">
        <v>2</v>
      </c>
      <c r="H492" s="8">
        <v>7.41</v>
      </c>
      <c r="I492" s="4">
        <v>0</v>
      </c>
    </row>
    <row r="493" spans="1:9" x14ac:dyDescent="0.15">
      <c r="A493" s="2">
        <v>10</v>
      </c>
      <c r="B493" s="1" t="s">
        <v>160</v>
      </c>
      <c r="C493" s="4">
        <v>3</v>
      </c>
      <c r="D493" s="8">
        <v>2.13</v>
      </c>
      <c r="E493" s="4">
        <v>3</v>
      </c>
      <c r="F493" s="8">
        <v>2.63</v>
      </c>
      <c r="G493" s="4">
        <v>0</v>
      </c>
      <c r="H493" s="8">
        <v>0</v>
      </c>
      <c r="I493" s="4">
        <v>0</v>
      </c>
    </row>
    <row r="494" spans="1:9" x14ac:dyDescent="0.15">
      <c r="A494" s="2">
        <v>16</v>
      </c>
      <c r="B494" s="1" t="s">
        <v>171</v>
      </c>
      <c r="C494" s="4">
        <v>2</v>
      </c>
      <c r="D494" s="8">
        <v>1.42</v>
      </c>
      <c r="E494" s="4">
        <v>1</v>
      </c>
      <c r="F494" s="8">
        <v>0.88</v>
      </c>
      <c r="G494" s="4">
        <v>1</v>
      </c>
      <c r="H494" s="8">
        <v>3.7</v>
      </c>
      <c r="I494" s="4">
        <v>0</v>
      </c>
    </row>
    <row r="495" spans="1:9" x14ac:dyDescent="0.15">
      <c r="A495" s="2">
        <v>16</v>
      </c>
      <c r="B495" s="1" t="s">
        <v>212</v>
      </c>
      <c r="C495" s="4">
        <v>2</v>
      </c>
      <c r="D495" s="8">
        <v>1.42</v>
      </c>
      <c r="E495" s="4">
        <v>2</v>
      </c>
      <c r="F495" s="8">
        <v>1.75</v>
      </c>
      <c r="G495" s="4">
        <v>0</v>
      </c>
      <c r="H495" s="8">
        <v>0</v>
      </c>
      <c r="I495" s="4">
        <v>0</v>
      </c>
    </row>
    <row r="496" spans="1:9" x14ac:dyDescent="0.15">
      <c r="A496" s="2">
        <v>16</v>
      </c>
      <c r="B496" s="1" t="s">
        <v>234</v>
      </c>
      <c r="C496" s="4">
        <v>2</v>
      </c>
      <c r="D496" s="8">
        <v>1.42</v>
      </c>
      <c r="E496" s="4">
        <v>2</v>
      </c>
      <c r="F496" s="8">
        <v>1.75</v>
      </c>
      <c r="G496" s="4">
        <v>0</v>
      </c>
      <c r="H496" s="8">
        <v>0</v>
      </c>
      <c r="I496" s="4">
        <v>0</v>
      </c>
    </row>
    <row r="497" spans="1:9" x14ac:dyDescent="0.15">
      <c r="A497" s="2">
        <v>16</v>
      </c>
      <c r="B497" s="1" t="s">
        <v>236</v>
      </c>
      <c r="C497" s="4">
        <v>2</v>
      </c>
      <c r="D497" s="8">
        <v>1.42</v>
      </c>
      <c r="E497" s="4">
        <v>2</v>
      </c>
      <c r="F497" s="8">
        <v>1.75</v>
      </c>
      <c r="G497" s="4">
        <v>0</v>
      </c>
      <c r="H497" s="8">
        <v>0</v>
      </c>
      <c r="I497" s="4">
        <v>0</v>
      </c>
    </row>
    <row r="498" spans="1:9" x14ac:dyDescent="0.15">
      <c r="A498" s="2">
        <v>16</v>
      </c>
      <c r="B498" s="1" t="s">
        <v>149</v>
      </c>
      <c r="C498" s="4">
        <v>2</v>
      </c>
      <c r="D498" s="8">
        <v>1.42</v>
      </c>
      <c r="E498" s="4">
        <v>2</v>
      </c>
      <c r="F498" s="8">
        <v>1.75</v>
      </c>
      <c r="G498" s="4">
        <v>0</v>
      </c>
      <c r="H498" s="8">
        <v>0</v>
      </c>
      <c r="I498" s="4">
        <v>0</v>
      </c>
    </row>
    <row r="499" spans="1:9" x14ac:dyDescent="0.15">
      <c r="A499" s="2">
        <v>16</v>
      </c>
      <c r="B499" s="1" t="s">
        <v>237</v>
      </c>
      <c r="C499" s="4">
        <v>2</v>
      </c>
      <c r="D499" s="8">
        <v>1.42</v>
      </c>
      <c r="E499" s="4">
        <v>2</v>
      </c>
      <c r="F499" s="8">
        <v>1.75</v>
      </c>
      <c r="G499" s="4">
        <v>0</v>
      </c>
      <c r="H499" s="8">
        <v>0</v>
      </c>
      <c r="I499" s="4">
        <v>0</v>
      </c>
    </row>
    <row r="500" spans="1:9" x14ac:dyDescent="0.15">
      <c r="A500" s="2">
        <v>16</v>
      </c>
      <c r="B500" s="1" t="s">
        <v>201</v>
      </c>
      <c r="C500" s="4">
        <v>2</v>
      </c>
      <c r="D500" s="8">
        <v>1.42</v>
      </c>
      <c r="E500" s="4">
        <v>2</v>
      </c>
      <c r="F500" s="8">
        <v>1.75</v>
      </c>
      <c r="G500" s="4">
        <v>0</v>
      </c>
      <c r="H500" s="8">
        <v>0</v>
      </c>
      <c r="I500" s="4">
        <v>0</v>
      </c>
    </row>
    <row r="501" spans="1:9" x14ac:dyDescent="0.15">
      <c r="A501" s="2">
        <v>16</v>
      </c>
      <c r="B501" s="1" t="s">
        <v>153</v>
      </c>
      <c r="C501" s="4">
        <v>2</v>
      </c>
      <c r="D501" s="8">
        <v>1.42</v>
      </c>
      <c r="E501" s="4">
        <v>2</v>
      </c>
      <c r="F501" s="8">
        <v>1.75</v>
      </c>
      <c r="G501" s="4">
        <v>0</v>
      </c>
      <c r="H501" s="8">
        <v>0</v>
      </c>
      <c r="I501" s="4">
        <v>0</v>
      </c>
    </row>
    <row r="502" spans="1:9" x14ac:dyDescent="0.15">
      <c r="A502" s="2">
        <v>16</v>
      </c>
      <c r="B502" s="1" t="s">
        <v>166</v>
      </c>
      <c r="C502" s="4">
        <v>2</v>
      </c>
      <c r="D502" s="8">
        <v>1.42</v>
      </c>
      <c r="E502" s="4">
        <v>1</v>
      </c>
      <c r="F502" s="8">
        <v>0.88</v>
      </c>
      <c r="G502" s="4">
        <v>1</v>
      </c>
      <c r="H502" s="8">
        <v>3.7</v>
      </c>
      <c r="I502" s="4">
        <v>0</v>
      </c>
    </row>
    <row r="503" spans="1:9" x14ac:dyDescent="0.15">
      <c r="A503" s="2">
        <v>16</v>
      </c>
      <c r="B503" s="1" t="s">
        <v>155</v>
      </c>
      <c r="C503" s="4">
        <v>2</v>
      </c>
      <c r="D503" s="8">
        <v>1.42</v>
      </c>
      <c r="E503" s="4">
        <v>2</v>
      </c>
      <c r="F503" s="8">
        <v>1.75</v>
      </c>
      <c r="G503" s="4">
        <v>0</v>
      </c>
      <c r="H503" s="8">
        <v>0</v>
      </c>
      <c r="I503" s="4">
        <v>0</v>
      </c>
    </row>
    <row r="504" spans="1:9" x14ac:dyDescent="0.15">
      <c r="A504" s="2">
        <v>16</v>
      </c>
      <c r="B504" s="1" t="s">
        <v>159</v>
      </c>
      <c r="C504" s="4">
        <v>2</v>
      </c>
      <c r="D504" s="8">
        <v>1.42</v>
      </c>
      <c r="E504" s="4">
        <v>2</v>
      </c>
      <c r="F504" s="8">
        <v>1.75</v>
      </c>
      <c r="G504" s="4">
        <v>0</v>
      </c>
      <c r="H504" s="8">
        <v>0</v>
      </c>
      <c r="I504" s="4">
        <v>0</v>
      </c>
    </row>
    <row r="505" spans="1:9" x14ac:dyDescent="0.15">
      <c r="A505" s="2">
        <v>16</v>
      </c>
      <c r="B505" s="1" t="s">
        <v>163</v>
      </c>
      <c r="C505" s="4">
        <v>2</v>
      </c>
      <c r="D505" s="8">
        <v>1.42</v>
      </c>
      <c r="E505" s="4">
        <v>2</v>
      </c>
      <c r="F505" s="8">
        <v>1.75</v>
      </c>
      <c r="G505" s="4">
        <v>0</v>
      </c>
      <c r="H505" s="8">
        <v>0</v>
      </c>
      <c r="I505" s="4">
        <v>0</v>
      </c>
    </row>
    <row r="506" spans="1:9" x14ac:dyDescent="0.15">
      <c r="A506" s="2">
        <v>16</v>
      </c>
      <c r="B506" s="1" t="s">
        <v>238</v>
      </c>
      <c r="C506" s="4">
        <v>2</v>
      </c>
      <c r="D506" s="8">
        <v>1.42</v>
      </c>
      <c r="E506" s="4">
        <v>2</v>
      </c>
      <c r="F506" s="8">
        <v>1.75</v>
      </c>
      <c r="G506" s="4">
        <v>0</v>
      </c>
      <c r="H506" s="8">
        <v>0</v>
      </c>
      <c r="I506" s="4">
        <v>0</v>
      </c>
    </row>
    <row r="507" spans="1:9" x14ac:dyDescent="0.15">
      <c r="A507" s="2">
        <v>16</v>
      </c>
      <c r="B507" s="1" t="s">
        <v>164</v>
      </c>
      <c r="C507" s="4">
        <v>2</v>
      </c>
      <c r="D507" s="8">
        <v>1.42</v>
      </c>
      <c r="E507" s="4">
        <v>2</v>
      </c>
      <c r="F507" s="8">
        <v>1.75</v>
      </c>
      <c r="G507" s="4">
        <v>0</v>
      </c>
      <c r="H507" s="8">
        <v>0</v>
      </c>
      <c r="I507" s="4">
        <v>0</v>
      </c>
    </row>
    <row r="508" spans="1:9" x14ac:dyDescent="0.15">
      <c r="A508" s="1"/>
      <c r="C508" s="4"/>
      <c r="D508" s="8"/>
      <c r="E508" s="4"/>
      <c r="F508" s="8"/>
      <c r="G508" s="4"/>
      <c r="H508" s="8"/>
      <c r="I508" s="4"/>
    </row>
    <row r="509" spans="1:9" x14ac:dyDescent="0.15">
      <c r="A509" s="1" t="s">
        <v>20</v>
      </c>
      <c r="C509" s="4"/>
      <c r="D509" s="8"/>
      <c r="E509" s="4"/>
      <c r="F509" s="8"/>
      <c r="G509" s="4"/>
      <c r="H509" s="8"/>
      <c r="I509" s="4"/>
    </row>
    <row r="510" spans="1:9" x14ac:dyDescent="0.15">
      <c r="A510" s="2">
        <v>1</v>
      </c>
      <c r="B510" s="1" t="s">
        <v>153</v>
      </c>
      <c r="C510" s="4">
        <v>27</v>
      </c>
      <c r="D510" s="8">
        <v>4.09</v>
      </c>
      <c r="E510" s="4">
        <v>25</v>
      </c>
      <c r="F510" s="8">
        <v>5.52</v>
      </c>
      <c r="G510" s="4">
        <v>2</v>
      </c>
      <c r="H510" s="8">
        <v>0.97</v>
      </c>
      <c r="I510" s="4">
        <v>0</v>
      </c>
    </row>
    <row r="511" spans="1:9" x14ac:dyDescent="0.15">
      <c r="A511" s="2">
        <v>2</v>
      </c>
      <c r="B511" s="1" t="s">
        <v>145</v>
      </c>
      <c r="C511" s="4">
        <v>25</v>
      </c>
      <c r="D511" s="8">
        <v>3.79</v>
      </c>
      <c r="E511" s="4">
        <v>12</v>
      </c>
      <c r="F511" s="8">
        <v>2.65</v>
      </c>
      <c r="G511" s="4">
        <v>13</v>
      </c>
      <c r="H511" s="8">
        <v>6.28</v>
      </c>
      <c r="I511" s="4">
        <v>0</v>
      </c>
    </row>
    <row r="512" spans="1:9" x14ac:dyDescent="0.15">
      <c r="A512" s="2">
        <v>2</v>
      </c>
      <c r="B512" s="1" t="s">
        <v>151</v>
      </c>
      <c r="C512" s="4">
        <v>25</v>
      </c>
      <c r="D512" s="8">
        <v>3.79</v>
      </c>
      <c r="E512" s="4">
        <v>17</v>
      </c>
      <c r="F512" s="8">
        <v>3.75</v>
      </c>
      <c r="G512" s="4">
        <v>8</v>
      </c>
      <c r="H512" s="8">
        <v>3.86</v>
      </c>
      <c r="I512" s="4">
        <v>0</v>
      </c>
    </row>
    <row r="513" spans="1:9" x14ac:dyDescent="0.15">
      <c r="A513" s="2">
        <v>4</v>
      </c>
      <c r="B513" s="1" t="s">
        <v>160</v>
      </c>
      <c r="C513" s="4">
        <v>22</v>
      </c>
      <c r="D513" s="8">
        <v>3.33</v>
      </c>
      <c r="E513" s="4">
        <v>21</v>
      </c>
      <c r="F513" s="8">
        <v>4.6399999999999997</v>
      </c>
      <c r="G513" s="4">
        <v>1</v>
      </c>
      <c r="H513" s="8">
        <v>0.48</v>
      </c>
      <c r="I513" s="4">
        <v>0</v>
      </c>
    </row>
    <row r="514" spans="1:9" x14ac:dyDescent="0.15">
      <c r="A514" s="2">
        <v>5</v>
      </c>
      <c r="B514" s="1" t="s">
        <v>188</v>
      </c>
      <c r="C514" s="4">
        <v>20</v>
      </c>
      <c r="D514" s="8">
        <v>3.03</v>
      </c>
      <c r="E514" s="4">
        <v>17</v>
      </c>
      <c r="F514" s="8">
        <v>3.75</v>
      </c>
      <c r="G514" s="4">
        <v>3</v>
      </c>
      <c r="H514" s="8">
        <v>1.45</v>
      </c>
      <c r="I514" s="4">
        <v>0</v>
      </c>
    </row>
    <row r="515" spans="1:9" x14ac:dyDescent="0.15">
      <c r="A515" s="2">
        <v>5</v>
      </c>
      <c r="B515" s="1" t="s">
        <v>161</v>
      </c>
      <c r="C515" s="4">
        <v>20</v>
      </c>
      <c r="D515" s="8">
        <v>3.03</v>
      </c>
      <c r="E515" s="4">
        <v>20</v>
      </c>
      <c r="F515" s="8">
        <v>4.42</v>
      </c>
      <c r="G515" s="4">
        <v>0</v>
      </c>
      <c r="H515" s="8">
        <v>0</v>
      </c>
      <c r="I515" s="4">
        <v>0</v>
      </c>
    </row>
    <row r="516" spans="1:9" x14ac:dyDescent="0.15">
      <c r="A516" s="2">
        <v>7</v>
      </c>
      <c r="B516" s="1" t="s">
        <v>158</v>
      </c>
      <c r="C516" s="4">
        <v>18</v>
      </c>
      <c r="D516" s="8">
        <v>2.73</v>
      </c>
      <c r="E516" s="4">
        <v>16</v>
      </c>
      <c r="F516" s="8">
        <v>3.53</v>
      </c>
      <c r="G516" s="4">
        <v>2</v>
      </c>
      <c r="H516" s="8">
        <v>0.97</v>
      </c>
      <c r="I516" s="4">
        <v>0</v>
      </c>
    </row>
    <row r="517" spans="1:9" x14ac:dyDescent="0.15">
      <c r="A517" s="2">
        <v>8</v>
      </c>
      <c r="B517" s="1" t="s">
        <v>164</v>
      </c>
      <c r="C517" s="4">
        <v>16</v>
      </c>
      <c r="D517" s="8">
        <v>2.42</v>
      </c>
      <c r="E517" s="4">
        <v>15</v>
      </c>
      <c r="F517" s="8">
        <v>3.31</v>
      </c>
      <c r="G517" s="4">
        <v>1</v>
      </c>
      <c r="H517" s="8">
        <v>0.48</v>
      </c>
      <c r="I517" s="4">
        <v>0</v>
      </c>
    </row>
    <row r="518" spans="1:9" x14ac:dyDescent="0.15">
      <c r="A518" s="2">
        <v>9</v>
      </c>
      <c r="B518" s="1" t="s">
        <v>154</v>
      </c>
      <c r="C518" s="4">
        <v>13</v>
      </c>
      <c r="D518" s="8">
        <v>1.97</v>
      </c>
      <c r="E518" s="4">
        <v>7</v>
      </c>
      <c r="F518" s="8">
        <v>1.55</v>
      </c>
      <c r="G518" s="4">
        <v>6</v>
      </c>
      <c r="H518" s="8">
        <v>2.9</v>
      </c>
      <c r="I518" s="4">
        <v>0</v>
      </c>
    </row>
    <row r="519" spans="1:9" x14ac:dyDescent="0.15">
      <c r="A519" s="2">
        <v>10</v>
      </c>
      <c r="B519" s="1" t="s">
        <v>159</v>
      </c>
      <c r="C519" s="4">
        <v>12</v>
      </c>
      <c r="D519" s="8">
        <v>1.82</v>
      </c>
      <c r="E519" s="4">
        <v>8</v>
      </c>
      <c r="F519" s="8">
        <v>1.77</v>
      </c>
      <c r="G519" s="4">
        <v>4</v>
      </c>
      <c r="H519" s="8">
        <v>1.93</v>
      </c>
      <c r="I519" s="4">
        <v>0</v>
      </c>
    </row>
    <row r="520" spans="1:9" x14ac:dyDescent="0.15">
      <c r="A520" s="2">
        <v>11</v>
      </c>
      <c r="B520" s="1" t="s">
        <v>156</v>
      </c>
      <c r="C520" s="4">
        <v>11</v>
      </c>
      <c r="D520" s="8">
        <v>1.67</v>
      </c>
      <c r="E520" s="4">
        <v>9</v>
      </c>
      <c r="F520" s="8">
        <v>1.99</v>
      </c>
      <c r="G520" s="4">
        <v>2</v>
      </c>
      <c r="H520" s="8">
        <v>0.97</v>
      </c>
      <c r="I520" s="4">
        <v>0</v>
      </c>
    </row>
    <row r="521" spans="1:9" x14ac:dyDescent="0.15">
      <c r="A521" s="2">
        <v>11</v>
      </c>
      <c r="B521" s="1" t="s">
        <v>163</v>
      </c>
      <c r="C521" s="4">
        <v>11</v>
      </c>
      <c r="D521" s="8">
        <v>1.67</v>
      </c>
      <c r="E521" s="4">
        <v>11</v>
      </c>
      <c r="F521" s="8">
        <v>2.4300000000000002</v>
      </c>
      <c r="G521" s="4">
        <v>0</v>
      </c>
      <c r="H521" s="8">
        <v>0</v>
      </c>
      <c r="I521" s="4">
        <v>0</v>
      </c>
    </row>
    <row r="522" spans="1:9" x14ac:dyDescent="0.15">
      <c r="A522" s="2">
        <v>13</v>
      </c>
      <c r="B522" s="1" t="s">
        <v>149</v>
      </c>
      <c r="C522" s="4">
        <v>10</v>
      </c>
      <c r="D522" s="8">
        <v>1.52</v>
      </c>
      <c r="E522" s="4">
        <v>9</v>
      </c>
      <c r="F522" s="8">
        <v>1.99</v>
      </c>
      <c r="G522" s="4">
        <v>1</v>
      </c>
      <c r="H522" s="8">
        <v>0.48</v>
      </c>
      <c r="I522" s="4">
        <v>0</v>
      </c>
    </row>
    <row r="523" spans="1:9" x14ac:dyDescent="0.15">
      <c r="A523" s="2">
        <v>13</v>
      </c>
      <c r="B523" s="1" t="s">
        <v>232</v>
      </c>
      <c r="C523" s="4">
        <v>10</v>
      </c>
      <c r="D523" s="8">
        <v>1.52</v>
      </c>
      <c r="E523" s="4">
        <v>9</v>
      </c>
      <c r="F523" s="8">
        <v>1.99</v>
      </c>
      <c r="G523" s="4">
        <v>1</v>
      </c>
      <c r="H523" s="8">
        <v>0.48</v>
      </c>
      <c r="I523" s="4">
        <v>0</v>
      </c>
    </row>
    <row r="524" spans="1:9" x14ac:dyDescent="0.15">
      <c r="A524" s="2">
        <v>15</v>
      </c>
      <c r="B524" s="1" t="s">
        <v>172</v>
      </c>
      <c r="C524" s="4">
        <v>9</v>
      </c>
      <c r="D524" s="8">
        <v>1.36</v>
      </c>
      <c r="E524" s="4">
        <v>7</v>
      </c>
      <c r="F524" s="8">
        <v>1.55</v>
      </c>
      <c r="G524" s="4">
        <v>2</v>
      </c>
      <c r="H524" s="8">
        <v>0.97</v>
      </c>
      <c r="I524" s="4">
        <v>0</v>
      </c>
    </row>
    <row r="525" spans="1:9" x14ac:dyDescent="0.15">
      <c r="A525" s="2">
        <v>15</v>
      </c>
      <c r="B525" s="1" t="s">
        <v>152</v>
      </c>
      <c r="C525" s="4">
        <v>9</v>
      </c>
      <c r="D525" s="8">
        <v>1.36</v>
      </c>
      <c r="E525" s="4">
        <v>7</v>
      </c>
      <c r="F525" s="8">
        <v>1.55</v>
      </c>
      <c r="G525" s="4">
        <v>2</v>
      </c>
      <c r="H525" s="8">
        <v>0.97</v>
      </c>
      <c r="I525" s="4">
        <v>0</v>
      </c>
    </row>
    <row r="526" spans="1:9" x14ac:dyDescent="0.15">
      <c r="A526" s="2">
        <v>15</v>
      </c>
      <c r="B526" s="1" t="s">
        <v>166</v>
      </c>
      <c r="C526" s="4">
        <v>9</v>
      </c>
      <c r="D526" s="8">
        <v>1.36</v>
      </c>
      <c r="E526" s="4">
        <v>0</v>
      </c>
      <c r="F526" s="8">
        <v>0</v>
      </c>
      <c r="G526" s="4">
        <v>9</v>
      </c>
      <c r="H526" s="8">
        <v>4.3499999999999996</v>
      </c>
      <c r="I526" s="4">
        <v>0</v>
      </c>
    </row>
    <row r="527" spans="1:9" x14ac:dyDescent="0.15">
      <c r="A527" s="2">
        <v>18</v>
      </c>
      <c r="B527" s="1" t="s">
        <v>146</v>
      </c>
      <c r="C527" s="4">
        <v>8</v>
      </c>
      <c r="D527" s="8">
        <v>1.21</v>
      </c>
      <c r="E527" s="4">
        <v>2</v>
      </c>
      <c r="F527" s="8">
        <v>0.44</v>
      </c>
      <c r="G527" s="4">
        <v>6</v>
      </c>
      <c r="H527" s="8">
        <v>2.9</v>
      </c>
      <c r="I527" s="4">
        <v>0</v>
      </c>
    </row>
    <row r="528" spans="1:9" x14ac:dyDescent="0.15">
      <c r="A528" s="2">
        <v>18</v>
      </c>
      <c r="B528" s="1" t="s">
        <v>170</v>
      </c>
      <c r="C528" s="4">
        <v>8</v>
      </c>
      <c r="D528" s="8">
        <v>1.21</v>
      </c>
      <c r="E528" s="4">
        <v>3</v>
      </c>
      <c r="F528" s="8">
        <v>0.66</v>
      </c>
      <c r="G528" s="4">
        <v>5</v>
      </c>
      <c r="H528" s="8">
        <v>2.42</v>
      </c>
      <c r="I528" s="4">
        <v>0</v>
      </c>
    </row>
    <row r="529" spans="1:9" x14ac:dyDescent="0.15">
      <c r="A529" s="2">
        <v>18</v>
      </c>
      <c r="B529" s="1" t="s">
        <v>147</v>
      </c>
      <c r="C529" s="4">
        <v>8</v>
      </c>
      <c r="D529" s="8">
        <v>1.21</v>
      </c>
      <c r="E529" s="4">
        <v>7</v>
      </c>
      <c r="F529" s="8">
        <v>1.55</v>
      </c>
      <c r="G529" s="4">
        <v>1</v>
      </c>
      <c r="H529" s="8">
        <v>0.48</v>
      </c>
      <c r="I529" s="4">
        <v>0</v>
      </c>
    </row>
    <row r="530" spans="1:9" x14ac:dyDescent="0.15">
      <c r="A530" s="2">
        <v>18</v>
      </c>
      <c r="B530" s="1" t="s">
        <v>148</v>
      </c>
      <c r="C530" s="4">
        <v>8</v>
      </c>
      <c r="D530" s="8">
        <v>1.21</v>
      </c>
      <c r="E530" s="4">
        <v>7</v>
      </c>
      <c r="F530" s="8">
        <v>1.55</v>
      </c>
      <c r="G530" s="4">
        <v>1</v>
      </c>
      <c r="H530" s="8">
        <v>0.48</v>
      </c>
      <c r="I530" s="4">
        <v>0</v>
      </c>
    </row>
    <row r="531" spans="1:9" x14ac:dyDescent="0.15">
      <c r="A531" s="2">
        <v>18</v>
      </c>
      <c r="B531" s="1" t="s">
        <v>157</v>
      </c>
      <c r="C531" s="4">
        <v>8</v>
      </c>
      <c r="D531" s="8">
        <v>1.21</v>
      </c>
      <c r="E531" s="4">
        <v>8</v>
      </c>
      <c r="F531" s="8">
        <v>1.77</v>
      </c>
      <c r="G531" s="4">
        <v>0</v>
      </c>
      <c r="H531" s="8">
        <v>0</v>
      </c>
      <c r="I531" s="4">
        <v>0</v>
      </c>
    </row>
    <row r="532" spans="1:9" x14ac:dyDescent="0.15">
      <c r="A532" s="1"/>
      <c r="C532" s="4"/>
      <c r="D532" s="8"/>
      <c r="E532" s="4"/>
      <c r="F532" s="8"/>
      <c r="G532" s="4"/>
      <c r="H532" s="8"/>
      <c r="I532" s="4"/>
    </row>
    <row r="533" spans="1:9" x14ac:dyDescent="0.15">
      <c r="A533" s="1" t="s">
        <v>21</v>
      </c>
      <c r="C533" s="4"/>
      <c r="D533" s="8"/>
      <c r="E533" s="4"/>
      <c r="F533" s="8"/>
      <c r="G533" s="4"/>
      <c r="H533" s="8"/>
      <c r="I533" s="4"/>
    </row>
    <row r="534" spans="1:9" x14ac:dyDescent="0.15">
      <c r="A534" s="2">
        <v>1</v>
      </c>
      <c r="B534" s="1" t="s">
        <v>145</v>
      </c>
      <c r="C534" s="4">
        <v>11</v>
      </c>
      <c r="D534" s="8">
        <v>11.34</v>
      </c>
      <c r="E534" s="4">
        <v>8</v>
      </c>
      <c r="F534" s="8">
        <v>10.53</v>
      </c>
      <c r="G534" s="4">
        <v>3</v>
      </c>
      <c r="H534" s="8">
        <v>16.670000000000002</v>
      </c>
      <c r="I534" s="4">
        <v>0</v>
      </c>
    </row>
    <row r="535" spans="1:9" x14ac:dyDescent="0.15">
      <c r="A535" s="2">
        <v>2</v>
      </c>
      <c r="B535" s="1" t="s">
        <v>153</v>
      </c>
      <c r="C535" s="4">
        <v>6</v>
      </c>
      <c r="D535" s="8">
        <v>6.19</v>
      </c>
      <c r="E535" s="4">
        <v>4</v>
      </c>
      <c r="F535" s="8">
        <v>5.26</v>
      </c>
      <c r="G535" s="4">
        <v>2</v>
      </c>
      <c r="H535" s="8">
        <v>11.11</v>
      </c>
      <c r="I535" s="4">
        <v>0</v>
      </c>
    </row>
    <row r="536" spans="1:9" x14ac:dyDescent="0.15">
      <c r="A536" s="2">
        <v>3</v>
      </c>
      <c r="B536" s="1" t="s">
        <v>150</v>
      </c>
      <c r="C536" s="4">
        <v>5</v>
      </c>
      <c r="D536" s="8">
        <v>5.15</v>
      </c>
      <c r="E536" s="4">
        <v>5</v>
      </c>
      <c r="F536" s="8">
        <v>6.58</v>
      </c>
      <c r="G536" s="4">
        <v>0</v>
      </c>
      <c r="H536" s="8">
        <v>0</v>
      </c>
      <c r="I536" s="4">
        <v>0</v>
      </c>
    </row>
    <row r="537" spans="1:9" x14ac:dyDescent="0.15">
      <c r="A537" s="2">
        <v>4</v>
      </c>
      <c r="B537" s="1" t="s">
        <v>241</v>
      </c>
      <c r="C537" s="4">
        <v>4</v>
      </c>
      <c r="D537" s="8">
        <v>4.12</v>
      </c>
      <c r="E537" s="4">
        <v>4</v>
      </c>
      <c r="F537" s="8">
        <v>5.26</v>
      </c>
      <c r="G537" s="4">
        <v>0</v>
      </c>
      <c r="H537" s="8">
        <v>0</v>
      </c>
      <c r="I537" s="4">
        <v>0</v>
      </c>
    </row>
    <row r="538" spans="1:9" x14ac:dyDescent="0.15">
      <c r="A538" s="2">
        <v>4</v>
      </c>
      <c r="B538" s="1" t="s">
        <v>160</v>
      </c>
      <c r="C538" s="4">
        <v>4</v>
      </c>
      <c r="D538" s="8">
        <v>4.12</v>
      </c>
      <c r="E538" s="4">
        <v>4</v>
      </c>
      <c r="F538" s="8">
        <v>5.26</v>
      </c>
      <c r="G538" s="4">
        <v>0</v>
      </c>
      <c r="H538" s="8">
        <v>0</v>
      </c>
      <c r="I538" s="4">
        <v>0</v>
      </c>
    </row>
    <row r="539" spans="1:9" x14ac:dyDescent="0.15">
      <c r="A539" s="2">
        <v>6</v>
      </c>
      <c r="B539" s="1" t="s">
        <v>175</v>
      </c>
      <c r="C539" s="4">
        <v>3</v>
      </c>
      <c r="D539" s="8">
        <v>3.09</v>
      </c>
      <c r="E539" s="4">
        <v>3</v>
      </c>
      <c r="F539" s="8">
        <v>3.95</v>
      </c>
      <c r="G539" s="4">
        <v>0</v>
      </c>
      <c r="H539" s="8">
        <v>0</v>
      </c>
      <c r="I539" s="4">
        <v>0</v>
      </c>
    </row>
    <row r="540" spans="1:9" x14ac:dyDescent="0.15">
      <c r="A540" s="2">
        <v>6</v>
      </c>
      <c r="B540" s="1" t="s">
        <v>190</v>
      </c>
      <c r="C540" s="4">
        <v>3</v>
      </c>
      <c r="D540" s="8">
        <v>3.09</v>
      </c>
      <c r="E540" s="4">
        <v>3</v>
      </c>
      <c r="F540" s="8">
        <v>3.95</v>
      </c>
      <c r="G540" s="4">
        <v>0</v>
      </c>
      <c r="H540" s="8">
        <v>0</v>
      </c>
      <c r="I540" s="4">
        <v>0</v>
      </c>
    </row>
    <row r="541" spans="1:9" x14ac:dyDescent="0.15">
      <c r="A541" s="2">
        <v>6</v>
      </c>
      <c r="B541" s="1" t="s">
        <v>240</v>
      </c>
      <c r="C541" s="4">
        <v>3</v>
      </c>
      <c r="D541" s="8">
        <v>3.09</v>
      </c>
      <c r="E541" s="4">
        <v>1</v>
      </c>
      <c r="F541" s="8">
        <v>1.32</v>
      </c>
      <c r="G541" s="4">
        <v>2</v>
      </c>
      <c r="H541" s="8">
        <v>11.11</v>
      </c>
      <c r="I541" s="4">
        <v>0</v>
      </c>
    </row>
    <row r="542" spans="1:9" x14ac:dyDescent="0.15">
      <c r="A542" s="2">
        <v>6</v>
      </c>
      <c r="B542" s="1" t="s">
        <v>151</v>
      </c>
      <c r="C542" s="4">
        <v>3</v>
      </c>
      <c r="D542" s="8">
        <v>3.09</v>
      </c>
      <c r="E542" s="4">
        <v>3</v>
      </c>
      <c r="F542" s="8">
        <v>3.95</v>
      </c>
      <c r="G542" s="4">
        <v>0</v>
      </c>
      <c r="H542" s="8">
        <v>0</v>
      </c>
      <c r="I542" s="4">
        <v>0</v>
      </c>
    </row>
    <row r="543" spans="1:9" x14ac:dyDescent="0.15">
      <c r="A543" s="2">
        <v>6</v>
      </c>
      <c r="B543" s="1" t="s">
        <v>180</v>
      </c>
      <c r="C543" s="4">
        <v>3</v>
      </c>
      <c r="D543" s="8">
        <v>3.09</v>
      </c>
      <c r="E543" s="4">
        <v>2</v>
      </c>
      <c r="F543" s="8">
        <v>2.63</v>
      </c>
      <c r="G543" s="4">
        <v>1</v>
      </c>
      <c r="H543" s="8">
        <v>5.56</v>
      </c>
      <c r="I543" s="4">
        <v>0</v>
      </c>
    </row>
    <row r="544" spans="1:9" x14ac:dyDescent="0.15">
      <c r="A544" s="2">
        <v>11</v>
      </c>
      <c r="B544" s="1" t="s">
        <v>146</v>
      </c>
      <c r="C544" s="4">
        <v>2</v>
      </c>
      <c r="D544" s="8">
        <v>2.06</v>
      </c>
      <c r="E544" s="4">
        <v>2</v>
      </c>
      <c r="F544" s="8">
        <v>2.63</v>
      </c>
      <c r="G544" s="4">
        <v>0</v>
      </c>
      <c r="H544" s="8">
        <v>0</v>
      </c>
      <c r="I544" s="4">
        <v>0</v>
      </c>
    </row>
    <row r="545" spans="1:9" x14ac:dyDescent="0.15">
      <c r="A545" s="2">
        <v>11</v>
      </c>
      <c r="B545" s="1" t="s">
        <v>170</v>
      </c>
      <c r="C545" s="4">
        <v>2</v>
      </c>
      <c r="D545" s="8">
        <v>2.06</v>
      </c>
      <c r="E545" s="4">
        <v>1</v>
      </c>
      <c r="F545" s="8">
        <v>1.32</v>
      </c>
      <c r="G545" s="4">
        <v>1</v>
      </c>
      <c r="H545" s="8">
        <v>5.56</v>
      </c>
      <c r="I545" s="4">
        <v>0</v>
      </c>
    </row>
    <row r="546" spans="1:9" x14ac:dyDescent="0.15">
      <c r="A546" s="2">
        <v>11</v>
      </c>
      <c r="B546" s="1" t="s">
        <v>179</v>
      </c>
      <c r="C546" s="4">
        <v>2</v>
      </c>
      <c r="D546" s="8">
        <v>2.06</v>
      </c>
      <c r="E546" s="4">
        <v>2</v>
      </c>
      <c r="F546" s="8">
        <v>2.63</v>
      </c>
      <c r="G546" s="4">
        <v>0</v>
      </c>
      <c r="H546" s="8">
        <v>0</v>
      </c>
      <c r="I546" s="4">
        <v>0</v>
      </c>
    </row>
    <row r="547" spans="1:9" x14ac:dyDescent="0.15">
      <c r="A547" s="2">
        <v>11</v>
      </c>
      <c r="B547" s="1" t="s">
        <v>239</v>
      </c>
      <c r="C547" s="4">
        <v>2</v>
      </c>
      <c r="D547" s="8">
        <v>2.06</v>
      </c>
      <c r="E547" s="4">
        <v>0</v>
      </c>
      <c r="F547" s="8">
        <v>0</v>
      </c>
      <c r="G547" s="4">
        <v>0</v>
      </c>
      <c r="H547" s="8">
        <v>0</v>
      </c>
      <c r="I547" s="4">
        <v>2</v>
      </c>
    </row>
    <row r="548" spans="1:9" x14ac:dyDescent="0.15">
      <c r="A548" s="2">
        <v>11</v>
      </c>
      <c r="B548" s="1" t="s">
        <v>188</v>
      </c>
      <c r="C548" s="4">
        <v>2</v>
      </c>
      <c r="D548" s="8">
        <v>2.06</v>
      </c>
      <c r="E548" s="4">
        <v>0</v>
      </c>
      <c r="F548" s="8">
        <v>0</v>
      </c>
      <c r="G548" s="4">
        <v>2</v>
      </c>
      <c r="H548" s="8">
        <v>11.11</v>
      </c>
      <c r="I548" s="4">
        <v>0</v>
      </c>
    </row>
    <row r="549" spans="1:9" x14ac:dyDescent="0.15">
      <c r="A549" s="2">
        <v>11</v>
      </c>
      <c r="B549" s="1" t="s">
        <v>200</v>
      </c>
      <c r="C549" s="4">
        <v>2</v>
      </c>
      <c r="D549" s="8">
        <v>2.06</v>
      </c>
      <c r="E549" s="4">
        <v>2</v>
      </c>
      <c r="F549" s="8">
        <v>2.63</v>
      </c>
      <c r="G549" s="4">
        <v>0</v>
      </c>
      <c r="H549" s="8">
        <v>0</v>
      </c>
      <c r="I549" s="4">
        <v>0</v>
      </c>
    </row>
    <row r="550" spans="1:9" x14ac:dyDescent="0.15">
      <c r="A550" s="2">
        <v>11</v>
      </c>
      <c r="B550" s="1" t="s">
        <v>172</v>
      </c>
      <c r="C550" s="4">
        <v>2</v>
      </c>
      <c r="D550" s="8">
        <v>2.06</v>
      </c>
      <c r="E550" s="4">
        <v>1</v>
      </c>
      <c r="F550" s="8">
        <v>1.32</v>
      </c>
      <c r="G550" s="4">
        <v>1</v>
      </c>
      <c r="H550" s="8">
        <v>5.56</v>
      </c>
      <c r="I550" s="4">
        <v>0</v>
      </c>
    </row>
    <row r="551" spans="1:9" x14ac:dyDescent="0.15">
      <c r="A551" s="2">
        <v>11</v>
      </c>
      <c r="B551" s="1" t="s">
        <v>242</v>
      </c>
      <c r="C551" s="4">
        <v>2</v>
      </c>
      <c r="D551" s="8">
        <v>2.06</v>
      </c>
      <c r="E551" s="4">
        <v>2</v>
      </c>
      <c r="F551" s="8">
        <v>2.63</v>
      </c>
      <c r="G551" s="4">
        <v>0</v>
      </c>
      <c r="H551" s="8">
        <v>0</v>
      </c>
      <c r="I551" s="4">
        <v>0</v>
      </c>
    </row>
    <row r="552" spans="1:9" x14ac:dyDescent="0.15">
      <c r="A552" s="2">
        <v>11</v>
      </c>
      <c r="B552" s="1" t="s">
        <v>243</v>
      </c>
      <c r="C552" s="4">
        <v>2</v>
      </c>
      <c r="D552" s="8">
        <v>2.06</v>
      </c>
      <c r="E552" s="4">
        <v>2</v>
      </c>
      <c r="F552" s="8">
        <v>2.63</v>
      </c>
      <c r="G552" s="4">
        <v>0</v>
      </c>
      <c r="H552" s="8">
        <v>0</v>
      </c>
      <c r="I552" s="4">
        <v>0</v>
      </c>
    </row>
    <row r="553" spans="1:9" x14ac:dyDescent="0.15">
      <c r="A553" s="2">
        <v>11</v>
      </c>
      <c r="B553" s="1" t="s">
        <v>158</v>
      </c>
      <c r="C553" s="4">
        <v>2</v>
      </c>
      <c r="D553" s="8">
        <v>2.06</v>
      </c>
      <c r="E553" s="4">
        <v>2</v>
      </c>
      <c r="F553" s="8">
        <v>2.63</v>
      </c>
      <c r="G553" s="4">
        <v>0</v>
      </c>
      <c r="H553" s="8">
        <v>0</v>
      </c>
      <c r="I553" s="4">
        <v>0</v>
      </c>
    </row>
    <row r="554" spans="1:9" x14ac:dyDescent="0.15">
      <c r="A554" s="2">
        <v>11</v>
      </c>
      <c r="B554" s="1" t="s">
        <v>161</v>
      </c>
      <c r="C554" s="4">
        <v>2</v>
      </c>
      <c r="D554" s="8">
        <v>2.06</v>
      </c>
      <c r="E554" s="4">
        <v>2</v>
      </c>
      <c r="F554" s="8">
        <v>2.63</v>
      </c>
      <c r="G554" s="4">
        <v>0</v>
      </c>
      <c r="H554" s="8">
        <v>0</v>
      </c>
      <c r="I554" s="4">
        <v>0</v>
      </c>
    </row>
    <row r="555" spans="1:9" x14ac:dyDescent="0.15">
      <c r="A555" s="2">
        <v>11</v>
      </c>
      <c r="B555" s="1" t="s">
        <v>164</v>
      </c>
      <c r="C555" s="4">
        <v>2</v>
      </c>
      <c r="D555" s="8">
        <v>2.06</v>
      </c>
      <c r="E555" s="4">
        <v>2</v>
      </c>
      <c r="F555" s="8">
        <v>2.63</v>
      </c>
      <c r="G555" s="4">
        <v>0</v>
      </c>
      <c r="H555" s="8">
        <v>0</v>
      </c>
      <c r="I555" s="4">
        <v>0</v>
      </c>
    </row>
    <row r="556" spans="1:9" x14ac:dyDescent="0.15">
      <c r="A556" s="1"/>
      <c r="C556" s="4"/>
      <c r="D556" s="8"/>
      <c r="E556" s="4"/>
      <c r="F556" s="8"/>
      <c r="G556" s="4"/>
      <c r="H556" s="8"/>
      <c r="I556" s="4"/>
    </row>
    <row r="557" spans="1:9" x14ac:dyDescent="0.15">
      <c r="A557" s="1" t="s">
        <v>22</v>
      </c>
      <c r="C557" s="4"/>
      <c r="D557" s="8"/>
      <c r="E557" s="4"/>
      <c r="F557" s="8"/>
      <c r="G557" s="4"/>
      <c r="H557" s="8"/>
      <c r="I557" s="4"/>
    </row>
    <row r="558" spans="1:9" x14ac:dyDescent="0.15">
      <c r="A558" s="2">
        <v>1</v>
      </c>
      <c r="B558" s="1" t="s">
        <v>145</v>
      </c>
      <c r="C558" s="4">
        <v>9</v>
      </c>
      <c r="D558" s="8">
        <v>9.68</v>
      </c>
      <c r="E558" s="4">
        <v>5</v>
      </c>
      <c r="F558" s="8">
        <v>6.1</v>
      </c>
      <c r="G558" s="4">
        <v>4</v>
      </c>
      <c r="H558" s="8">
        <v>36.36</v>
      </c>
      <c r="I558" s="4">
        <v>0</v>
      </c>
    </row>
    <row r="559" spans="1:9" x14ac:dyDescent="0.15">
      <c r="A559" s="2">
        <v>2</v>
      </c>
      <c r="B559" s="1" t="s">
        <v>190</v>
      </c>
      <c r="C559" s="4">
        <v>7</v>
      </c>
      <c r="D559" s="8">
        <v>7.53</v>
      </c>
      <c r="E559" s="4">
        <v>7</v>
      </c>
      <c r="F559" s="8">
        <v>8.5399999999999991</v>
      </c>
      <c r="G559" s="4">
        <v>0</v>
      </c>
      <c r="H559" s="8">
        <v>0</v>
      </c>
      <c r="I559" s="4">
        <v>0</v>
      </c>
    </row>
    <row r="560" spans="1:9" x14ac:dyDescent="0.15">
      <c r="A560" s="2">
        <v>3</v>
      </c>
      <c r="B560" s="1" t="s">
        <v>178</v>
      </c>
      <c r="C560" s="4">
        <v>6</v>
      </c>
      <c r="D560" s="8">
        <v>6.45</v>
      </c>
      <c r="E560" s="4">
        <v>6</v>
      </c>
      <c r="F560" s="8">
        <v>7.32</v>
      </c>
      <c r="G560" s="4">
        <v>0</v>
      </c>
      <c r="H560" s="8">
        <v>0</v>
      </c>
      <c r="I560" s="4">
        <v>0</v>
      </c>
    </row>
    <row r="561" spans="1:9" x14ac:dyDescent="0.15">
      <c r="A561" s="2">
        <v>4</v>
      </c>
      <c r="B561" s="1" t="s">
        <v>149</v>
      </c>
      <c r="C561" s="4">
        <v>5</v>
      </c>
      <c r="D561" s="8">
        <v>5.38</v>
      </c>
      <c r="E561" s="4">
        <v>5</v>
      </c>
      <c r="F561" s="8">
        <v>6.1</v>
      </c>
      <c r="G561" s="4">
        <v>0</v>
      </c>
      <c r="H561" s="8">
        <v>0</v>
      </c>
      <c r="I561" s="4">
        <v>0</v>
      </c>
    </row>
    <row r="562" spans="1:9" x14ac:dyDescent="0.15">
      <c r="A562" s="2">
        <v>5</v>
      </c>
      <c r="B562" s="1" t="s">
        <v>150</v>
      </c>
      <c r="C562" s="4">
        <v>4</v>
      </c>
      <c r="D562" s="8">
        <v>4.3</v>
      </c>
      <c r="E562" s="4">
        <v>4</v>
      </c>
      <c r="F562" s="8">
        <v>4.88</v>
      </c>
      <c r="G562" s="4">
        <v>0</v>
      </c>
      <c r="H562" s="8">
        <v>0</v>
      </c>
      <c r="I562" s="4">
        <v>0</v>
      </c>
    </row>
    <row r="563" spans="1:9" x14ac:dyDescent="0.15">
      <c r="A563" s="2">
        <v>5</v>
      </c>
      <c r="B563" s="1" t="s">
        <v>237</v>
      </c>
      <c r="C563" s="4">
        <v>4</v>
      </c>
      <c r="D563" s="8">
        <v>4.3</v>
      </c>
      <c r="E563" s="4">
        <v>4</v>
      </c>
      <c r="F563" s="8">
        <v>4.88</v>
      </c>
      <c r="G563" s="4">
        <v>0</v>
      </c>
      <c r="H563" s="8">
        <v>0</v>
      </c>
      <c r="I563" s="4">
        <v>0</v>
      </c>
    </row>
    <row r="564" spans="1:9" x14ac:dyDescent="0.15">
      <c r="A564" s="2">
        <v>5</v>
      </c>
      <c r="B564" s="1" t="s">
        <v>160</v>
      </c>
      <c r="C564" s="4">
        <v>4</v>
      </c>
      <c r="D564" s="8">
        <v>4.3</v>
      </c>
      <c r="E564" s="4">
        <v>4</v>
      </c>
      <c r="F564" s="8">
        <v>4.88</v>
      </c>
      <c r="G564" s="4">
        <v>0</v>
      </c>
      <c r="H564" s="8">
        <v>0</v>
      </c>
      <c r="I564" s="4">
        <v>0</v>
      </c>
    </row>
    <row r="565" spans="1:9" x14ac:dyDescent="0.15">
      <c r="A565" s="2">
        <v>8</v>
      </c>
      <c r="B565" s="1" t="s">
        <v>179</v>
      </c>
      <c r="C565" s="4">
        <v>3</v>
      </c>
      <c r="D565" s="8">
        <v>3.23</v>
      </c>
      <c r="E565" s="4">
        <v>3</v>
      </c>
      <c r="F565" s="8">
        <v>3.66</v>
      </c>
      <c r="G565" s="4">
        <v>0</v>
      </c>
      <c r="H565" s="8">
        <v>0</v>
      </c>
      <c r="I565" s="4">
        <v>0</v>
      </c>
    </row>
    <row r="566" spans="1:9" x14ac:dyDescent="0.15">
      <c r="A566" s="2">
        <v>8</v>
      </c>
      <c r="B566" s="1" t="s">
        <v>187</v>
      </c>
      <c r="C566" s="4">
        <v>3</v>
      </c>
      <c r="D566" s="8">
        <v>3.23</v>
      </c>
      <c r="E566" s="4">
        <v>3</v>
      </c>
      <c r="F566" s="8">
        <v>3.66</v>
      </c>
      <c r="G566" s="4">
        <v>0</v>
      </c>
      <c r="H566" s="8">
        <v>0</v>
      </c>
      <c r="I566" s="4">
        <v>0</v>
      </c>
    </row>
    <row r="567" spans="1:9" x14ac:dyDescent="0.15">
      <c r="A567" s="2">
        <v>10</v>
      </c>
      <c r="B567" s="1" t="s">
        <v>170</v>
      </c>
      <c r="C567" s="4">
        <v>2</v>
      </c>
      <c r="D567" s="8">
        <v>2.15</v>
      </c>
      <c r="E567" s="4">
        <v>2</v>
      </c>
      <c r="F567" s="8">
        <v>2.44</v>
      </c>
      <c r="G567" s="4">
        <v>0</v>
      </c>
      <c r="H567" s="8">
        <v>0</v>
      </c>
      <c r="I567" s="4">
        <v>0</v>
      </c>
    </row>
    <row r="568" spans="1:9" x14ac:dyDescent="0.15">
      <c r="A568" s="2">
        <v>10</v>
      </c>
      <c r="B568" s="1" t="s">
        <v>193</v>
      </c>
      <c r="C568" s="4">
        <v>2</v>
      </c>
      <c r="D568" s="8">
        <v>2.15</v>
      </c>
      <c r="E568" s="4">
        <v>2</v>
      </c>
      <c r="F568" s="8">
        <v>2.44</v>
      </c>
      <c r="G568" s="4">
        <v>0</v>
      </c>
      <c r="H568" s="8">
        <v>0</v>
      </c>
      <c r="I568" s="4">
        <v>0</v>
      </c>
    </row>
    <row r="569" spans="1:9" x14ac:dyDescent="0.15">
      <c r="A569" s="2">
        <v>10</v>
      </c>
      <c r="B569" s="1" t="s">
        <v>148</v>
      </c>
      <c r="C569" s="4">
        <v>2</v>
      </c>
      <c r="D569" s="8">
        <v>2.15</v>
      </c>
      <c r="E569" s="4">
        <v>2</v>
      </c>
      <c r="F569" s="8">
        <v>2.44</v>
      </c>
      <c r="G569" s="4">
        <v>0</v>
      </c>
      <c r="H569" s="8">
        <v>0</v>
      </c>
      <c r="I569" s="4">
        <v>0</v>
      </c>
    </row>
    <row r="570" spans="1:9" x14ac:dyDescent="0.15">
      <c r="A570" s="2">
        <v>10</v>
      </c>
      <c r="B570" s="1" t="s">
        <v>151</v>
      </c>
      <c r="C570" s="4">
        <v>2</v>
      </c>
      <c r="D570" s="8">
        <v>2.15</v>
      </c>
      <c r="E570" s="4">
        <v>2</v>
      </c>
      <c r="F570" s="8">
        <v>2.44</v>
      </c>
      <c r="G570" s="4">
        <v>0</v>
      </c>
      <c r="H570" s="8">
        <v>0</v>
      </c>
      <c r="I570" s="4">
        <v>0</v>
      </c>
    </row>
    <row r="571" spans="1:9" x14ac:dyDescent="0.15">
      <c r="A571" s="2">
        <v>10</v>
      </c>
      <c r="B571" s="1" t="s">
        <v>180</v>
      </c>
      <c r="C571" s="4">
        <v>2</v>
      </c>
      <c r="D571" s="8">
        <v>2.15</v>
      </c>
      <c r="E571" s="4">
        <v>2</v>
      </c>
      <c r="F571" s="8">
        <v>2.44</v>
      </c>
      <c r="G571" s="4">
        <v>0</v>
      </c>
      <c r="H571" s="8">
        <v>0</v>
      </c>
      <c r="I571" s="4">
        <v>0</v>
      </c>
    </row>
    <row r="572" spans="1:9" x14ac:dyDescent="0.15">
      <c r="A572" s="2">
        <v>10</v>
      </c>
      <c r="B572" s="1" t="s">
        <v>153</v>
      </c>
      <c r="C572" s="4">
        <v>2</v>
      </c>
      <c r="D572" s="8">
        <v>2.15</v>
      </c>
      <c r="E572" s="4">
        <v>1</v>
      </c>
      <c r="F572" s="8">
        <v>1.22</v>
      </c>
      <c r="G572" s="4">
        <v>1</v>
      </c>
      <c r="H572" s="8">
        <v>9.09</v>
      </c>
      <c r="I572" s="4">
        <v>0</v>
      </c>
    </row>
    <row r="573" spans="1:9" x14ac:dyDescent="0.15">
      <c r="A573" s="2">
        <v>10</v>
      </c>
      <c r="B573" s="1" t="s">
        <v>242</v>
      </c>
      <c r="C573" s="4">
        <v>2</v>
      </c>
      <c r="D573" s="8">
        <v>2.15</v>
      </c>
      <c r="E573" s="4">
        <v>2</v>
      </c>
      <c r="F573" s="8">
        <v>2.44</v>
      </c>
      <c r="G573" s="4">
        <v>0</v>
      </c>
      <c r="H573" s="8">
        <v>0</v>
      </c>
      <c r="I573" s="4">
        <v>0</v>
      </c>
    </row>
    <row r="574" spans="1:9" x14ac:dyDescent="0.15">
      <c r="A574" s="2">
        <v>10</v>
      </c>
      <c r="B574" s="1" t="s">
        <v>158</v>
      </c>
      <c r="C574" s="4">
        <v>2</v>
      </c>
      <c r="D574" s="8">
        <v>2.15</v>
      </c>
      <c r="E574" s="4">
        <v>2</v>
      </c>
      <c r="F574" s="8">
        <v>2.44</v>
      </c>
      <c r="G574" s="4">
        <v>0</v>
      </c>
      <c r="H574" s="8">
        <v>0</v>
      </c>
      <c r="I574" s="4">
        <v>0</v>
      </c>
    </row>
    <row r="575" spans="1:9" x14ac:dyDescent="0.15">
      <c r="A575" s="2">
        <v>10</v>
      </c>
      <c r="B575" s="1" t="s">
        <v>161</v>
      </c>
      <c r="C575" s="4">
        <v>2</v>
      </c>
      <c r="D575" s="8">
        <v>2.15</v>
      </c>
      <c r="E575" s="4">
        <v>2</v>
      </c>
      <c r="F575" s="8">
        <v>2.44</v>
      </c>
      <c r="G575" s="4">
        <v>0</v>
      </c>
      <c r="H575" s="8">
        <v>0</v>
      </c>
      <c r="I575" s="4">
        <v>0</v>
      </c>
    </row>
    <row r="576" spans="1:9" x14ac:dyDescent="0.15">
      <c r="A576" s="2">
        <v>10</v>
      </c>
      <c r="B576" s="1" t="s">
        <v>256</v>
      </c>
      <c r="C576" s="4">
        <v>2</v>
      </c>
      <c r="D576" s="8">
        <v>2.15</v>
      </c>
      <c r="E576" s="4">
        <v>1</v>
      </c>
      <c r="F576" s="8">
        <v>1.22</v>
      </c>
      <c r="G576" s="4">
        <v>1</v>
      </c>
      <c r="H576" s="8">
        <v>9.09</v>
      </c>
      <c r="I576" s="4">
        <v>0</v>
      </c>
    </row>
    <row r="577" spans="1:9" x14ac:dyDescent="0.15">
      <c r="A577" s="2">
        <v>20</v>
      </c>
      <c r="B577" s="1" t="s">
        <v>175</v>
      </c>
      <c r="C577" s="4">
        <v>1</v>
      </c>
      <c r="D577" s="8">
        <v>1.08</v>
      </c>
      <c r="E577" s="4">
        <v>1</v>
      </c>
      <c r="F577" s="8">
        <v>1.22</v>
      </c>
      <c r="G577" s="4">
        <v>0</v>
      </c>
      <c r="H577" s="8">
        <v>0</v>
      </c>
      <c r="I577" s="4">
        <v>0</v>
      </c>
    </row>
    <row r="578" spans="1:9" x14ac:dyDescent="0.15">
      <c r="A578" s="2">
        <v>20</v>
      </c>
      <c r="B578" s="1" t="s">
        <v>195</v>
      </c>
      <c r="C578" s="4">
        <v>1</v>
      </c>
      <c r="D578" s="8">
        <v>1.08</v>
      </c>
      <c r="E578" s="4">
        <v>1</v>
      </c>
      <c r="F578" s="8">
        <v>1.22</v>
      </c>
      <c r="G578" s="4">
        <v>0</v>
      </c>
      <c r="H578" s="8">
        <v>0</v>
      </c>
      <c r="I578" s="4">
        <v>0</v>
      </c>
    </row>
    <row r="579" spans="1:9" x14ac:dyDescent="0.15">
      <c r="A579" s="2">
        <v>20</v>
      </c>
      <c r="B579" s="1" t="s">
        <v>244</v>
      </c>
      <c r="C579" s="4">
        <v>1</v>
      </c>
      <c r="D579" s="8">
        <v>1.08</v>
      </c>
      <c r="E579" s="4">
        <v>1</v>
      </c>
      <c r="F579" s="8">
        <v>1.22</v>
      </c>
      <c r="G579" s="4">
        <v>0</v>
      </c>
      <c r="H579" s="8">
        <v>0</v>
      </c>
      <c r="I579" s="4">
        <v>0</v>
      </c>
    </row>
    <row r="580" spans="1:9" x14ac:dyDescent="0.15">
      <c r="A580" s="2">
        <v>20</v>
      </c>
      <c r="B580" s="1" t="s">
        <v>245</v>
      </c>
      <c r="C580" s="4">
        <v>1</v>
      </c>
      <c r="D580" s="8">
        <v>1.08</v>
      </c>
      <c r="E580" s="4">
        <v>1</v>
      </c>
      <c r="F580" s="8">
        <v>1.22</v>
      </c>
      <c r="G580" s="4">
        <v>0</v>
      </c>
      <c r="H580" s="8">
        <v>0</v>
      </c>
      <c r="I580" s="4">
        <v>0</v>
      </c>
    </row>
    <row r="581" spans="1:9" x14ac:dyDescent="0.15">
      <c r="A581" s="2">
        <v>20</v>
      </c>
      <c r="B581" s="1" t="s">
        <v>240</v>
      </c>
      <c r="C581" s="4">
        <v>1</v>
      </c>
      <c r="D581" s="8">
        <v>1.08</v>
      </c>
      <c r="E581" s="4">
        <v>1</v>
      </c>
      <c r="F581" s="8">
        <v>1.22</v>
      </c>
      <c r="G581" s="4">
        <v>0</v>
      </c>
      <c r="H581" s="8">
        <v>0</v>
      </c>
      <c r="I581" s="4">
        <v>0</v>
      </c>
    </row>
    <row r="582" spans="1:9" x14ac:dyDescent="0.15">
      <c r="A582" s="2">
        <v>20</v>
      </c>
      <c r="B582" s="1" t="s">
        <v>177</v>
      </c>
      <c r="C582" s="4">
        <v>1</v>
      </c>
      <c r="D582" s="8">
        <v>1.08</v>
      </c>
      <c r="E582" s="4">
        <v>1</v>
      </c>
      <c r="F582" s="8">
        <v>1.22</v>
      </c>
      <c r="G582" s="4">
        <v>0</v>
      </c>
      <c r="H582" s="8">
        <v>0</v>
      </c>
      <c r="I582" s="4">
        <v>0</v>
      </c>
    </row>
    <row r="583" spans="1:9" x14ac:dyDescent="0.15">
      <c r="A583" s="2">
        <v>20</v>
      </c>
      <c r="B583" s="1" t="s">
        <v>246</v>
      </c>
      <c r="C583" s="4">
        <v>1</v>
      </c>
      <c r="D583" s="8">
        <v>1.08</v>
      </c>
      <c r="E583" s="4">
        <v>1</v>
      </c>
      <c r="F583" s="8">
        <v>1.22</v>
      </c>
      <c r="G583" s="4">
        <v>0</v>
      </c>
      <c r="H583" s="8">
        <v>0</v>
      </c>
      <c r="I583" s="4">
        <v>0</v>
      </c>
    </row>
    <row r="584" spans="1:9" x14ac:dyDescent="0.15">
      <c r="A584" s="2">
        <v>20</v>
      </c>
      <c r="B584" s="1" t="s">
        <v>247</v>
      </c>
      <c r="C584" s="4">
        <v>1</v>
      </c>
      <c r="D584" s="8">
        <v>1.08</v>
      </c>
      <c r="E584" s="4">
        <v>1</v>
      </c>
      <c r="F584" s="8">
        <v>1.22</v>
      </c>
      <c r="G584" s="4">
        <v>0</v>
      </c>
      <c r="H584" s="8">
        <v>0</v>
      </c>
      <c r="I584" s="4">
        <v>0</v>
      </c>
    </row>
    <row r="585" spans="1:9" x14ac:dyDescent="0.15">
      <c r="A585" s="2">
        <v>20</v>
      </c>
      <c r="B585" s="1" t="s">
        <v>248</v>
      </c>
      <c r="C585" s="4">
        <v>1</v>
      </c>
      <c r="D585" s="8">
        <v>1.08</v>
      </c>
      <c r="E585" s="4">
        <v>1</v>
      </c>
      <c r="F585" s="8">
        <v>1.22</v>
      </c>
      <c r="G585" s="4">
        <v>0</v>
      </c>
      <c r="H585" s="8">
        <v>0</v>
      </c>
      <c r="I585" s="4">
        <v>0</v>
      </c>
    </row>
    <row r="586" spans="1:9" x14ac:dyDescent="0.15">
      <c r="A586" s="2">
        <v>20</v>
      </c>
      <c r="B586" s="1" t="s">
        <v>234</v>
      </c>
      <c r="C586" s="4">
        <v>1</v>
      </c>
      <c r="D586" s="8">
        <v>1.08</v>
      </c>
      <c r="E586" s="4">
        <v>1</v>
      </c>
      <c r="F586" s="8">
        <v>1.22</v>
      </c>
      <c r="G586" s="4">
        <v>0</v>
      </c>
      <c r="H586" s="8">
        <v>0</v>
      </c>
      <c r="I586" s="4">
        <v>0</v>
      </c>
    </row>
    <row r="587" spans="1:9" x14ac:dyDescent="0.15">
      <c r="A587" s="2">
        <v>20</v>
      </c>
      <c r="B587" s="1" t="s">
        <v>249</v>
      </c>
      <c r="C587" s="4">
        <v>1</v>
      </c>
      <c r="D587" s="8">
        <v>1.08</v>
      </c>
      <c r="E587" s="4">
        <v>0</v>
      </c>
      <c r="F587" s="8">
        <v>0</v>
      </c>
      <c r="G587" s="4">
        <v>1</v>
      </c>
      <c r="H587" s="8">
        <v>9.09</v>
      </c>
      <c r="I587" s="4">
        <v>0</v>
      </c>
    </row>
    <row r="588" spans="1:9" x14ac:dyDescent="0.15">
      <c r="A588" s="2">
        <v>20</v>
      </c>
      <c r="B588" s="1" t="s">
        <v>216</v>
      </c>
      <c r="C588" s="4">
        <v>1</v>
      </c>
      <c r="D588" s="8">
        <v>1.08</v>
      </c>
      <c r="E588" s="4">
        <v>0</v>
      </c>
      <c r="F588" s="8">
        <v>0</v>
      </c>
      <c r="G588" s="4">
        <v>1</v>
      </c>
      <c r="H588" s="8">
        <v>9.09</v>
      </c>
      <c r="I588" s="4">
        <v>0</v>
      </c>
    </row>
    <row r="589" spans="1:9" x14ac:dyDescent="0.15">
      <c r="A589" s="2">
        <v>20</v>
      </c>
      <c r="B589" s="1" t="s">
        <v>250</v>
      </c>
      <c r="C589" s="4">
        <v>1</v>
      </c>
      <c r="D589" s="8">
        <v>1.08</v>
      </c>
      <c r="E589" s="4">
        <v>1</v>
      </c>
      <c r="F589" s="8">
        <v>1.22</v>
      </c>
      <c r="G589" s="4">
        <v>0</v>
      </c>
      <c r="H589" s="8">
        <v>0</v>
      </c>
      <c r="I589" s="4">
        <v>0</v>
      </c>
    </row>
    <row r="590" spans="1:9" x14ac:dyDescent="0.15">
      <c r="A590" s="2">
        <v>20</v>
      </c>
      <c r="B590" s="1" t="s">
        <v>251</v>
      </c>
      <c r="C590" s="4">
        <v>1</v>
      </c>
      <c r="D590" s="8">
        <v>1.08</v>
      </c>
      <c r="E590" s="4">
        <v>1</v>
      </c>
      <c r="F590" s="8">
        <v>1.22</v>
      </c>
      <c r="G590" s="4">
        <v>0</v>
      </c>
      <c r="H590" s="8">
        <v>0</v>
      </c>
      <c r="I590" s="4">
        <v>0</v>
      </c>
    </row>
    <row r="591" spans="1:9" x14ac:dyDescent="0.15">
      <c r="A591" s="2">
        <v>20</v>
      </c>
      <c r="B591" s="1" t="s">
        <v>252</v>
      </c>
      <c r="C591" s="4">
        <v>1</v>
      </c>
      <c r="D591" s="8">
        <v>1.08</v>
      </c>
      <c r="E591" s="4">
        <v>0</v>
      </c>
      <c r="F591" s="8">
        <v>0</v>
      </c>
      <c r="G591" s="4">
        <v>1</v>
      </c>
      <c r="H591" s="8">
        <v>9.09</v>
      </c>
      <c r="I591" s="4">
        <v>0</v>
      </c>
    </row>
    <row r="592" spans="1:9" x14ac:dyDescent="0.15">
      <c r="A592" s="2">
        <v>20</v>
      </c>
      <c r="B592" s="1" t="s">
        <v>147</v>
      </c>
      <c r="C592" s="4">
        <v>1</v>
      </c>
      <c r="D592" s="8">
        <v>1.08</v>
      </c>
      <c r="E592" s="4">
        <v>1</v>
      </c>
      <c r="F592" s="8">
        <v>1.22</v>
      </c>
      <c r="G592" s="4">
        <v>0</v>
      </c>
      <c r="H592" s="8">
        <v>0</v>
      </c>
      <c r="I592" s="4">
        <v>0</v>
      </c>
    </row>
    <row r="593" spans="1:9" x14ac:dyDescent="0.15">
      <c r="A593" s="2">
        <v>20</v>
      </c>
      <c r="B593" s="1" t="s">
        <v>176</v>
      </c>
      <c r="C593" s="4">
        <v>1</v>
      </c>
      <c r="D593" s="8">
        <v>1.08</v>
      </c>
      <c r="E593" s="4">
        <v>1</v>
      </c>
      <c r="F593" s="8">
        <v>1.22</v>
      </c>
      <c r="G593" s="4">
        <v>0</v>
      </c>
      <c r="H593" s="8">
        <v>0</v>
      </c>
      <c r="I593" s="4">
        <v>0</v>
      </c>
    </row>
    <row r="594" spans="1:9" x14ac:dyDescent="0.15">
      <c r="A594" s="2">
        <v>20</v>
      </c>
      <c r="B594" s="1" t="s">
        <v>253</v>
      </c>
      <c r="C594" s="4">
        <v>1</v>
      </c>
      <c r="D594" s="8">
        <v>1.08</v>
      </c>
      <c r="E594" s="4">
        <v>1</v>
      </c>
      <c r="F594" s="8">
        <v>1.22</v>
      </c>
      <c r="G594" s="4">
        <v>0</v>
      </c>
      <c r="H594" s="8">
        <v>0</v>
      </c>
      <c r="I594" s="4">
        <v>0</v>
      </c>
    </row>
    <row r="595" spans="1:9" x14ac:dyDescent="0.15">
      <c r="A595" s="2">
        <v>20</v>
      </c>
      <c r="B595" s="1" t="s">
        <v>156</v>
      </c>
      <c r="C595" s="4">
        <v>1</v>
      </c>
      <c r="D595" s="8">
        <v>1.08</v>
      </c>
      <c r="E595" s="4">
        <v>0</v>
      </c>
      <c r="F595" s="8">
        <v>0</v>
      </c>
      <c r="G595" s="4">
        <v>1</v>
      </c>
      <c r="H595" s="8">
        <v>9.09</v>
      </c>
      <c r="I595" s="4">
        <v>0</v>
      </c>
    </row>
    <row r="596" spans="1:9" x14ac:dyDescent="0.15">
      <c r="A596" s="2">
        <v>20</v>
      </c>
      <c r="B596" s="1" t="s">
        <v>254</v>
      </c>
      <c r="C596" s="4">
        <v>1</v>
      </c>
      <c r="D596" s="8">
        <v>1.08</v>
      </c>
      <c r="E596" s="4">
        <v>1</v>
      </c>
      <c r="F596" s="8">
        <v>1.22</v>
      </c>
      <c r="G596" s="4">
        <v>0</v>
      </c>
      <c r="H596" s="8">
        <v>0</v>
      </c>
      <c r="I596" s="4">
        <v>0</v>
      </c>
    </row>
    <row r="597" spans="1:9" x14ac:dyDescent="0.15">
      <c r="A597" s="2">
        <v>20</v>
      </c>
      <c r="B597" s="1" t="s">
        <v>184</v>
      </c>
      <c r="C597" s="4">
        <v>1</v>
      </c>
      <c r="D597" s="8">
        <v>1.08</v>
      </c>
      <c r="E597" s="4">
        <v>1</v>
      </c>
      <c r="F597" s="8">
        <v>1.22</v>
      </c>
      <c r="G597" s="4">
        <v>0</v>
      </c>
      <c r="H597" s="8">
        <v>0</v>
      </c>
      <c r="I597" s="4">
        <v>0</v>
      </c>
    </row>
    <row r="598" spans="1:9" x14ac:dyDescent="0.15">
      <c r="A598" s="2">
        <v>20</v>
      </c>
      <c r="B598" s="1" t="s">
        <v>255</v>
      </c>
      <c r="C598" s="4">
        <v>1</v>
      </c>
      <c r="D598" s="8">
        <v>1.08</v>
      </c>
      <c r="E598" s="4">
        <v>1</v>
      </c>
      <c r="F598" s="8">
        <v>1.22</v>
      </c>
      <c r="G598" s="4">
        <v>0</v>
      </c>
      <c r="H598" s="8">
        <v>0</v>
      </c>
      <c r="I598" s="4">
        <v>0</v>
      </c>
    </row>
    <row r="599" spans="1:9" x14ac:dyDescent="0.15">
      <c r="A599" s="2">
        <v>20</v>
      </c>
      <c r="B599" s="1" t="s">
        <v>173</v>
      </c>
      <c r="C599" s="4">
        <v>1</v>
      </c>
      <c r="D599" s="8">
        <v>1.08</v>
      </c>
      <c r="E599" s="4">
        <v>1</v>
      </c>
      <c r="F599" s="8">
        <v>1.22</v>
      </c>
      <c r="G599" s="4">
        <v>0</v>
      </c>
      <c r="H599" s="8">
        <v>0</v>
      </c>
      <c r="I599" s="4">
        <v>0</v>
      </c>
    </row>
    <row r="600" spans="1:9" x14ac:dyDescent="0.15">
      <c r="A600" s="2">
        <v>20</v>
      </c>
      <c r="B600" s="1" t="s">
        <v>199</v>
      </c>
      <c r="C600" s="4">
        <v>1</v>
      </c>
      <c r="D600" s="8">
        <v>1.08</v>
      </c>
      <c r="E600" s="4">
        <v>0</v>
      </c>
      <c r="F600" s="8">
        <v>0</v>
      </c>
      <c r="G600" s="4">
        <v>1</v>
      </c>
      <c r="H600" s="8">
        <v>9.09</v>
      </c>
      <c r="I600" s="4">
        <v>0</v>
      </c>
    </row>
    <row r="601" spans="1:9" x14ac:dyDescent="0.15">
      <c r="A601" s="2">
        <v>20</v>
      </c>
      <c r="B601" s="1" t="s">
        <v>257</v>
      </c>
      <c r="C601" s="4">
        <v>1</v>
      </c>
      <c r="D601" s="8">
        <v>1.08</v>
      </c>
      <c r="E601" s="4">
        <v>1</v>
      </c>
      <c r="F601" s="8">
        <v>1.22</v>
      </c>
      <c r="G601" s="4">
        <v>0</v>
      </c>
      <c r="H601" s="8">
        <v>0</v>
      </c>
      <c r="I601" s="4">
        <v>0</v>
      </c>
    </row>
    <row r="602" spans="1:9" x14ac:dyDescent="0.15">
      <c r="A602" s="2">
        <v>20</v>
      </c>
      <c r="B602" s="1" t="s">
        <v>164</v>
      </c>
      <c r="C602" s="4">
        <v>1</v>
      </c>
      <c r="D602" s="8">
        <v>1.08</v>
      </c>
      <c r="E602" s="4">
        <v>1</v>
      </c>
      <c r="F602" s="8">
        <v>1.22</v>
      </c>
      <c r="G602" s="4">
        <v>0</v>
      </c>
      <c r="H602" s="8">
        <v>0</v>
      </c>
      <c r="I602" s="4">
        <v>0</v>
      </c>
    </row>
    <row r="603" spans="1:9" x14ac:dyDescent="0.15">
      <c r="A603" s="2">
        <v>20</v>
      </c>
      <c r="B603" s="1" t="s">
        <v>258</v>
      </c>
      <c r="C603" s="4">
        <v>1</v>
      </c>
      <c r="D603" s="8">
        <v>1.08</v>
      </c>
      <c r="E603" s="4">
        <v>1</v>
      </c>
      <c r="F603" s="8">
        <v>1.22</v>
      </c>
      <c r="G603" s="4">
        <v>0</v>
      </c>
      <c r="H603" s="8">
        <v>0</v>
      </c>
      <c r="I603" s="4">
        <v>0</v>
      </c>
    </row>
    <row r="604" spans="1:9" x14ac:dyDescent="0.15">
      <c r="A604" s="2">
        <v>20</v>
      </c>
      <c r="B604" s="1" t="s">
        <v>230</v>
      </c>
      <c r="C604" s="4">
        <v>1</v>
      </c>
      <c r="D604" s="8">
        <v>1.08</v>
      </c>
      <c r="E604" s="4">
        <v>1</v>
      </c>
      <c r="F604" s="8">
        <v>1.22</v>
      </c>
      <c r="G604" s="4">
        <v>0</v>
      </c>
      <c r="H604" s="8">
        <v>0</v>
      </c>
      <c r="I604" s="4">
        <v>0</v>
      </c>
    </row>
    <row r="605" spans="1:9" x14ac:dyDescent="0.15">
      <c r="A605" s="1"/>
      <c r="C605" s="4"/>
      <c r="D605" s="8"/>
      <c r="E605" s="4"/>
      <c r="F605" s="8"/>
      <c r="G605" s="4"/>
      <c r="H605" s="8"/>
      <c r="I605" s="4"/>
    </row>
    <row r="606" spans="1:9" x14ac:dyDescent="0.15">
      <c r="A606" s="1" t="s">
        <v>23</v>
      </c>
      <c r="C606" s="4"/>
      <c r="D606" s="8"/>
      <c r="E606" s="4"/>
      <c r="F606" s="8"/>
      <c r="G606" s="4"/>
      <c r="H606" s="8"/>
      <c r="I606" s="4"/>
    </row>
    <row r="607" spans="1:9" x14ac:dyDescent="0.15">
      <c r="A607" s="2">
        <v>1</v>
      </c>
      <c r="B607" s="1" t="s">
        <v>183</v>
      </c>
      <c r="C607" s="4">
        <v>10</v>
      </c>
      <c r="D607" s="8">
        <v>5.0999999999999996</v>
      </c>
      <c r="E607" s="4">
        <v>6</v>
      </c>
      <c r="F607" s="8">
        <v>4.03</v>
      </c>
      <c r="G607" s="4">
        <v>4</v>
      </c>
      <c r="H607" s="8">
        <v>8.6999999999999993</v>
      </c>
      <c r="I607" s="4">
        <v>0</v>
      </c>
    </row>
    <row r="608" spans="1:9" x14ac:dyDescent="0.15">
      <c r="A608" s="2">
        <v>2</v>
      </c>
      <c r="B608" s="1" t="s">
        <v>145</v>
      </c>
      <c r="C608" s="4">
        <v>9</v>
      </c>
      <c r="D608" s="8">
        <v>4.59</v>
      </c>
      <c r="E608" s="4">
        <v>6</v>
      </c>
      <c r="F608" s="8">
        <v>4.03</v>
      </c>
      <c r="G608" s="4">
        <v>3</v>
      </c>
      <c r="H608" s="8">
        <v>6.52</v>
      </c>
      <c r="I608" s="4">
        <v>0</v>
      </c>
    </row>
    <row r="609" spans="1:9" x14ac:dyDescent="0.15">
      <c r="A609" s="2">
        <v>2</v>
      </c>
      <c r="B609" s="1" t="s">
        <v>152</v>
      </c>
      <c r="C609" s="4">
        <v>9</v>
      </c>
      <c r="D609" s="8">
        <v>4.59</v>
      </c>
      <c r="E609" s="4">
        <v>9</v>
      </c>
      <c r="F609" s="8">
        <v>6.04</v>
      </c>
      <c r="G609" s="4">
        <v>0</v>
      </c>
      <c r="H609" s="8">
        <v>0</v>
      </c>
      <c r="I609" s="4">
        <v>0</v>
      </c>
    </row>
    <row r="610" spans="1:9" x14ac:dyDescent="0.15">
      <c r="A610" s="2">
        <v>2</v>
      </c>
      <c r="B610" s="1" t="s">
        <v>160</v>
      </c>
      <c r="C610" s="4">
        <v>9</v>
      </c>
      <c r="D610" s="8">
        <v>4.59</v>
      </c>
      <c r="E610" s="4">
        <v>9</v>
      </c>
      <c r="F610" s="8">
        <v>6.04</v>
      </c>
      <c r="G610" s="4">
        <v>0</v>
      </c>
      <c r="H610" s="8">
        <v>0</v>
      </c>
      <c r="I610" s="4">
        <v>0</v>
      </c>
    </row>
    <row r="611" spans="1:9" x14ac:dyDescent="0.15">
      <c r="A611" s="2">
        <v>5</v>
      </c>
      <c r="B611" s="1" t="s">
        <v>175</v>
      </c>
      <c r="C611" s="4">
        <v>8</v>
      </c>
      <c r="D611" s="8">
        <v>4.08</v>
      </c>
      <c r="E611" s="4">
        <v>7</v>
      </c>
      <c r="F611" s="8">
        <v>4.7</v>
      </c>
      <c r="G611" s="4">
        <v>1</v>
      </c>
      <c r="H611" s="8">
        <v>2.17</v>
      </c>
      <c r="I611" s="4">
        <v>0</v>
      </c>
    </row>
    <row r="612" spans="1:9" x14ac:dyDescent="0.15">
      <c r="A612" s="2">
        <v>6</v>
      </c>
      <c r="B612" s="1" t="s">
        <v>150</v>
      </c>
      <c r="C612" s="4">
        <v>7</v>
      </c>
      <c r="D612" s="8">
        <v>3.57</v>
      </c>
      <c r="E612" s="4">
        <v>7</v>
      </c>
      <c r="F612" s="8">
        <v>4.7</v>
      </c>
      <c r="G612" s="4">
        <v>0</v>
      </c>
      <c r="H612" s="8">
        <v>0</v>
      </c>
      <c r="I612" s="4">
        <v>0</v>
      </c>
    </row>
    <row r="613" spans="1:9" x14ac:dyDescent="0.15">
      <c r="A613" s="2">
        <v>6</v>
      </c>
      <c r="B613" s="1" t="s">
        <v>189</v>
      </c>
      <c r="C613" s="4">
        <v>7</v>
      </c>
      <c r="D613" s="8">
        <v>3.57</v>
      </c>
      <c r="E613" s="4">
        <v>6</v>
      </c>
      <c r="F613" s="8">
        <v>4.03</v>
      </c>
      <c r="G613" s="4">
        <v>1</v>
      </c>
      <c r="H613" s="8">
        <v>2.17</v>
      </c>
      <c r="I613" s="4">
        <v>0</v>
      </c>
    </row>
    <row r="614" spans="1:9" x14ac:dyDescent="0.15">
      <c r="A614" s="2">
        <v>8</v>
      </c>
      <c r="B614" s="1" t="s">
        <v>151</v>
      </c>
      <c r="C614" s="4">
        <v>6</v>
      </c>
      <c r="D614" s="8">
        <v>3.06</v>
      </c>
      <c r="E614" s="4">
        <v>6</v>
      </c>
      <c r="F614" s="8">
        <v>4.03</v>
      </c>
      <c r="G614" s="4">
        <v>0</v>
      </c>
      <c r="H614" s="8">
        <v>0</v>
      </c>
      <c r="I614" s="4">
        <v>0</v>
      </c>
    </row>
    <row r="615" spans="1:9" x14ac:dyDescent="0.15">
      <c r="A615" s="2">
        <v>9</v>
      </c>
      <c r="B615" s="1" t="s">
        <v>153</v>
      </c>
      <c r="C615" s="4">
        <v>5</v>
      </c>
      <c r="D615" s="8">
        <v>2.5499999999999998</v>
      </c>
      <c r="E615" s="4">
        <v>5</v>
      </c>
      <c r="F615" s="8">
        <v>3.36</v>
      </c>
      <c r="G615" s="4">
        <v>0</v>
      </c>
      <c r="H615" s="8">
        <v>0</v>
      </c>
      <c r="I615" s="4">
        <v>0</v>
      </c>
    </row>
    <row r="616" spans="1:9" x14ac:dyDescent="0.15">
      <c r="A616" s="2">
        <v>9</v>
      </c>
      <c r="B616" s="1" t="s">
        <v>163</v>
      </c>
      <c r="C616" s="4">
        <v>5</v>
      </c>
      <c r="D616" s="8">
        <v>2.5499999999999998</v>
      </c>
      <c r="E616" s="4">
        <v>4</v>
      </c>
      <c r="F616" s="8">
        <v>2.68</v>
      </c>
      <c r="G616" s="4">
        <v>1</v>
      </c>
      <c r="H616" s="8">
        <v>2.17</v>
      </c>
      <c r="I616" s="4">
        <v>0</v>
      </c>
    </row>
    <row r="617" spans="1:9" x14ac:dyDescent="0.15">
      <c r="A617" s="2">
        <v>11</v>
      </c>
      <c r="B617" s="1" t="s">
        <v>146</v>
      </c>
      <c r="C617" s="4">
        <v>4</v>
      </c>
      <c r="D617" s="8">
        <v>2.04</v>
      </c>
      <c r="E617" s="4">
        <v>3</v>
      </c>
      <c r="F617" s="8">
        <v>2.0099999999999998</v>
      </c>
      <c r="G617" s="4">
        <v>1</v>
      </c>
      <c r="H617" s="8">
        <v>2.17</v>
      </c>
      <c r="I617" s="4">
        <v>0</v>
      </c>
    </row>
    <row r="618" spans="1:9" x14ac:dyDescent="0.15">
      <c r="A618" s="2">
        <v>11</v>
      </c>
      <c r="B618" s="1" t="s">
        <v>190</v>
      </c>
      <c r="C618" s="4">
        <v>4</v>
      </c>
      <c r="D618" s="8">
        <v>2.04</v>
      </c>
      <c r="E618" s="4">
        <v>4</v>
      </c>
      <c r="F618" s="8">
        <v>2.68</v>
      </c>
      <c r="G618" s="4">
        <v>0</v>
      </c>
      <c r="H618" s="8">
        <v>0</v>
      </c>
      <c r="I618" s="4">
        <v>0</v>
      </c>
    </row>
    <row r="619" spans="1:9" x14ac:dyDescent="0.15">
      <c r="A619" s="2">
        <v>11</v>
      </c>
      <c r="B619" s="1" t="s">
        <v>170</v>
      </c>
      <c r="C619" s="4">
        <v>4</v>
      </c>
      <c r="D619" s="8">
        <v>2.04</v>
      </c>
      <c r="E619" s="4">
        <v>4</v>
      </c>
      <c r="F619" s="8">
        <v>2.68</v>
      </c>
      <c r="G619" s="4">
        <v>0</v>
      </c>
      <c r="H619" s="8">
        <v>0</v>
      </c>
      <c r="I619" s="4">
        <v>0</v>
      </c>
    </row>
    <row r="620" spans="1:9" x14ac:dyDescent="0.15">
      <c r="A620" s="2">
        <v>11</v>
      </c>
      <c r="B620" s="1" t="s">
        <v>161</v>
      </c>
      <c r="C620" s="4">
        <v>4</v>
      </c>
      <c r="D620" s="8">
        <v>2.04</v>
      </c>
      <c r="E620" s="4">
        <v>4</v>
      </c>
      <c r="F620" s="8">
        <v>2.68</v>
      </c>
      <c r="G620" s="4">
        <v>0</v>
      </c>
      <c r="H620" s="8">
        <v>0</v>
      </c>
      <c r="I620" s="4">
        <v>0</v>
      </c>
    </row>
    <row r="621" spans="1:9" x14ac:dyDescent="0.15">
      <c r="A621" s="2">
        <v>11</v>
      </c>
      <c r="B621" s="1" t="s">
        <v>257</v>
      </c>
      <c r="C621" s="4">
        <v>4</v>
      </c>
      <c r="D621" s="8">
        <v>2.04</v>
      </c>
      <c r="E621" s="4">
        <v>3</v>
      </c>
      <c r="F621" s="8">
        <v>2.0099999999999998</v>
      </c>
      <c r="G621" s="4">
        <v>1</v>
      </c>
      <c r="H621" s="8">
        <v>2.17</v>
      </c>
      <c r="I621" s="4">
        <v>0</v>
      </c>
    </row>
    <row r="622" spans="1:9" x14ac:dyDescent="0.15">
      <c r="A622" s="2">
        <v>16</v>
      </c>
      <c r="B622" s="1" t="s">
        <v>192</v>
      </c>
      <c r="C622" s="4">
        <v>3</v>
      </c>
      <c r="D622" s="8">
        <v>1.53</v>
      </c>
      <c r="E622" s="4">
        <v>3</v>
      </c>
      <c r="F622" s="8">
        <v>2.0099999999999998</v>
      </c>
      <c r="G622" s="4">
        <v>0</v>
      </c>
      <c r="H622" s="8">
        <v>0</v>
      </c>
      <c r="I622" s="4">
        <v>0</v>
      </c>
    </row>
    <row r="623" spans="1:9" x14ac:dyDescent="0.15">
      <c r="A623" s="2">
        <v>16</v>
      </c>
      <c r="B623" s="1" t="s">
        <v>203</v>
      </c>
      <c r="C623" s="4">
        <v>3</v>
      </c>
      <c r="D623" s="8">
        <v>1.53</v>
      </c>
      <c r="E623" s="4">
        <v>3</v>
      </c>
      <c r="F623" s="8">
        <v>2.0099999999999998</v>
      </c>
      <c r="G623" s="4">
        <v>0</v>
      </c>
      <c r="H623" s="8">
        <v>0</v>
      </c>
      <c r="I623" s="4">
        <v>0</v>
      </c>
    </row>
    <row r="624" spans="1:9" x14ac:dyDescent="0.15">
      <c r="A624" s="2">
        <v>16</v>
      </c>
      <c r="B624" s="1" t="s">
        <v>197</v>
      </c>
      <c r="C624" s="4">
        <v>3</v>
      </c>
      <c r="D624" s="8">
        <v>1.53</v>
      </c>
      <c r="E624" s="4">
        <v>2</v>
      </c>
      <c r="F624" s="8">
        <v>1.34</v>
      </c>
      <c r="G624" s="4">
        <v>1</v>
      </c>
      <c r="H624" s="8">
        <v>2.17</v>
      </c>
      <c r="I624" s="4">
        <v>0</v>
      </c>
    </row>
    <row r="625" spans="1:9" x14ac:dyDescent="0.15">
      <c r="A625" s="2">
        <v>16</v>
      </c>
      <c r="B625" s="1" t="s">
        <v>259</v>
      </c>
      <c r="C625" s="4">
        <v>3</v>
      </c>
      <c r="D625" s="8">
        <v>1.53</v>
      </c>
      <c r="E625" s="4">
        <v>0</v>
      </c>
      <c r="F625" s="8">
        <v>0</v>
      </c>
      <c r="G625" s="4">
        <v>3</v>
      </c>
      <c r="H625" s="8">
        <v>6.52</v>
      </c>
      <c r="I625" s="4">
        <v>0</v>
      </c>
    </row>
    <row r="626" spans="1:9" x14ac:dyDescent="0.15">
      <c r="A626" s="2">
        <v>16</v>
      </c>
      <c r="B626" s="1" t="s">
        <v>155</v>
      </c>
      <c r="C626" s="4">
        <v>3</v>
      </c>
      <c r="D626" s="8">
        <v>1.53</v>
      </c>
      <c r="E626" s="4">
        <v>3</v>
      </c>
      <c r="F626" s="8">
        <v>2.0099999999999998</v>
      </c>
      <c r="G626" s="4">
        <v>0</v>
      </c>
      <c r="H626" s="8">
        <v>0</v>
      </c>
      <c r="I626" s="4">
        <v>0</v>
      </c>
    </row>
    <row r="627" spans="1:9" x14ac:dyDescent="0.15">
      <c r="A627" s="2">
        <v>16</v>
      </c>
      <c r="B627" s="1" t="s">
        <v>168</v>
      </c>
      <c r="C627" s="4">
        <v>3</v>
      </c>
      <c r="D627" s="8">
        <v>1.53</v>
      </c>
      <c r="E627" s="4">
        <v>2</v>
      </c>
      <c r="F627" s="8">
        <v>1.34</v>
      </c>
      <c r="G627" s="4">
        <v>1</v>
      </c>
      <c r="H627" s="8">
        <v>2.17</v>
      </c>
      <c r="I627" s="4">
        <v>0</v>
      </c>
    </row>
    <row r="628" spans="1:9" x14ac:dyDescent="0.15">
      <c r="A628" s="2">
        <v>16</v>
      </c>
      <c r="B628" s="1" t="s">
        <v>159</v>
      </c>
      <c r="C628" s="4">
        <v>3</v>
      </c>
      <c r="D628" s="8">
        <v>1.53</v>
      </c>
      <c r="E628" s="4">
        <v>2</v>
      </c>
      <c r="F628" s="8">
        <v>1.34</v>
      </c>
      <c r="G628" s="4">
        <v>1</v>
      </c>
      <c r="H628" s="8">
        <v>2.17</v>
      </c>
      <c r="I628" s="4">
        <v>0</v>
      </c>
    </row>
    <row r="629" spans="1:9" x14ac:dyDescent="0.15">
      <c r="A629" s="1"/>
      <c r="C629" s="4"/>
      <c r="D629" s="8"/>
      <c r="E629" s="4"/>
      <c r="F629" s="8"/>
      <c r="G629" s="4"/>
      <c r="H629" s="8"/>
      <c r="I629" s="4"/>
    </row>
    <row r="630" spans="1:9" x14ac:dyDescent="0.15">
      <c r="A630" s="1" t="s">
        <v>24</v>
      </c>
      <c r="C630" s="4"/>
      <c r="D630" s="8"/>
      <c r="E630" s="4"/>
      <c r="F630" s="8"/>
      <c r="G630" s="4"/>
      <c r="H630" s="8"/>
      <c r="I630" s="4"/>
    </row>
    <row r="631" spans="1:9" x14ac:dyDescent="0.15">
      <c r="A631" s="2">
        <v>1</v>
      </c>
      <c r="B631" s="1" t="s">
        <v>145</v>
      </c>
      <c r="C631" s="4">
        <v>15</v>
      </c>
      <c r="D631" s="8">
        <v>7.81</v>
      </c>
      <c r="E631" s="4">
        <v>8</v>
      </c>
      <c r="F631" s="8">
        <v>5.71</v>
      </c>
      <c r="G631" s="4">
        <v>7</v>
      </c>
      <c r="H631" s="8">
        <v>14</v>
      </c>
      <c r="I631" s="4">
        <v>0</v>
      </c>
    </row>
    <row r="632" spans="1:9" x14ac:dyDescent="0.15">
      <c r="A632" s="2">
        <v>2</v>
      </c>
      <c r="B632" s="1" t="s">
        <v>189</v>
      </c>
      <c r="C632" s="4">
        <v>12</v>
      </c>
      <c r="D632" s="8">
        <v>6.25</v>
      </c>
      <c r="E632" s="4">
        <v>11</v>
      </c>
      <c r="F632" s="8">
        <v>7.86</v>
      </c>
      <c r="G632" s="4">
        <v>1</v>
      </c>
      <c r="H632" s="8">
        <v>2</v>
      </c>
      <c r="I632" s="4">
        <v>0</v>
      </c>
    </row>
    <row r="633" spans="1:9" x14ac:dyDescent="0.15">
      <c r="A633" s="2">
        <v>3</v>
      </c>
      <c r="B633" s="1" t="s">
        <v>243</v>
      </c>
      <c r="C633" s="4">
        <v>9</v>
      </c>
      <c r="D633" s="8">
        <v>4.6900000000000004</v>
      </c>
      <c r="E633" s="4">
        <v>9</v>
      </c>
      <c r="F633" s="8">
        <v>6.43</v>
      </c>
      <c r="G633" s="4">
        <v>0</v>
      </c>
      <c r="H633" s="8">
        <v>0</v>
      </c>
      <c r="I633" s="4">
        <v>0</v>
      </c>
    </row>
    <row r="634" spans="1:9" x14ac:dyDescent="0.15">
      <c r="A634" s="2">
        <v>4</v>
      </c>
      <c r="B634" s="1" t="s">
        <v>149</v>
      </c>
      <c r="C634" s="4">
        <v>6</v>
      </c>
      <c r="D634" s="8">
        <v>3.13</v>
      </c>
      <c r="E634" s="4">
        <v>3</v>
      </c>
      <c r="F634" s="8">
        <v>2.14</v>
      </c>
      <c r="G634" s="4">
        <v>3</v>
      </c>
      <c r="H634" s="8">
        <v>6</v>
      </c>
      <c r="I634" s="4">
        <v>0</v>
      </c>
    </row>
    <row r="635" spans="1:9" x14ac:dyDescent="0.15">
      <c r="A635" s="2">
        <v>4</v>
      </c>
      <c r="B635" s="1" t="s">
        <v>153</v>
      </c>
      <c r="C635" s="4">
        <v>6</v>
      </c>
      <c r="D635" s="8">
        <v>3.13</v>
      </c>
      <c r="E635" s="4">
        <v>5</v>
      </c>
      <c r="F635" s="8">
        <v>3.57</v>
      </c>
      <c r="G635" s="4">
        <v>1</v>
      </c>
      <c r="H635" s="8">
        <v>2</v>
      </c>
      <c r="I635" s="4">
        <v>0</v>
      </c>
    </row>
    <row r="636" spans="1:9" x14ac:dyDescent="0.15">
      <c r="A636" s="2">
        <v>4</v>
      </c>
      <c r="B636" s="1" t="s">
        <v>156</v>
      </c>
      <c r="C636" s="4">
        <v>6</v>
      </c>
      <c r="D636" s="8">
        <v>3.13</v>
      </c>
      <c r="E636" s="4">
        <v>4</v>
      </c>
      <c r="F636" s="8">
        <v>2.86</v>
      </c>
      <c r="G636" s="4">
        <v>2</v>
      </c>
      <c r="H636" s="8">
        <v>4</v>
      </c>
      <c r="I636" s="4">
        <v>0</v>
      </c>
    </row>
    <row r="637" spans="1:9" x14ac:dyDescent="0.15">
      <c r="A637" s="2">
        <v>4</v>
      </c>
      <c r="B637" s="1" t="s">
        <v>158</v>
      </c>
      <c r="C637" s="4">
        <v>6</v>
      </c>
      <c r="D637" s="8">
        <v>3.13</v>
      </c>
      <c r="E637" s="4">
        <v>6</v>
      </c>
      <c r="F637" s="8">
        <v>4.29</v>
      </c>
      <c r="G637" s="4">
        <v>0</v>
      </c>
      <c r="H637" s="8">
        <v>0</v>
      </c>
      <c r="I637" s="4">
        <v>0</v>
      </c>
    </row>
    <row r="638" spans="1:9" x14ac:dyDescent="0.15">
      <c r="A638" s="2">
        <v>4</v>
      </c>
      <c r="B638" s="1" t="s">
        <v>164</v>
      </c>
      <c r="C638" s="4">
        <v>6</v>
      </c>
      <c r="D638" s="8">
        <v>3.13</v>
      </c>
      <c r="E638" s="4">
        <v>5</v>
      </c>
      <c r="F638" s="8">
        <v>3.57</v>
      </c>
      <c r="G638" s="4">
        <v>1</v>
      </c>
      <c r="H638" s="8">
        <v>2</v>
      </c>
      <c r="I638" s="4">
        <v>0</v>
      </c>
    </row>
    <row r="639" spans="1:9" x14ac:dyDescent="0.15">
      <c r="A639" s="2">
        <v>9</v>
      </c>
      <c r="B639" s="1" t="s">
        <v>263</v>
      </c>
      <c r="C639" s="4">
        <v>5</v>
      </c>
      <c r="D639" s="8">
        <v>2.6</v>
      </c>
      <c r="E639" s="4">
        <v>5</v>
      </c>
      <c r="F639" s="8">
        <v>3.57</v>
      </c>
      <c r="G639" s="4">
        <v>0</v>
      </c>
      <c r="H639" s="8">
        <v>0</v>
      </c>
      <c r="I639" s="4">
        <v>0</v>
      </c>
    </row>
    <row r="640" spans="1:9" x14ac:dyDescent="0.15">
      <c r="A640" s="2">
        <v>10</v>
      </c>
      <c r="B640" s="1" t="s">
        <v>146</v>
      </c>
      <c r="C640" s="4">
        <v>4</v>
      </c>
      <c r="D640" s="8">
        <v>2.08</v>
      </c>
      <c r="E640" s="4">
        <v>3</v>
      </c>
      <c r="F640" s="8">
        <v>2.14</v>
      </c>
      <c r="G640" s="4">
        <v>1</v>
      </c>
      <c r="H640" s="8">
        <v>2</v>
      </c>
      <c r="I640" s="4">
        <v>0</v>
      </c>
    </row>
    <row r="641" spans="1:9" x14ac:dyDescent="0.15">
      <c r="A641" s="2">
        <v>10</v>
      </c>
      <c r="B641" s="1" t="s">
        <v>192</v>
      </c>
      <c r="C641" s="4">
        <v>4</v>
      </c>
      <c r="D641" s="8">
        <v>2.08</v>
      </c>
      <c r="E641" s="4">
        <v>3</v>
      </c>
      <c r="F641" s="8">
        <v>2.14</v>
      </c>
      <c r="G641" s="4">
        <v>1</v>
      </c>
      <c r="H641" s="8">
        <v>2</v>
      </c>
      <c r="I641" s="4">
        <v>0</v>
      </c>
    </row>
    <row r="642" spans="1:9" x14ac:dyDescent="0.15">
      <c r="A642" s="2">
        <v>10</v>
      </c>
      <c r="B642" s="1" t="s">
        <v>154</v>
      </c>
      <c r="C642" s="4">
        <v>4</v>
      </c>
      <c r="D642" s="8">
        <v>2.08</v>
      </c>
      <c r="E642" s="4">
        <v>4</v>
      </c>
      <c r="F642" s="8">
        <v>2.86</v>
      </c>
      <c r="G642" s="4">
        <v>0</v>
      </c>
      <c r="H642" s="8">
        <v>0</v>
      </c>
      <c r="I642" s="4">
        <v>0</v>
      </c>
    </row>
    <row r="643" spans="1:9" x14ac:dyDescent="0.15">
      <c r="A643" s="2">
        <v>13</v>
      </c>
      <c r="B643" s="1" t="s">
        <v>190</v>
      </c>
      <c r="C643" s="4">
        <v>3</v>
      </c>
      <c r="D643" s="8">
        <v>1.56</v>
      </c>
      <c r="E643" s="4">
        <v>3</v>
      </c>
      <c r="F643" s="8">
        <v>2.14</v>
      </c>
      <c r="G643" s="4">
        <v>0</v>
      </c>
      <c r="H643" s="8">
        <v>0</v>
      </c>
      <c r="I643" s="4">
        <v>0</v>
      </c>
    </row>
    <row r="644" spans="1:9" x14ac:dyDescent="0.15">
      <c r="A644" s="2">
        <v>13</v>
      </c>
      <c r="B644" s="1" t="s">
        <v>177</v>
      </c>
      <c r="C644" s="4">
        <v>3</v>
      </c>
      <c r="D644" s="8">
        <v>1.56</v>
      </c>
      <c r="E644" s="4">
        <v>1</v>
      </c>
      <c r="F644" s="8">
        <v>0.71</v>
      </c>
      <c r="G644" s="4">
        <v>2</v>
      </c>
      <c r="H644" s="8">
        <v>4</v>
      </c>
      <c r="I644" s="4">
        <v>0</v>
      </c>
    </row>
    <row r="645" spans="1:9" x14ac:dyDescent="0.15">
      <c r="A645" s="2">
        <v>13</v>
      </c>
      <c r="B645" s="1" t="s">
        <v>234</v>
      </c>
      <c r="C645" s="4">
        <v>3</v>
      </c>
      <c r="D645" s="8">
        <v>1.56</v>
      </c>
      <c r="E645" s="4">
        <v>3</v>
      </c>
      <c r="F645" s="8">
        <v>2.14</v>
      </c>
      <c r="G645" s="4">
        <v>0</v>
      </c>
      <c r="H645" s="8">
        <v>0</v>
      </c>
      <c r="I645" s="4">
        <v>0</v>
      </c>
    </row>
    <row r="646" spans="1:9" x14ac:dyDescent="0.15">
      <c r="A646" s="2">
        <v>13</v>
      </c>
      <c r="B646" s="1" t="s">
        <v>151</v>
      </c>
      <c r="C646" s="4">
        <v>3</v>
      </c>
      <c r="D646" s="8">
        <v>1.56</v>
      </c>
      <c r="E646" s="4">
        <v>2</v>
      </c>
      <c r="F646" s="8">
        <v>1.43</v>
      </c>
      <c r="G646" s="4">
        <v>1</v>
      </c>
      <c r="H646" s="8">
        <v>2</v>
      </c>
      <c r="I646" s="4">
        <v>0</v>
      </c>
    </row>
    <row r="647" spans="1:9" x14ac:dyDescent="0.15">
      <c r="A647" s="2">
        <v>13</v>
      </c>
      <c r="B647" s="1" t="s">
        <v>180</v>
      </c>
      <c r="C647" s="4">
        <v>3</v>
      </c>
      <c r="D647" s="8">
        <v>1.56</v>
      </c>
      <c r="E647" s="4">
        <v>2</v>
      </c>
      <c r="F647" s="8">
        <v>1.43</v>
      </c>
      <c r="G647" s="4">
        <v>1</v>
      </c>
      <c r="H647" s="8">
        <v>2</v>
      </c>
      <c r="I647" s="4">
        <v>0</v>
      </c>
    </row>
    <row r="648" spans="1:9" x14ac:dyDescent="0.15">
      <c r="A648" s="2">
        <v>13</v>
      </c>
      <c r="B648" s="1" t="s">
        <v>155</v>
      </c>
      <c r="C648" s="4">
        <v>3</v>
      </c>
      <c r="D648" s="8">
        <v>1.56</v>
      </c>
      <c r="E648" s="4">
        <v>2</v>
      </c>
      <c r="F648" s="8">
        <v>1.43</v>
      </c>
      <c r="G648" s="4">
        <v>1</v>
      </c>
      <c r="H648" s="8">
        <v>2</v>
      </c>
      <c r="I648" s="4">
        <v>0</v>
      </c>
    </row>
    <row r="649" spans="1:9" x14ac:dyDescent="0.15">
      <c r="A649" s="2">
        <v>13</v>
      </c>
      <c r="B649" s="1" t="s">
        <v>160</v>
      </c>
      <c r="C649" s="4">
        <v>3</v>
      </c>
      <c r="D649" s="8">
        <v>1.56</v>
      </c>
      <c r="E649" s="4">
        <v>3</v>
      </c>
      <c r="F649" s="8">
        <v>2.14</v>
      </c>
      <c r="G649" s="4">
        <v>0</v>
      </c>
      <c r="H649" s="8">
        <v>0</v>
      </c>
      <c r="I649" s="4">
        <v>0</v>
      </c>
    </row>
    <row r="650" spans="1:9" x14ac:dyDescent="0.15">
      <c r="A650" s="2">
        <v>20</v>
      </c>
      <c r="B650" s="1" t="s">
        <v>191</v>
      </c>
      <c r="C650" s="4">
        <v>2</v>
      </c>
      <c r="D650" s="8">
        <v>1.04</v>
      </c>
      <c r="E650" s="4">
        <v>0</v>
      </c>
      <c r="F650" s="8">
        <v>0</v>
      </c>
      <c r="G650" s="4">
        <v>2</v>
      </c>
      <c r="H650" s="8">
        <v>4</v>
      </c>
      <c r="I650" s="4">
        <v>0</v>
      </c>
    </row>
    <row r="651" spans="1:9" x14ac:dyDescent="0.15">
      <c r="A651" s="2">
        <v>20</v>
      </c>
      <c r="B651" s="1" t="s">
        <v>175</v>
      </c>
      <c r="C651" s="4">
        <v>2</v>
      </c>
      <c r="D651" s="8">
        <v>1.04</v>
      </c>
      <c r="E651" s="4">
        <v>1</v>
      </c>
      <c r="F651" s="8">
        <v>0.71</v>
      </c>
      <c r="G651" s="4">
        <v>1</v>
      </c>
      <c r="H651" s="8">
        <v>2</v>
      </c>
      <c r="I651" s="4">
        <v>0</v>
      </c>
    </row>
    <row r="652" spans="1:9" x14ac:dyDescent="0.15">
      <c r="A652" s="2">
        <v>20</v>
      </c>
      <c r="B652" s="1" t="s">
        <v>170</v>
      </c>
      <c r="C652" s="4">
        <v>2</v>
      </c>
      <c r="D652" s="8">
        <v>1.04</v>
      </c>
      <c r="E652" s="4">
        <v>2</v>
      </c>
      <c r="F652" s="8">
        <v>1.43</v>
      </c>
      <c r="G652" s="4">
        <v>0</v>
      </c>
      <c r="H652" s="8">
        <v>0</v>
      </c>
      <c r="I652" s="4">
        <v>0</v>
      </c>
    </row>
    <row r="653" spans="1:9" x14ac:dyDescent="0.15">
      <c r="A653" s="2">
        <v>20</v>
      </c>
      <c r="B653" s="1" t="s">
        <v>260</v>
      </c>
      <c r="C653" s="4">
        <v>2</v>
      </c>
      <c r="D653" s="8">
        <v>1.04</v>
      </c>
      <c r="E653" s="4">
        <v>2</v>
      </c>
      <c r="F653" s="8">
        <v>1.43</v>
      </c>
      <c r="G653" s="4">
        <v>0</v>
      </c>
      <c r="H653" s="8">
        <v>0</v>
      </c>
      <c r="I653" s="4">
        <v>0</v>
      </c>
    </row>
    <row r="654" spans="1:9" x14ac:dyDescent="0.15">
      <c r="A654" s="2">
        <v>20</v>
      </c>
      <c r="B654" s="1" t="s">
        <v>207</v>
      </c>
      <c r="C654" s="4">
        <v>2</v>
      </c>
      <c r="D654" s="8">
        <v>1.04</v>
      </c>
      <c r="E654" s="4">
        <v>1</v>
      </c>
      <c r="F654" s="8">
        <v>0.71</v>
      </c>
      <c r="G654" s="4">
        <v>1</v>
      </c>
      <c r="H654" s="8">
        <v>2</v>
      </c>
      <c r="I654" s="4">
        <v>0</v>
      </c>
    </row>
    <row r="655" spans="1:9" x14ac:dyDescent="0.15">
      <c r="A655" s="2">
        <v>20</v>
      </c>
      <c r="B655" s="1" t="s">
        <v>261</v>
      </c>
      <c r="C655" s="4">
        <v>2</v>
      </c>
      <c r="D655" s="8">
        <v>1.04</v>
      </c>
      <c r="E655" s="4">
        <v>2</v>
      </c>
      <c r="F655" s="8">
        <v>1.43</v>
      </c>
      <c r="G655" s="4">
        <v>0</v>
      </c>
      <c r="H655" s="8">
        <v>0</v>
      </c>
      <c r="I655" s="4">
        <v>0</v>
      </c>
    </row>
    <row r="656" spans="1:9" x14ac:dyDescent="0.15">
      <c r="A656" s="2">
        <v>20</v>
      </c>
      <c r="B656" s="1" t="s">
        <v>231</v>
      </c>
      <c r="C656" s="4">
        <v>2</v>
      </c>
      <c r="D656" s="8">
        <v>1.04</v>
      </c>
      <c r="E656" s="4">
        <v>2</v>
      </c>
      <c r="F656" s="8">
        <v>1.43</v>
      </c>
      <c r="G656" s="4">
        <v>0</v>
      </c>
      <c r="H656" s="8">
        <v>0</v>
      </c>
      <c r="I656" s="4">
        <v>0</v>
      </c>
    </row>
    <row r="657" spans="1:9" x14ac:dyDescent="0.15">
      <c r="A657" s="2">
        <v>20</v>
      </c>
      <c r="B657" s="1" t="s">
        <v>262</v>
      </c>
      <c r="C657" s="4">
        <v>2</v>
      </c>
      <c r="D657" s="8">
        <v>1.04</v>
      </c>
      <c r="E657" s="4">
        <v>0</v>
      </c>
      <c r="F657" s="8">
        <v>0</v>
      </c>
      <c r="G657" s="4">
        <v>1</v>
      </c>
      <c r="H657" s="8">
        <v>2</v>
      </c>
      <c r="I657" s="4">
        <v>1</v>
      </c>
    </row>
    <row r="658" spans="1:9" x14ac:dyDescent="0.15">
      <c r="A658" s="2">
        <v>20</v>
      </c>
      <c r="B658" s="1" t="s">
        <v>174</v>
      </c>
      <c r="C658" s="4">
        <v>2</v>
      </c>
      <c r="D658" s="8">
        <v>1.04</v>
      </c>
      <c r="E658" s="4">
        <v>2</v>
      </c>
      <c r="F658" s="8">
        <v>1.43</v>
      </c>
      <c r="G658" s="4">
        <v>0</v>
      </c>
      <c r="H658" s="8">
        <v>0</v>
      </c>
      <c r="I658" s="4">
        <v>0</v>
      </c>
    </row>
    <row r="659" spans="1:9" x14ac:dyDescent="0.15">
      <c r="A659" s="2">
        <v>20</v>
      </c>
      <c r="B659" s="1" t="s">
        <v>176</v>
      </c>
      <c r="C659" s="4">
        <v>2</v>
      </c>
      <c r="D659" s="8">
        <v>1.04</v>
      </c>
      <c r="E659" s="4">
        <v>2</v>
      </c>
      <c r="F659" s="8">
        <v>1.43</v>
      </c>
      <c r="G659" s="4">
        <v>0</v>
      </c>
      <c r="H659" s="8">
        <v>0</v>
      </c>
      <c r="I659" s="4">
        <v>0</v>
      </c>
    </row>
    <row r="660" spans="1:9" x14ac:dyDescent="0.15">
      <c r="A660" s="2">
        <v>20</v>
      </c>
      <c r="B660" s="1" t="s">
        <v>150</v>
      </c>
      <c r="C660" s="4">
        <v>2</v>
      </c>
      <c r="D660" s="8">
        <v>1.04</v>
      </c>
      <c r="E660" s="4">
        <v>2</v>
      </c>
      <c r="F660" s="8">
        <v>1.43</v>
      </c>
      <c r="G660" s="4">
        <v>0</v>
      </c>
      <c r="H660" s="8">
        <v>0</v>
      </c>
      <c r="I660" s="4">
        <v>0</v>
      </c>
    </row>
    <row r="661" spans="1:9" x14ac:dyDescent="0.15">
      <c r="A661" s="2">
        <v>20</v>
      </c>
      <c r="B661" s="1" t="s">
        <v>166</v>
      </c>
      <c r="C661" s="4">
        <v>2</v>
      </c>
      <c r="D661" s="8">
        <v>1.04</v>
      </c>
      <c r="E661" s="4">
        <v>2</v>
      </c>
      <c r="F661" s="8">
        <v>1.43</v>
      </c>
      <c r="G661" s="4">
        <v>0</v>
      </c>
      <c r="H661" s="8">
        <v>0</v>
      </c>
      <c r="I661" s="4">
        <v>0</v>
      </c>
    </row>
    <row r="662" spans="1:9" x14ac:dyDescent="0.15">
      <c r="A662" s="2">
        <v>20</v>
      </c>
      <c r="B662" s="1" t="s">
        <v>264</v>
      </c>
      <c r="C662" s="4">
        <v>2</v>
      </c>
      <c r="D662" s="8">
        <v>1.04</v>
      </c>
      <c r="E662" s="4">
        <v>2</v>
      </c>
      <c r="F662" s="8">
        <v>1.43</v>
      </c>
      <c r="G662" s="4">
        <v>0</v>
      </c>
      <c r="H662" s="8">
        <v>0</v>
      </c>
      <c r="I662" s="4">
        <v>0</v>
      </c>
    </row>
    <row r="663" spans="1:9" x14ac:dyDescent="0.15">
      <c r="A663" s="2">
        <v>20</v>
      </c>
      <c r="B663" s="1" t="s">
        <v>265</v>
      </c>
      <c r="C663" s="4">
        <v>2</v>
      </c>
      <c r="D663" s="8">
        <v>1.04</v>
      </c>
      <c r="E663" s="4">
        <v>2</v>
      </c>
      <c r="F663" s="8">
        <v>1.43</v>
      </c>
      <c r="G663" s="4">
        <v>0</v>
      </c>
      <c r="H663" s="8">
        <v>0</v>
      </c>
      <c r="I663" s="4">
        <v>0</v>
      </c>
    </row>
    <row r="664" spans="1:9" x14ac:dyDescent="0.15">
      <c r="A664" s="2">
        <v>20</v>
      </c>
      <c r="B664" s="1" t="s">
        <v>266</v>
      </c>
      <c r="C664" s="4">
        <v>2</v>
      </c>
      <c r="D664" s="8">
        <v>1.04</v>
      </c>
      <c r="E664" s="4">
        <v>2</v>
      </c>
      <c r="F664" s="8">
        <v>1.43</v>
      </c>
      <c r="G664" s="4">
        <v>0</v>
      </c>
      <c r="H664" s="8">
        <v>0</v>
      </c>
      <c r="I664" s="4">
        <v>0</v>
      </c>
    </row>
    <row r="665" spans="1:9" x14ac:dyDescent="0.15">
      <c r="A665" s="2">
        <v>20</v>
      </c>
      <c r="B665" s="1" t="s">
        <v>159</v>
      </c>
      <c r="C665" s="4">
        <v>2</v>
      </c>
      <c r="D665" s="8">
        <v>1.04</v>
      </c>
      <c r="E665" s="4">
        <v>2</v>
      </c>
      <c r="F665" s="8">
        <v>1.43</v>
      </c>
      <c r="G665" s="4">
        <v>0</v>
      </c>
      <c r="H665" s="8">
        <v>0</v>
      </c>
      <c r="I665" s="4">
        <v>0</v>
      </c>
    </row>
    <row r="666" spans="1:9" x14ac:dyDescent="0.15">
      <c r="A666" s="2">
        <v>20</v>
      </c>
      <c r="B666" s="1" t="s">
        <v>267</v>
      </c>
      <c r="C666" s="4">
        <v>2</v>
      </c>
      <c r="D666" s="8">
        <v>1.04</v>
      </c>
      <c r="E666" s="4">
        <v>0</v>
      </c>
      <c r="F666" s="8">
        <v>0</v>
      </c>
      <c r="G666" s="4">
        <v>2</v>
      </c>
      <c r="H666" s="8">
        <v>4</v>
      </c>
      <c r="I666" s="4">
        <v>0</v>
      </c>
    </row>
    <row r="667" spans="1:9" x14ac:dyDescent="0.15">
      <c r="A667" s="2">
        <v>20</v>
      </c>
      <c r="B667" s="1" t="s">
        <v>268</v>
      </c>
      <c r="C667" s="4">
        <v>2</v>
      </c>
      <c r="D667" s="8">
        <v>1.04</v>
      </c>
      <c r="E667" s="4">
        <v>0</v>
      </c>
      <c r="F667" s="8">
        <v>0</v>
      </c>
      <c r="G667" s="4">
        <v>2</v>
      </c>
      <c r="H667" s="8">
        <v>4</v>
      </c>
      <c r="I667" s="4">
        <v>0</v>
      </c>
    </row>
    <row r="668" spans="1:9" x14ac:dyDescent="0.15">
      <c r="A668" s="2">
        <v>20</v>
      </c>
      <c r="B668" s="1" t="s">
        <v>162</v>
      </c>
      <c r="C668" s="4">
        <v>2</v>
      </c>
      <c r="D668" s="8">
        <v>1.04</v>
      </c>
      <c r="E668" s="4">
        <v>1</v>
      </c>
      <c r="F668" s="8">
        <v>0.71</v>
      </c>
      <c r="G668" s="4">
        <v>0</v>
      </c>
      <c r="H668" s="8">
        <v>0</v>
      </c>
      <c r="I668" s="4">
        <v>1</v>
      </c>
    </row>
    <row r="669" spans="1:9" x14ac:dyDescent="0.15">
      <c r="A669" s="1"/>
      <c r="C669" s="4"/>
      <c r="D669" s="8"/>
      <c r="E669" s="4"/>
      <c r="F669" s="8"/>
      <c r="G669" s="4"/>
      <c r="H669" s="8"/>
      <c r="I669" s="4"/>
    </row>
    <row r="670" spans="1:9" x14ac:dyDescent="0.15">
      <c r="A670" s="1" t="s">
        <v>25</v>
      </c>
      <c r="C670" s="4"/>
      <c r="D670" s="8"/>
      <c r="E670" s="4"/>
      <c r="F670" s="8"/>
      <c r="G670" s="4"/>
      <c r="H670" s="8"/>
      <c r="I670" s="4"/>
    </row>
    <row r="671" spans="1:9" x14ac:dyDescent="0.15">
      <c r="A671" s="2">
        <v>1</v>
      </c>
      <c r="B671" s="1" t="s">
        <v>161</v>
      </c>
      <c r="C671" s="4">
        <v>22</v>
      </c>
      <c r="D671" s="8">
        <v>8.09</v>
      </c>
      <c r="E671" s="4">
        <v>19</v>
      </c>
      <c r="F671" s="8">
        <v>10.44</v>
      </c>
      <c r="G671" s="4">
        <v>3</v>
      </c>
      <c r="H671" s="8">
        <v>3.33</v>
      </c>
      <c r="I671" s="4">
        <v>0</v>
      </c>
    </row>
    <row r="672" spans="1:9" x14ac:dyDescent="0.15">
      <c r="A672" s="2">
        <v>2</v>
      </c>
      <c r="B672" s="1" t="s">
        <v>147</v>
      </c>
      <c r="C672" s="4">
        <v>13</v>
      </c>
      <c r="D672" s="8">
        <v>4.78</v>
      </c>
      <c r="E672" s="4">
        <v>9</v>
      </c>
      <c r="F672" s="8">
        <v>4.95</v>
      </c>
      <c r="G672" s="4">
        <v>4</v>
      </c>
      <c r="H672" s="8">
        <v>4.4400000000000004</v>
      </c>
      <c r="I672" s="4">
        <v>0</v>
      </c>
    </row>
    <row r="673" spans="1:9" x14ac:dyDescent="0.15">
      <c r="A673" s="2">
        <v>3</v>
      </c>
      <c r="B673" s="1" t="s">
        <v>162</v>
      </c>
      <c r="C673" s="4">
        <v>12</v>
      </c>
      <c r="D673" s="8">
        <v>4.41</v>
      </c>
      <c r="E673" s="4">
        <v>9</v>
      </c>
      <c r="F673" s="8">
        <v>4.95</v>
      </c>
      <c r="G673" s="4">
        <v>3</v>
      </c>
      <c r="H673" s="8">
        <v>3.33</v>
      </c>
      <c r="I673" s="4">
        <v>0</v>
      </c>
    </row>
    <row r="674" spans="1:9" x14ac:dyDescent="0.15">
      <c r="A674" s="2">
        <v>4</v>
      </c>
      <c r="B674" s="1" t="s">
        <v>160</v>
      </c>
      <c r="C674" s="4">
        <v>10</v>
      </c>
      <c r="D674" s="8">
        <v>3.68</v>
      </c>
      <c r="E674" s="4">
        <v>9</v>
      </c>
      <c r="F674" s="8">
        <v>4.95</v>
      </c>
      <c r="G674" s="4">
        <v>1</v>
      </c>
      <c r="H674" s="8">
        <v>1.1100000000000001</v>
      </c>
      <c r="I674" s="4">
        <v>0</v>
      </c>
    </row>
    <row r="675" spans="1:9" x14ac:dyDescent="0.15">
      <c r="A675" s="2">
        <v>5</v>
      </c>
      <c r="B675" s="1" t="s">
        <v>145</v>
      </c>
      <c r="C675" s="4">
        <v>8</v>
      </c>
      <c r="D675" s="8">
        <v>2.94</v>
      </c>
      <c r="E675" s="4">
        <v>5</v>
      </c>
      <c r="F675" s="8">
        <v>2.75</v>
      </c>
      <c r="G675" s="4">
        <v>3</v>
      </c>
      <c r="H675" s="8">
        <v>3.33</v>
      </c>
      <c r="I675" s="4">
        <v>0</v>
      </c>
    </row>
    <row r="676" spans="1:9" x14ac:dyDescent="0.15">
      <c r="A676" s="2">
        <v>5</v>
      </c>
      <c r="B676" s="1" t="s">
        <v>170</v>
      </c>
      <c r="C676" s="4">
        <v>8</v>
      </c>
      <c r="D676" s="8">
        <v>2.94</v>
      </c>
      <c r="E676" s="4">
        <v>5</v>
      </c>
      <c r="F676" s="8">
        <v>2.75</v>
      </c>
      <c r="G676" s="4">
        <v>3</v>
      </c>
      <c r="H676" s="8">
        <v>3.33</v>
      </c>
      <c r="I676" s="4">
        <v>0</v>
      </c>
    </row>
    <row r="677" spans="1:9" x14ac:dyDescent="0.15">
      <c r="A677" s="2">
        <v>5</v>
      </c>
      <c r="B677" s="1" t="s">
        <v>182</v>
      </c>
      <c r="C677" s="4">
        <v>8</v>
      </c>
      <c r="D677" s="8">
        <v>2.94</v>
      </c>
      <c r="E677" s="4">
        <v>7</v>
      </c>
      <c r="F677" s="8">
        <v>3.85</v>
      </c>
      <c r="G677" s="4">
        <v>1</v>
      </c>
      <c r="H677" s="8">
        <v>1.1100000000000001</v>
      </c>
      <c r="I677" s="4">
        <v>0</v>
      </c>
    </row>
    <row r="678" spans="1:9" x14ac:dyDescent="0.15">
      <c r="A678" s="2">
        <v>5</v>
      </c>
      <c r="B678" s="1" t="s">
        <v>158</v>
      </c>
      <c r="C678" s="4">
        <v>8</v>
      </c>
      <c r="D678" s="8">
        <v>2.94</v>
      </c>
      <c r="E678" s="4">
        <v>8</v>
      </c>
      <c r="F678" s="8">
        <v>4.4000000000000004</v>
      </c>
      <c r="G678" s="4">
        <v>0</v>
      </c>
      <c r="H678" s="8">
        <v>0</v>
      </c>
      <c r="I678" s="4">
        <v>0</v>
      </c>
    </row>
    <row r="679" spans="1:9" x14ac:dyDescent="0.15">
      <c r="A679" s="2">
        <v>5</v>
      </c>
      <c r="B679" s="1" t="s">
        <v>169</v>
      </c>
      <c r="C679" s="4">
        <v>8</v>
      </c>
      <c r="D679" s="8">
        <v>2.94</v>
      </c>
      <c r="E679" s="4">
        <v>7</v>
      </c>
      <c r="F679" s="8">
        <v>3.85</v>
      </c>
      <c r="G679" s="4">
        <v>1</v>
      </c>
      <c r="H679" s="8">
        <v>1.1100000000000001</v>
      </c>
      <c r="I679" s="4">
        <v>0</v>
      </c>
    </row>
    <row r="680" spans="1:9" x14ac:dyDescent="0.15">
      <c r="A680" s="2">
        <v>10</v>
      </c>
      <c r="B680" s="1" t="s">
        <v>163</v>
      </c>
      <c r="C680" s="4">
        <v>7</v>
      </c>
      <c r="D680" s="8">
        <v>2.57</v>
      </c>
      <c r="E680" s="4">
        <v>6</v>
      </c>
      <c r="F680" s="8">
        <v>3.3</v>
      </c>
      <c r="G680" s="4">
        <v>1</v>
      </c>
      <c r="H680" s="8">
        <v>1.1100000000000001</v>
      </c>
      <c r="I680" s="4">
        <v>0</v>
      </c>
    </row>
    <row r="681" spans="1:9" x14ac:dyDescent="0.15">
      <c r="A681" s="2">
        <v>11</v>
      </c>
      <c r="B681" s="1" t="s">
        <v>269</v>
      </c>
      <c r="C681" s="4">
        <v>6</v>
      </c>
      <c r="D681" s="8">
        <v>2.21</v>
      </c>
      <c r="E681" s="4">
        <v>4</v>
      </c>
      <c r="F681" s="8">
        <v>2.2000000000000002</v>
      </c>
      <c r="G681" s="4">
        <v>2</v>
      </c>
      <c r="H681" s="8">
        <v>2.2200000000000002</v>
      </c>
      <c r="I681" s="4">
        <v>0</v>
      </c>
    </row>
    <row r="682" spans="1:9" x14ac:dyDescent="0.15">
      <c r="A682" s="2">
        <v>11</v>
      </c>
      <c r="B682" s="1" t="s">
        <v>159</v>
      </c>
      <c r="C682" s="4">
        <v>6</v>
      </c>
      <c r="D682" s="8">
        <v>2.21</v>
      </c>
      <c r="E682" s="4">
        <v>4</v>
      </c>
      <c r="F682" s="8">
        <v>2.2000000000000002</v>
      </c>
      <c r="G682" s="4">
        <v>2</v>
      </c>
      <c r="H682" s="8">
        <v>2.2200000000000002</v>
      </c>
      <c r="I682" s="4">
        <v>0</v>
      </c>
    </row>
    <row r="683" spans="1:9" x14ac:dyDescent="0.15">
      <c r="A683" s="2">
        <v>13</v>
      </c>
      <c r="B683" s="1" t="s">
        <v>176</v>
      </c>
      <c r="C683" s="4">
        <v>5</v>
      </c>
      <c r="D683" s="8">
        <v>1.84</v>
      </c>
      <c r="E683" s="4">
        <v>2</v>
      </c>
      <c r="F683" s="8">
        <v>1.1000000000000001</v>
      </c>
      <c r="G683" s="4">
        <v>3</v>
      </c>
      <c r="H683" s="8">
        <v>3.33</v>
      </c>
      <c r="I683" s="4">
        <v>0</v>
      </c>
    </row>
    <row r="684" spans="1:9" x14ac:dyDescent="0.15">
      <c r="A684" s="2">
        <v>13</v>
      </c>
      <c r="B684" s="1" t="s">
        <v>151</v>
      </c>
      <c r="C684" s="4">
        <v>5</v>
      </c>
      <c r="D684" s="8">
        <v>1.84</v>
      </c>
      <c r="E684" s="4">
        <v>4</v>
      </c>
      <c r="F684" s="8">
        <v>2.2000000000000002</v>
      </c>
      <c r="G684" s="4">
        <v>1</v>
      </c>
      <c r="H684" s="8">
        <v>1.1100000000000001</v>
      </c>
      <c r="I684" s="4">
        <v>0</v>
      </c>
    </row>
    <row r="685" spans="1:9" x14ac:dyDescent="0.15">
      <c r="A685" s="2">
        <v>13</v>
      </c>
      <c r="B685" s="1" t="s">
        <v>157</v>
      </c>
      <c r="C685" s="4">
        <v>5</v>
      </c>
      <c r="D685" s="8">
        <v>1.84</v>
      </c>
      <c r="E685" s="4">
        <v>5</v>
      </c>
      <c r="F685" s="8">
        <v>2.75</v>
      </c>
      <c r="G685" s="4">
        <v>0</v>
      </c>
      <c r="H685" s="8">
        <v>0</v>
      </c>
      <c r="I685" s="4">
        <v>0</v>
      </c>
    </row>
    <row r="686" spans="1:9" x14ac:dyDescent="0.15">
      <c r="A686" s="2">
        <v>16</v>
      </c>
      <c r="B686" s="1" t="s">
        <v>146</v>
      </c>
      <c r="C686" s="4">
        <v>4</v>
      </c>
      <c r="D686" s="8">
        <v>1.47</v>
      </c>
      <c r="E686" s="4">
        <v>0</v>
      </c>
      <c r="F686" s="8">
        <v>0</v>
      </c>
      <c r="G686" s="4">
        <v>4</v>
      </c>
      <c r="H686" s="8">
        <v>4.4400000000000004</v>
      </c>
      <c r="I686" s="4">
        <v>0</v>
      </c>
    </row>
    <row r="687" spans="1:9" x14ac:dyDescent="0.15">
      <c r="A687" s="2">
        <v>16</v>
      </c>
      <c r="B687" s="1" t="s">
        <v>179</v>
      </c>
      <c r="C687" s="4">
        <v>4</v>
      </c>
      <c r="D687" s="8">
        <v>1.47</v>
      </c>
      <c r="E687" s="4">
        <v>3</v>
      </c>
      <c r="F687" s="8">
        <v>1.65</v>
      </c>
      <c r="G687" s="4">
        <v>1</v>
      </c>
      <c r="H687" s="8">
        <v>1.1100000000000001</v>
      </c>
      <c r="I687" s="4">
        <v>0</v>
      </c>
    </row>
    <row r="688" spans="1:9" x14ac:dyDescent="0.15">
      <c r="A688" s="2">
        <v>16</v>
      </c>
      <c r="B688" s="1" t="s">
        <v>148</v>
      </c>
      <c r="C688" s="4">
        <v>4</v>
      </c>
      <c r="D688" s="8">
        <v>1.47</v>
      </c>
      <c r="E688" s="4">
        <v>2</v>
      </c>
      <c r="F688" s="8">
        <v>1.1000000000000001</v>
      </c>
      <c r="G688" s="4">
        <v>2</v>
      </c>
      <c r="H688" s="8">
        <v>2.2200000000000002</v>
      </c>
      <c r="I688" s="4">
        <v>0</v>
      </c>
    </row>
    <row r="689" spans="1:9" x14ac:dyDescent="0.15">
      <c r="A689" s="2">
        <v>16</v>
      </c>
      <c r="B689" s="1" t="s">
        <v>223</v>
      </c>
      <c r="C689" s="4">
        <v>4</v>
      </c>
      <c r="D689" s="8">
        <v>1.47</v>
      </c>
      <c r="E689" s="4">
        <v>1</v>
      </c>
      <c r="F689" s="8">
        <v>0.55000000000000004</v>
      </c>
      <c r="G689" s="4">
        <v>3</v>
      </c>
      <c r="H689" s="8">
        <v>3.33</v>
      </c>
      <c r="I689" s="4">
        <v>0</v>
      </c>
    </row>
    <row r="690" spans="1:9" x14ac:dyDescent="0.15">
      <c r="A690" s="2">
        <v>16</v>
      </c>
      <c r="B690" s="1" t="s">
        <v>152</v>
      </c>
      <c r="C690" s="4">
        <v>4</v>
      </c>
      <c r="D690" s="8">
        <v>1.47</v>
      </c>
      <c r="E690" s="4">
        <v>3</v>
      </c>
      <c r="F690" s="8">
        <v>1.65</v>
      </c>
      <c r="G690" s="4">
        <v>1</v>
      </c>
      <c r="H690" s="8">
        <v>1.1100000000000001</v>
      </c>
      <c r="I690" s="4">
        <v>0</v>
      </c>
    </row>
    <row r="691" spans="1:9" x14ac:dyDescent="0.15">
      <c r="A691" s="2">
        <v>16</v>
      </c>
      <c r="B691" s="1" t="s">
        <v>153</v>
      </c>
      <c r="C691" s="4">
        <v>4</v>
      </c>
      <c r="D691" s="8">
        <v>1.47</v>
      </c>
      <c r="E691" s="4">
        <v>2</v>
      </c>
      <c r="F691" s="8">
        <v>1.1000000000000001</v>
      </c>
      <c r="G691" s="4">
        <v>2</v>
      </c>
      <c r="H691" s="8">
        <v>2.2200000000000002</v>
      </c>
      <c r="I691" s="4">
        <v>0</v>
      </c>
    </row>
    <row r="692" spans="1:9" x14ac:dyDescent="0.15">
      <c r="A692" s="2">
        <v>16</v>
      </c>
      <c r="B692" s="1" t="s">
        <v>168</v>
      </c>
      <c r="C692" s="4">
        <v>4</v>
      </c>
      <c r="D692" s="8">
        <v>1.47</v>
      </c>
      <c r="E692" s="4">
        <v>2</v>
      </c>
      <c r="F692" s="8">
        <v>1.1000000000000001</v>
      </c>
      <c r="G692" s="4">
        <v>2</v>
      </c>
      <c r="H692" s="8">
        <v>2.2200000000000002</v>
      </c>
      <c r="I692" s="4">
        <v>0</v>
      </c>
    </row>
    <row r="693" spans="1:9" x14ac:dyDescent="0.15">
      <c r="A693" s="2">
        <v>16</v>
      </c>
      <c r="B693" s="1" t="s">
        <v>156</v>
      </c>
      <c r="C693" s="4">
        <v>4</v>
      </c>
      <c r="D693" s="8">
        <v>1.47</v>
      </c>
      <c r="E693" s="4">
        <v>4</v>
      </c>
      <c r="F693" s="8">
        <v>2.2000000000000002</v>
      </c>
      <c r="G693" s="4">
        <v>0</v>
      </c>
      <c r="H693" s="8">
        <v>0</v>
      </c>
      <c r="I693" s="4">
        <v>0</v>
      </c>
    </row>
    <row r="694" spans="1:9" x14ac:dyDescent="0.15">
      <c r="A694" s="2">
        <v>16</v>
      </c>
      <c r="B694" s="1" t="s">
        <v>184</v>
      </c>
      <c r="C694" s="4">
        <v>4</v>
      </c>
      <c r="D694" s="8">
        <v>1.47</v>
      </c>
      <c r="E694" s="4">
        <v>2</v>
      </c>
      <c r="F694" s="8">
        <v>1.1000000000000001</v>
      </c>
      <c r="G694" s="4">
        <v>2</v>
      </c>
      <c r="H694" s="8">
        <v>2.2200000000000002</v>
      </c>
      <c r="I694" s="4">
        <v>0</v>
      </c>
    </row>
    <row r="695" spans="1:9" x14ac:dyDescent="0.15">
      <c r="A695" s="2">
        <v>16</v>
      </c>
      <c r="B695" s="1" t="s">
        <v>270</v>
      </c>
      <c r="C695" s="4">
        <v>4</v>
      </c>
      <c r="D695" s="8">
        <v>1.47</v>
      </c>
      <c r="E695" s="4">
        <v>2</v>
      </c>
      <c r="F695" s="8">
        <v>1.1000000000000001</v>
      </c>
      <c r="G695" s="4">
        <v>2</v>
      </c>
      <c r="H695" s="8">
        <v>2.2200000000000002</v>
      </c>
      <c r="I695" s="4">
        <v>0</v>
      </c>
    </row>
    <row r="696" spans="1:9" x14ac:dyDescent="0.15">
      <c r="A696" s="1"/>
      <c r="C696" s="4"/>
      <c r="D696" s="8"/>
      <c r="E696" s="4"/>
      <c r="F696" s="8"/>
      <c r="G696" s="4"/>
      <c r="H696" s="8"/>
      <c r="I696" s="4"/>
    </row>
    <row r="697" spans="1:9" x14ac:dyDescent="0.15">
      <c r="A697" s="1" t="s">
        <v>26</v>
      </c>
      <c r="C697" s="4"/>
      <c r="D697" s="8"/>
      <c r="E697" s="4"/>
      <c r="F697" s="8"/>
      <c r="G697" s="4"/>
      <c r="H697" s="8"/>
      <c r="I697" s="4"/>
    </row>
    <row r="698" spans="1:9" x14ac:dyDescent="0.15">
      <c r="A698" s="2">
        <v>1</v>
      </c>
      <c r="B698" s="1" t="s">
        <v>154</v>
      </c>
      <c r="C698" s="4">
        <v>45</v>
      </c>
      <c r="D698" s="8">
        <v>9.0500000000000007</v>
      </c>
      <c r="E698" s="4">
        <v>35</v>
      </c>
      <c r="F698" s="8">
        <v>11.44</v>
      </c>
      <c r="G698" s="4">
        <v>10</v>
      </c>
      <c r="H698" s="8">
        <v>5.26</v>
      </c>
      <c r="I698" s="4">
        <v>0</v>
      </c>
    </row>
    <row r="699" spans="1:9" x14ac:dyDescent="0.15">
      <c r="A699" s="2">
        <v>2</v>
      </c>
      <c r="B699" s="1" t="s">
        <v>161</v>
      </c>
      <c r="C699" s="4">
        <v>20</v>
      </c>
      <c r="D699" s="8">
        <v>4.0199999999999996</v>
      </c>
      <c r="E699" s="4">
        <v>16</v>
      </c>
      <c r="F699" s="8">
        <v>5.23</v>
      </c>
      <c r="G699" s="4">
        <v>4</v>
      </c>
      <c r="H699" s="8">
        <v>2.11</v>
      </c>
      <c r="I699" s="4">
        <v>0</v>
      </c>
    </row>
    <row r="700" spans="1:9" x14ac:dyDescent="0.15">
      <c r="A700" s="2">
        <v>3</v>
      </c>
      <c r="B700" s="1" t="s">
        <v>153</v>
      </c>
      <c r="C700" s="4">
        <v>16</v>
      </c>
      <c r="D700" s="8">
        <v>3.22</v>
      </c>
      <c r="E700" s="4">
        <v>10</v>
      </c>
      <c r="F700" s="8">
        <v>3.27</v>
      </c>
      <c r="G700" s="4">
        <v>6</v>
      </c>
      <c r="H700" s="8">
        <v>3.16</v>
      </c>
      <c r="I700" s="4">
        <v>0</v>
      </c>
    </row>
    <row r="701" spans="1:9" x14ac:dyDescent="0.15">
      <c r="A701" s="2">
        <v>3</v>
      </c>
      <c r="B701" s="1" t="s">
        <v>166</v>
      </c>
      <c r="C701" s="4">
        <v>16</v>
      </c>
      <c r="D701" s="8">
        <v>3.22</v>
      </c>
      <c r="E701" s="4">
        <v>4</v>
      </c>
      <c r="F701" s="8">
        <v>1.31</v>
      </c>
      <c r="G701" s="4">
        <v>12</v>
      </c>
      <c r="H701" s="8">
        <v>6.32</v>
      </c>
      <c r="I701" s="4">
        <v>0</v>
      </c>
    </row>
    <row r="702" spans="1:9" x14ac:dyDescent="0.15">
      <c r="A702" s="2">
        <v>3</v>
      </c>
      <c r="B702" s="1" t="s">
        <v>162</v>
      </c>
      <c r="C702" s="4">
        <v>16</v>
      </c>
      <c r="D702" s="8">
        <v>3.22</v>
      </c>
      <c r="E702" s="4">
        <v>9</v>
      </c>
      <c r="F702" s="8">
        <v>2.94</v>
      </c>
      <c r="G702" s="4">
        <v>6</v>
      </c>
      <c r="H702" s="8">
        <v>3.16</v>
      </c>
      <c r="I702" s="4">
        <v>1</v>
      </c>
    </row>
    <row r="703" spans="1:9" x14ac:dyDescent="0.15">
      <c r="A703" s="2">
        <v>6</v>
      </c>
      <c r="B703" s="1" t="s">
        <v>155</v>
      </c>
      <c r="C703" s="4">
        <v>15</v>
      </c>
      <c r="D703" s="8">
        <v>3.02</v>
      </c>
      <c r="E703" s="4">
        <v>9</v>
      </c>
      <c r="F703" s="8">
        <v>2.94</v>
      </c>
      <c r="G703" s="4">
        <v>6</v>
      </c>
      <c r="H703" s="8">
        <v>3.16</v>
      </c>
      <c r="I703" s="4">
        <v>0</v>
      </c>
    </row>
    <row r="704" spans="1:9" x14ac:dyDescent="0.15">
      <c r="A704" s="2">
        <v>6</v>
      </c>
      <c r="B704" s="1" t="s">
        <v>158</v>
      </c>
      <c r="C704" s="4">
        <v>15</v>
      </c>
      <c r="D704" s="8">
        <v>3.02</v>
      </c>
      <c r="E704" s="4">
        <v>14</v>
      </c>
      <c r="F704" s="8">
        <v>4.58</v>
      </c>
      <c r="G704" s="4">
        <v>1</v>
      </c>
      <c r="H704" s="8">
        <v>0.53</v>
      </c>
      <c r="I704" s="4">
        <v>0</v>
      </c>
    </row>
    <row r="705" spans="1:9" x14ac:dyDescent="0.15">
      <c r="A705" s="2">
        <v>8</v>
      </c>
      <c r="B705" s="1" t="s">
        <v>157</v>
      </c>
      <c r="C705" s="4">
        <v>13</v>
      </c>
      <c r="D705" s="8">
        <v>2.62</v>
      </c>
      <c r="E705" s="4">
        <v>13</v>
      </c>
      <c r="F705" s="8">
        <v>4.25</v>
      </c>
      <c r="G705" s="4">
        <v>0</v>
      </c>
      <c r="H705" s="8">
        <v>0</v>
      </c>
      <c r="I705" s="4">
        <v>0</v>
      </c>
    </row>
    <row r="706" spans="1:9" x14ac:dyDescent="0.15">
      <c r="A706" s="2">
        <v>9</v>
      </c>
      <c r="B706" s="1" t="s">
        <v>167</v>
      </c>
      <c r="C706" s="4">
        <v>12</v>
      </c>
      <c r="D706" s="8">
        <v>2.41</v>
      </c>
      <c r="E706" s="4">
        <v>1</v>
      </c>
      <c r="F706" s="8">
        <v>0.33</v>
      </c>
      <c r="G706" s="4">
        <v>11</v>
      </c>
      <c r="H706" s="8">
        <v>5.79</v>
      </c>
      <c r="I706" s="4">
        <v>0</v>
      </c>
    </row>
    <row r="707" spans="1:9" x14ac:dyDescent="0.15">
      <c r="A707" s="2">
        <v>9</v>
      </c>
      <c r="B707" s="1" t="s">
        <v>156</v>
      </c>
      <c r="C707" s="4">
        <v>12</v>
      </c>
      <c r="D707" s="8">
        <v>2.41</v>
      </c>
      <c r="E707" s="4">
        <v>10</v>
      </c>
      <c r="F707" s="8">
        <v>3.27</v>
      </c>
      <c r="G707" s="4">
        <v>2</v>
      </c>
      <c r="H707" s="8">
        <v>1.05</v>
      </c>
      <c r="I707" s="4">
        <v>0</v>
      </c>
    </row>
    <row r="708" spans="1:9" x14ac:dyDescent="0.15">
      <c r="A708" s="2">
        <v>9</v>
      </c>
      <c r="B708" s="1" t="s">
        <v>160</v>
      </c>
      <c r="C708" s="4">
        <v>12</v>
      </c>
      <c r="D708" s="8">
        <v>2.41</v>
      </c>
      <c r="E708" s="4">
        <v>11</v>
      </c>
      <c r="F708" s="8">
        <v>3.59</v>
      </c>
      <c r="G708" s="4">
        <v>1</v>
      </c>
      <c r="H708" s="8">
        <v>0.53</v>
      </c>
      <c r="I708" s="4">
        <v>0</v>
      </c>
    </row>
    <row r="709" spans="1:9" x14ac:dyDescent="0.15">
      <c r="A709" s="2">
        <v>12</v>
      </c>
      <c r="B709" s="1" t="s">
        <v>152</v>
      </c>
      <c r="C709" s="4">
        <v>11</v>
      </c>
      <c r="D709" s="8">
        <v>2.21</v>
      </c>
      <c r="E709" s="4">
        <v>5</v>
      </c>
      <c r="F709" s="8">
        <v>1.63</v>
      </c>
      <c r="G709" s="4">
        <v>6</v>
      </c>
      <c r="H709" s="8">
        <v>3.16</v>
      </c>
      <c r="I709" s="4">
        <v>0</v>
      </c>
    </row>
    <row r="710" spans="1:9" x14ac:dyDescent="0.15">
      <c r="A710" s="2">
        <v>12</v>
      </c>
      <c r="B710" s="1" t="s">
        <v>169</v>
      </c>
      <c r="C710" s="4">
        <v>11</v>
      </c>
      <c r="D710" s="8">
        <v>2.21</v>
      </c>
      <c r="E710" s="4">
        <v>5</v>
      </c>
      <c r="F710" s="8">
        <v>1.63</v>
      </c>
      <c r="G710" s="4">
        <v>6</v>
      </c>
      <c r="H710" s="8">
        <v>3.16</v>
      </c>
      <c r="I710" s="4">
        <v>0</v>
      </c>
    </row>
    <row r="711" spans="1:9" x14ac:dyDescent="0.15">
      <c r="A711" s="2">
        <v>12</v>
      </c>
      <c r="B711" s="1" t="s">
        <v>163</v>
      </c>
      <c r="C711" s="4">
        <v>11</v>
      </c>
      <c r="D711" s="8">
        <v>2.21</v>
      </c>
      <c r="E711" s="4">
        <v>8</v>
      </c>
      <c r="F711" s="8">
        <v>2.61</v>
      </c>
      <c r="G711" s="4">
        <v>3</v>
      </c>
      <c r="H711" s="8">
        <v>1.58</v>
      </c>
      <c r="I711" s="4">
        <v>0</v>
      </c>
    </row>
    <row r="712" spans="1:9" x14ac:dyDescent="0.15">
      <c r="A712" s="2">
        <v>15</v>
      </c>
      <c r="B712" s="1" t="s">
        <v>186</v>
      </c>
      <c r="C712" s="4">
        <v>10</v>
      </c>
      <c r="D712" s="8">
        <v>2.0099999999999998</v>
      </c>
      <c r="E712" s="4">
        <v>8</v>
      </c>
      <c r="F712" s="8">
        <v>2.61</v>
      </c>
      <c r="G712" s="4">
        <v>2</v>
      </c>
      <c r="H712" s="8">
        <v>1.05</v>
      </c>
      <c r="I712" s="4">
        <v>0</v>
      </c>
    </row>
    <row r="713" spans="1:9" x14ac:dyDescent="0.15">
      <c r="A713" s="2">
        <v>16</v>
      </c>
      <c r="B713" s="1" t="s">
        <v>172</v>
      </c>
      <c r="C713" s="4">
        <v>9</v>
      </c>
      <c r="D713" s="8">
        <v>1.81</v>
      </c>
      <c r="E713" s="4">
        <v>4</v>
      </c>
      <c r="F713" s="8">
        <v>1.31</v>
      </c>
      <c r="G713" s="4">
        <v>5</v>
      </c>
      <c r="H713" s="8">
        <v>2.63</v>
      </c>
      <c r="I713" s="4">
        <v>0</v>
      </c>
    </row>
    <row r="714" spans="1:9" x14ac:dyDescent="0.15">
      <c r="A714" s="2">
        <v>16</v>
      </c>
      <c r="B714" s="1" t="s">
        <v>168</v>
      </c>
      <c r="C714" s="4">
        <v>9</v>
      </c>
      <c r="D714" s="8">
        <v>1.81</v>
      </c>
      <c r="E714" s="4">
        <v>4</v>
      </c>
      <c r="F714" s="8">
        <v>1.31</v>
      </c>
      <c r="G714" s="4">
        <v>5</v>
      </c>
      <c r="H714" s="8">
        <v>2.63</v>
      </c>
      <c r="I714" s="4">
        <v>0</v>
      </c>
    </row>
    <row r="715" spans="1:9" x14ac:dyDescent="0.15">
      <c r="A715" s="2">
        <v>16</v>
      </c>
      <c r="B715" s="1" t="s">
        <v>184</v>
      </c>
      <c r="C715" s="4">
        <v>9</v>
      </c>
      <c r="D715" s="8">
        <v>1.81</v>
      </c>
      <c r="E715" s="4">
        <v>9</v>
      </c>
      <c r="F715" s="8">
        <v>2.94</v>
      </c>
      <c r="G715" s="4">
        <v>0</v>
      </c>
      <c r="H715" s="8">
        <v>0</v>
      </c>
      <c r="I715" s="4">
        <v>0</v>
      </c>
    </row>
    <row r="716" spans="1:9" x14ac:dyDescent="0.15">
      <c r="A716" s="2">
        <v>19</v>
      </c>
      <c r="B716" s="1" t="s">
        <v>145</v>
      </c>
      <c r="C716" s="4">
        <v>8</v>
      </c>
      <c r="D716" s="8">
        <v>1.61</v>
      </c>
      <c r="E716" s="4">
        <v>1</v>
      </c>
      <c r="F716" s="8">
        <v>0.33</v>
      </c>
      <c r="G716" s="4">
        <v>7</v>
      </c>
      <c r="H716" s="8">
        <v>3.68</v>
      </c>
      <c r="I716" s="4">
        <v>0</v>
      </c>
    </row>
    <row r="717" spans="1:9" x14ac:dyDescent="0.15">
      <c r="A717" s="2">
        <v>19</v>
      </c>
      <c r="B717" s="1" t="s">
        <v>147</v>
      </c>
      <c r="C717" s="4">
        <v>8</v>
      </c>
      <c r="D717" s="8">
        <v>1.61</v>
      </c>
      <c r="E717" s="4">
        <v>5</v>
      </c>
      <c r="F717" s="8">
        <v>1.63</v>
      </c>
      <c r="G717" s="4">
        <v>3</v>
      </c>
      <c r="H717" s="8">
        <v>1.58</v>
      </c>
      <c r="I717" s="4">
        <v>0</v>
      </c>
    </row>
    <row r="718" spans="1:9" x14ac:dyDescent="0.15">
      <c r="A718" s="1"/>
      <c r="C718" s="4"/>
      <c r="D718" s="8"/>
      <c r="E718" s="4"/>
      <c r="F718" s="8"/>
      <c r="G718" s="4"/>
      <c r="H718" s="8"/>
      <c r="I718" s="4"/>
    </row>
    <row r="719" spans="1:9" x14ac:dyDescent="0.15">
      <c r="A719" s="1" t="s">
        <v>27</v>
      </c>
      <c r="C719" s="4"/>
      <c r="D719" s="8"/>
      <c r="E719" s="4"/>
      <c r="F719" s="8"/>
      <c r="G719" s="4"/>
      <c r="H719" s="8"/>
      <c r="I719" s="4"/>
    </row>
    <row r="720" spans="1:9" x14ac:dyDescent="0.15">
      <c r="A720" s="2">
        <v>1</v>
      </c>
      <c r="B720" s="1" t="s">
        <v>171</v>
      </c>
      <c r="C720" s="4">
        <v>83</v>
      </c>
      <c r="D720" s="8">
        <v>12.44</v>
      </c>
      <c r="E720" s="4">
        <v>72</v>
      </c>
      <c r="F720" s="8">
        <v>15.03</v>
      </c>
      <c r="G720" s="4">
        <v>11</v>
      </c>
      <c r="H720" s="8">
        <v>5.85</v>
      </c>
      <c r="I720" s="4">
        <v>0</v>
      </c>
    </row>
    <row r="721" spans="1:9" x14ac:dyDescent="0.15">
      <c r="A721" s="2">
        <v>2</v>
      </c>
      <c r="B721" s="1" t="s">
        <v>161</v>
      </c>
      <c r="C721" s="4">
        <v>28</v>
      </c>
      <c r="D721" s="8">
        <v>4.2</v>
      </c>
      <c r="E721" s="4">
        <v>26</v>
      </c>
      <c r="F721" s="8">
        <v>5.43</v>
      </c>
      <c r="G721" s="4">
        <v>2</v>
      </c>
      <c r="H721" s="8">
        <v>1.06</v>
      </c>
      <c r="I721" s="4">
        <v>0</v>
      </c>
    </row>
    <row r="722" spans="1:9" x14ac:dyDescent="0.15">
      <c r="A722" s="2">
        <v>3</v>
      </c>
      <c r="B722" s="1" t="s">
        <v>188</v>
      </c>
      <c r="C722" s="4">
        <v>17</v>
      </c>
      <c r="D722" s="8">
        <v>2.5499999999999998</v>
      </c>
      <c r="E722" s="4">
        <v>13</v>
      </c>
      <c r="F722" s="8">
        <v>2.71</v>
      </c>
      <c r="G722" s="4">
        <v>4</v>
      </c>
      <c r="H722" s="8">
        <v>2.13</v>
      </c>
      <c r="I722" s="4">
        <v>0</v>
      </c>
    </row>
    <row r="723" spans="1:9" x14ac:dyDescent="0.15">
      <c r="A723" s="2">
        <v>4</v>
      </c>
      <c r="B723" s="1" t="s">
        <v>157</v>
      </c>
      <c r="C723" s="4">
        <v>16</v>
      </c>
      <c r="D723" s="8">
        <v>2.4</v>
      </c>
      <c r="E723" s="4">
        <v>15</v>
      </c>
      <c r="F723" s="8">
        <v>3.13</v>
      </c>
      <c r="G723" s="4">
        <v>1</v>
      </c>
      <c r="H723" s="8">
        <v>0.53</v>
      </c>
      <c r="I723" s="4">
        <v>0</v>
      </c>
    </row>
    <row r="724" spans="1:9" x14ac:dyDescent="0.15">
      <c r="A724" s="2">
        <v>4</v>
      </c>
      <c r="B724" s="1" t="s">
        <v>163</v>
      </c>
      <c r="C724" s="4">
        <v>16</v>
      </c>
      <c r="D724" s="8">
        <v>2.4</v>
      </c>
      <c r="E724" s="4">
        <v>16</v>
      </c>
      <c r="F724" s="8">
        <v>3.34</v>
      </c>
      <c r="G724" s="4">
        <v>0</v>
      </c>
      <c r="H724" s="8">
        <v>0</v>
      </c>
      <c r="I724" s="4">
        <v>0</v>
      </c>
    </row>
    <row r="725" spans="1:9" x14ac:dyDescent="0.15">
      <c r="A725" s="2">
        <v>6</v>
      </c>
      <c r="B725" s="1" t="s">
        <v>145</v>
      </c>
      <c r="C725" s="4">
        <v>15</v>
      </c>
      <c r="D725" s="8">
        <v>2.25</v>
      </c>
      <c r="E725" s="4">
        <v>7</v>
      </c>
      <c r="F725" s="8">
        <v>1.46</v>
      </c>
      <c r="G725" s="4">
        <v>8</v>
      </c>
      <c r="H725" s="8">
        <v>4.26</v>
      </c>
      <c r="I725" s="4">
        <v>0</v>
      </c>
    </row>
    <row r="726" spans="1:9" x14ac:dyDescent="0.15">
      <c r="A726" s="2">
        <v>6</v>
      </c>
      <c r="B726" s="1" t="s">
        <v>160</v>
      </c>
      <c r="C726" s="4">
        <v>15</v>
      </c>
      <c r="D726" s="8">
        <v>2.25</v>
      </c>
      <c r="E726" s="4">
        <v>15</v>
      </c>
      <c r="F726" s="8">
        <v>3.13</v>
      </c>
      <c r="G726" s="4">
        <v>0</v>
      </c>
      <c r="H726" s="8">
        <v>0</v>
      </c>
      <c r="I726" s="4">
        <v>0</v>
      </c>
    </row>
    <row r="727" spans="1:9" x14ac:dyDescent="0.15">
      <c r="A727" s="2">
        <v>8</v>
      </c>
      <c r="B727" s="1" t="s">
        <v>156</v>
      </c>
      <c r="C727" s="4">
        <v>14</v>
      </c>
      <c r="D727" s="8">
        <v>2.1</v>
      </c>
      <c r="E727" s="4">
        <v>13</v>
      </c>
      <c r="F727" s="8">
        <v>2.71</v>
      </c>
      <c r="G727" s="4">
        <v>1</v>
      </c>
      <c r="H727" s="8">
        <v>0.53</v>
      </c>
      <c r="I727" s="4">
        <v>0</v>
      </c>
    </row>
    <row r="728" spans="1:9" x14ac:dyDescent="0.15">
      <c r="A728" s="2">
        <v>9</v>
      </c>
      <c r="B728" s="1" t="s">
        <v>150</v>
      </c>
      <c r="C728" s="4">
        <v>13</v>
      </c>
      <c r="D728" s="8">
        <v>1.95</v>
      </c>
      <c r="E728" s="4">
        <v>9</v>
      </c>
      <c r="F728" s="8">
        <v>1.88</v>
      </c>
      <c r="G728" s="4">
        <v>4</v>
      </c>
      <c r="H728" s="8">
        <v>2.13</v>
      </c>
      <c r="I728" s="4">
        <v>0</v>
      </c>
    </row>
    <row r="729" spans="1:9" x14ac:dyDescent="0.15">
      <c r="A729" s="2">
        <v>9</v>
      </c>
      <c r="B729" s="1" t="s">
        <v>153</v>
      </c>
      <c r="C729" s="4">
        <v>13</v>
      </c>
      <c r="D729" s="8">
        <v>1.95</v>
      </c>
      <c r="E729" s="4">
        <v>11</v>
      </c>
      <c r="F729" s="8">
        <v>2.2999999999999998</v>
      </c>
      <c r="G729" s="4">
        <v>2</v>
      </c>
      <c r="H729" s="8">
        <v>1.06</v>
      </c>
      <c r="I729" s="4">
        <v>0</v>
      </c>
    </row>
    <row r="730" spans="1:9" x14ac:dyDescent="0.15">
      <c r="A730" s="2">
        <v>11</v>
      </c>
      <c r="B730" s="1" t="s">
        <v>147</v>
      </c>
      <c r="C730" s="4">
        <v>12</v>
      </c>
      <c r="D730" s="8">
        <v>1.8</v>
      </c>
      <c r="E730" s="4">
        <v>6</v>
      </c>
      <c r="F730" s="8">
        <v>1.25</v>
      </c>
      <c r="G730" s="4">
        <v>6</v>
      </c>
      <c r="H730" s="8">
        <v>3.19</v>
      </c>
      <c r="I730" s="4">
        <v>0</v>
      </c>
    </row>
    <row r="731" spans="1:9" x14ac:dyDescent="0.15">
      <c r="A731" s="2">
        <v>12</v>
      </c>
      <c r="B731" s="1" t="s">
        <v>170</v>
      </c>
      <c r="C731" s="4">
        <v>11</v>
      </c>
      <c r="D731" s="8">
        <v>1.65</v>
      </c>
      <c r="E731" s="4">
        <v>8</v>
      </c>
      <c r="F731" s="8">
        <v>1.67</v>
      </c>
      <c r="G731" s="4">
        <v>3</v>
      </c>
      <c r="H731" s="8">
        <v>1.6</v>
      </c>
      <c r="I731" s="4">
        <v>0</v>
      </c>
    </row>
    <row r="732" spans="1:9" x14ac:dyDescent="0.15">
      <c r="A732" s="2">
        <v>13</v>
      </c>
      <c r="B732" s="1" t="s">
        <v>151</v>
      </c>
      <c r="C732" s="4">
        <v>10</v>
      </c>
      <c r="D732" s="8">
        <v>1.5</v>
      </c>
      <c r="E732" s="4">
        <v>8</v>
      </c>
      <c r="F732" s="8">
        <v>1.67</v>
      </c>
      <c r="G732" s="4">
        <v>2</v>
      </c>
      <c r="H732" s="8">
        <v>1.06</v>
      </c>
      <c r="I732" s="4">
        <v>0</v>
      </c>
    </row>
    <row r="733" spans="1:9" x14ac:dyDescent="0.15">
      <c r="A733" s="2">
        <v>13</v>
      </c>
      <c r="B733" s="1" t="s">
        <v>164</v>
      </c>
      <c r="C733" s="4">
        <v>10</v>
      </c>
      <c r="D733" s="8">
        <v>1.5</v>
      </c>
      <c r="E733" s="4">
        <v>10</v>
      </c>
      <c r="F733" s="8">
        <v>2.09</v>
      </c>
      <c r="G733" s="4">
        <v>0</v>
      </c>
      <c r="H733" s="8">
        <v>0</v>
      </c>
      <c r="I733" s="4">
        <v>0</v>
      </c>
    </row>
    <row r="734" spans="1:9" x14ac:dyDescent="0.15">
      <c r="A734" s="2">
        <v>15</v>
      </c>
      <c r="B734" s="1" t="s">
        <v>146</v>
      </c>
      <c r="C734" s="4">
        <v>9</v>
      </c>
      <c r="D734" s="8">
        <v>1.35</v>
      </c>
      <c r="E734" s="4">
        <v>2</v>
      </c>
      <c r="F734" s="8">
        <v>0.42</v>
      </c>
      <c r="G734" s="4">
        <v>7</v>
      </c>
      <c r="H734" s="8">
        <v>3.72</v>
      </c>
      <c r="I734" s="4">
        <v>0</v>
      </c>
    </row>
    <row r="735" spans="1:9" x14ac:dyDescent="0.15">
      <c r="A735" s="2">
        <v>15</v>
      </c>
      <c r="B735" s="1" t="s">
        <v>179</v>
      </c>
      <c r="C735" s="4">
        <v>9</v>
      </c>
      <c r="D735" s="8">
        <v>1.35</v>
      </c>
      <c r="E735" s="4">
        <v>5</v>
      </c>
      <c r="F735" s="8">
        <v>1.04</v>
      </c>
      <c r="G735" s="4">
        <v>4</v>
      </c>
      <c r="H735" s="8">
        <v>2.13</v>
      </c>
      <c r="I735" s="4">
        <v>0</v>
      </c>
    </row>
    <row r="736" spans="1:9" x14ac:dyDescent="0.15">
      <c r="A736" s="2">
        <v>15</v>
      </c>
      <c r="B736" s="1" t="s">
        <v>148</v>
      </c>
      <c r="C736" s="4">
        <v>9</v>
      </c>
      <c r="D736" s="8">
        <v>1.35</v>
      </c>
      <c r="E736" s="4">
        <v>8</v>
      </c>
      <c r="F736" s="8">
        <v>1.67</v>
      </c>
      <c r="G736" s="4">
        <v>1</v>
      </c>
      <c r="H736" s="8">
        <v>0.53</v>
      </c>
      <c r="I736" s="4">
        <v>0</v>
      </c>
    </row>
    <row r="737" spans="1:9" x14ac:dyDescent="0.15">
      <c r="A737" s="2">
        <v>15</v>
      </c>
      <c r="B737" s="1" t="s">
        <v>180</v>
      </c>
      <c r="C737" s="4">
        <v>9</v>
      </c>
      <c r="D737" s="8">
        <v>1.35</v>
      </c>
      <c r="E737" s="4">
        <v>6</v>
      </c>
      <c r="F737" s="8">
        <v>1.25</v>
      </c>
      <c r="G737" s="4">
        <v>3</v>
      </c>
      <c r="H737" s="8">
        <v>1.6</v>
      </c>
      <c r="I737" s="4">
        <v>0</v>
      </c>
    </row>
    <row r="738" spans="1:9" x14ac:dyDescent="0.15">
      <c r="A738" s="2">
        <v>15</v>
      </c>
      <c r="B738" s="1" t="s">
        <v>158</v>
      </c>
      <c r="C738" s="4">
        <v>9</v>
      </c>
      <c r="D738" s="8">
        <v>1.35</v>
      </c>
      <c r="E738" s="4">
        <v>8</v>
      </c>
      <c r="F738" s="8">
        <v>1.67</v>
      </c>
      <c r="G738" s="4">
        <v>1</v>
      </c>
      <c r="H738" s="8">
        <v>0.53</v>
      </c>
      <c r="I738" s="4">
        <v>0</v>
      </c>
    </row>
    <row r="739" spans="1:9" x14ac:dyDescent="0.15">
      <c r="A739" s="2">
        <v>15</v>
      </c>
      <c r="B739" s="1" t="s">
        <v>162</v>
      </c>
      <c r="C739" s="4">
        <v>9</v>
      </c>
      <c r="D739" s="8">
        <v>1.35</v>
      </c>
      <c r="E739" s="4">
        <v>7</v>
      </c>
      <c r="F739" s="8">
        <v>1.46</v>
      </c>
      <c r="G739" s="4">
        <v>2</v>
      </c>
      <c r="H739" s="8">
        <v>1.06</v>
      </c>
      <c r="I739" s="4">
        <v>0</v>
      </c>
    </row>
    <row r="740" spans="1:9" x14ac:dyDescent="0.15">
      <c r="A740" s="1"/>
      <c r="C740" s="4"/>
      <c r="D740" s="8"/>
      <c r="E740" s="4"/>
      <c r="F740" s="8"/>
      <c r="G740" s="4"/>
      <c r="H740" s="8"/>
      <c r="I740" s="4"/>
    </row>
    <row r="741" spans="1:9" x14ac:dyDescent="0.15">
      <c r="A741" s="1" t="s">
        <v>28</v>
      </c>
      <c r="C741" s="4"/>
      <c r="D741" s="8"/>
      <c r="E741" s="4"/>
      <c r="F741" s="8"/>
      <c r="G741" s="4"/>
      <c r="H741" s="8"/>
      <c r="I741" s="4"/>
    </row>
    <row r="742" spans="1:9" x14ac:dyDescent="0.15">
      <c r="A742" s="2">
        <v>1</v>
      </c>
      <c r="B742" s="1" t="s">
        <v>163</v>
      </c>
      <c r="C742" s="4">
        <v>14</v>
      </c>
      <c r="D742" s="8">
        <v>6.09</v>
      </c>
      <c r="E742" s="4">
        <v>13</v>
      </c>
      <c r="F742" s="8">
        <v>9.0299999999999994</v>
      </c>
      <c r="G742" s="4">
        <v>1</v>
      </c>
      <c r="H742" s="8">
        <v>1.1599999999999999</v>
      </c>
      <c r="I742" s="4">
        <v>0</v>
      </c>
    </row>
    <row r="743" spans="1:9" x14ac:dyDescent="0.15">
      <c r="A743" s="2">
        <v>2</v>
      </c>
      <c r="B743" s="1" t="s">
        <v>161</v>
      </c>
      <c r="C743" s="4">
        <v>12</v>
      </c>
      <c r="D743" s="8">
        <v>5.22</v>
      </c>
      <c r="E743" s="4">
        <v>9</v>
      </c>
      <c r="F743" s="8">
        <v>6.25</v>
      </c>
      <c r="G743" s="4">
        <v>3</v>
      </c>
      <c r="H743" s="8">
        <v>3.49</v>
      </c>
      <c r="I743" s="4">
        <v>0</v>
      </c>
    </row>
    <row r="744" spans="1:9" x14ac:dyDescent="0.15">
      <c r="A744" s="2">
        <v>3</v>
      </c>
      <c r="B744" s="1" t="s">
        <v>160</v>
      </c>
      <c r="C744" s="4">
        <v>9</v>
      </c>
      <c r="D744" s="8">
        <v>3.91</v>
      </c>
      <c r="E744" s="4">
        <v>9</v>
      </c>
      <c r="F744" s="8">
        <v>6.25</v>
      </c>
      <c r="G744" s="4">
        <v>0</v>
      </c>
      <c r="H744" s="8">
        <v>0</v>
      </c>
      <c r="I744" s="4">
        <v>0</v>
      </c>
    </row>
    <row r="745" spans="1:9" x14ac:dyDescent="0.15">
      <c r="A745" s="2">
        <v>4</v>
      </c>
      <c r="B745" s="1" t="s">
        <v>162</v>
      </c>
      <c r="C745" s="4">
        <v>8</v>
      </c>
      <c r="D745" s="8">
        <v>3.48</v>
      </c>
      <c r="E745" s="4">
        <v>7</v>
      </c>
      <c r="F745" s="8">
        <v>4.8600000000000003</v>
      </c>
      <c r="G745" s="4">
        <v>1</v>
      </c>
      <c r="H745" s="8">
        <v>1.1599999999999999</v>
      </c>
      <c r="I745" s="4">
        <v>0</v>
      </c>
    </row>
    <row r="746" spans="1:9" x14ac:dyDescent="0.15">
      <c r="A746" s="2">
        <v>5</v>
      </c>
      <c r="B746" s="1" t="s">
        <v>156</v>
      </c>
      <c r="C746" s="4">
        <v>7</v>
      </c>
      <c r="D746" s="8">
        <v>3.04</v>
      </c>
      <c r="E746" s="4">
        <v>7</v>
      </c>
      <c r="F746" s="8">
        <v>4.8600000000000003</v>
      </c>
      <c r="G746" s="4">
        <v>0</v>
      </c>
      <c r="H746" s="8">
        <v>0</v>
      </c>
      <c r="I746" s="4">
        <v>0</v>
      </c>
    </row>
    <row r="747" spans="1:9" x14ac:dyDescent="0.15">
      <c r="A747" s="2">
        <v>6</v>
      </c>
      <c r="B747" s="1" t="s">
        <v>149</v>
      </c>
      <c r="C747" s="4">
        <v>6</v>
      </c>
      <c r="D747" s="8">
        <v>2.61</v>
      </c>
      <c r="E747" s="4">
        <v>6</v>
      </c>
      <c r="F747" s="8">
        <v>4.17</v>
      </c>
      <c r="G747" s="4">
        <v>0</v>
      </c>
      <c r="H747" s="8">
        <v>0</v>
      </c>
      <c r="I747" s="4">
        <v>0</v>
      </c>
    </row>
    <row r="748" spans="1:9" x14ac:dyDescent="0.15">
      <c r="A748" s="2">
        <v>6</v>
      </c>
      <c r="B748" s="1" t="s">
        <v>180</v>
      </c>
      <c r="C748" s="4">
        <v>6</v>
      </c>
      <c r="D748" s="8">
        <v>2.61</v>
      </c>
      <c r="E748" s="4">
        <v>5</v>
      </c>
      <c r="F748" s="8">
        <v>3.47</v>
      </c>
      <c r="G748" s="4">
        <v>1</v>
      </c>
      <c r="H748" s="8">
        <v>1.1599999999999999</v>
      </c>
      <c r="I748" s="4">
        <v>0</v>
      </c>
    </row>
    <row r="749" spans="1:9" x14ac:dyDescent="0.15">
      <c r="A749" s="2">
        <v>8</v>
      </c>
      <c r="B749" s="1" t="s">
        <v>145</v>
      </c>
      <c r="C749" s="4">
        <v>5</v>
      </c>
      <c r="D749" s="8">
        <v>2.17</v>
      </c>
      <c r="E749" s="4">
        <v>4</v>
      </c>
      <c r="F749" s="8">
        <v>2.78</v>
      </c>
      <c r="G749" s="4">
        <v>1</v>
      </c>
      <c r="H749" s="8">
        <v>1.1599999999999999</v>
      </c>
      <c r="I749" s="4">
        <v>0</v>
      </c>
    </row>
    <row r="750" spans="1:9" x14ac:dyDescent="0.15">
      <c r="A750" s="2">
        <v>8</v>
      </c>
      <c r="B750" s="1" t="s">
        <v>172</v>
      </c>
      <c r="C750" s="4">
        <v>5</v>
      </c>
      <c r="D750" s="8">
        <v>2.17</v>
      </c>
      <c r="E750" s="4">
        <v>3</v>
      </c>
      <c r="F750" s="8">
        <v>2.08</v>
      </c>
      <c r="G750" s="4">
        <v>2</v>
      </c>
      <c r="H750" s="8">
        <v>2.33</v>
      </c>
      <c r="I750" s="4">
        <v>0</v>
      </c>
    </row>
    <row r="751" spans="1:9" x14ac:dyDescent="0.15">
      <c r="A751" s="2">
        <v>8</v>
      </c>
      <c r="B751" s="1" t="s">
        <v>152</v>
      </c>
      <c r="C751" s="4">
        <v>5</v>
      </c>
      <c r="D751" s="8">
        <v>2.17</v>
      </c>
      <c r="E751" s="4">
        <v>2</v>
      </c>
      <c r="F751" s="8">
        <v>1.39</v>
      </c>
      <c r="G751" s="4">
        <v>3</v>
      </c>
      <c r="H751" s="8">
        <v>3.49</v>
      </c>
      <c r="I751" s="4">
        <v>0</v>
      </c>
    </row>
    <row r="752" spans="1:9" x14ac:dyDescent="0.15">
      <c r="A752" s="2">
        <v>8</v>
      </c>
      <c r="B752" s="1" t="s">
        <v>154</v>
      </c>
      <c r="C752" s="4">
        <v>5</v>
      </c>
      <c r="D752" s="8">
        <v>2.17</v>
      </c>
      <c r="E752" s="4">
        <v>1</v>
      </c>
      <c r="F752" s="8">
        <v>0.69</v>
      </c>
      <c r="G752" s="4">
        <v>4</v>
      </c>
      <c r="H752" s="8">
        <v>4.6500000000000004</v>
      </c>
      <c r="I752" s="4">
        <v>0</v>
      </c>
    </row>
    <row r="753" spans="1:9" x14ac:dyDescent="0.15">
      <c r="A753" s="2">
        <v>12</v>
      </c>
      <c r="B753" s="1" t="s">
        <v>195</v>
      </c>
      <c r="C753" s="4">
        <v>4</v>
      </c>
      <c r="D753" s="8">
        <v>1.74</v>
      </c>
      <c r="E753" s="4">
        <v>0</v>
      </c>
      <c r="F753" s="8">
        <v>0</v>
      </c>
      <c r="G753" s="4">
        <v>4</v>
      </c>
      <c r="H753" s="8">
        <v>4.6500000000000004</v>
      </c>
      <c r="I753" s="4">
        <v>0</v>
      </c>
    </row>
    <row r="754" spans="1:9" x14ac:dyDescent="0.15">
      <c r="A754" s="2">
        <v>12</v>
      </c>
      <c r="B754" s="1" t="s">
        <v>231</v>
      </c>
      <c r="C754" s="4">
        <v>4</v>
      </c>
      <c r="D754" s="8">
        <v>1.74</v>
      </c>
      <c r="E754" s="4">
        <v>3</v>
      </c>
      <c r="F754" s="8">
        <v>2.08</v>
      </c>
      <c r="G754" s="4">
        <v>1</v>
      </c>
      <c r="H754" s="8">
        <v>1.1599999999999999</v>
      </c>
      <c r="I754" s="4">
        <v>0</v>
      </c>
    </row>
    <row r="755" spans="1:9" x14ac:dyDescent="0.15">
      <c r="A755" s="2">
        <v>12</v>
      </c>
      <c r="B755" s="1" t="s">
        <v>150</v>
      </c>
      <c r="C755" s="4">
        <v>4</v>
      </c>
      <c r="D755" s="8">
        <v>1.74</v>
      </c>
      <c r="E755" s="4">
        <v>3</v>
      </c>
      <c r="F755" s="8">
        <v>2.08</v>
      </c>
      <c r="G755" s="4">
        <v>1</v>
      </c>
      <c r="H755" s="8">
        <v>1.1599999999999999</v>
      </c>
      <c r="I755" s="4">
        <v>0</v>
      </c>
    </row>
    <row r="756" spans="1:9" x14ac:dyDescent="0.15">
      <c r="A756" s="2">
        <v>12</v>
      </c>
      <c r="B756" s="1" t="s">
        <v>153</v>
      </c>
      <c r="C756" s="4">
        <v>4</v>
      </c>
      <c r="D756" s="8">
        <v>1.74</v>
      </c>
      <c r="E756" s="4">
        <v>4</v>
      </c>
      <c r="F756" s="8">
        <v>2.78</v>
      </c>
      <c r="G756" s="4">
        <v>0</v>
      </c>
      <c r="H756" s="8">
        <v>0</v>
      </c>
      <c r="I756" s="4">
        <v>0</v>
      </c>
    </row>
    <row r="757" spans="1:9" x14ac:dyDescent="0.15">
      <c r="A757" s="2">
        <v>12</v>
      </c>
      <c r="B757" s="1" t="s">
        <v>189</v>
      </c>
      <c r="C757" s="4">
        <v>4</v>
      </c>
      <c r="D757" s="8">
        <v>1.74</v>
      </c>
      <c r="E757" s="4">
        <v>0</v>
      </c>
      <c r="F757" s="8">
        <v>0</v>
      </c>
      <c r="G757" s="4">
        <v>4</v>
      </c>
      <c r="H757" s="8">
        <v>4.6500000000000004</v>
      </c>
      <c r="I757" s="4">
        <v>0</v>
      </c>
    </row>
    <row r="758" spans="1:9" x14ac:dyDescent="0.15">
      <c r="A758" s="2">
        <v>12</v>
      </c>
      <c r="B758" s="1" t="s">
        <v>165</v>
      </c>
      <c r="C758" s="4">
        <v>4</v>
      </c>
      <c r="D758" s="8">
        <v>1.74</v>
      </c>
      <c r="E758" s="4">
        <v>2</v>
      </c>
      <c r="F758" s="8">
        <v>1.39</v>
      </c>
      <c r="G758" s="4">
        <v>2</v>
      </c>
      <c r="H758" s="8">
        <v>2.33</v>
      </c>
      <c r="I758" s="4">
        <v>0</v>
      </c>
    </row>
    <row r="759" spans="1:9" x14ac:dyDescent="0.15">
      <c r="A759" s="2">
        <v>12</v>
      </c>
      <c r="B759" s="1" t="s">
        <v>158</v>
      </c>
      <c r="C759" s="4">
        <v>4</v>
      </c>
      <c r="D759" s="8">
        <v>1.74</v>
      </c>
      <c r="E759" s="4">
        <v>4</v>
      </c>
      <c r="F759" s="8">
        <v>2.78</v>
      </c>
      <c r="G759" s="4">
        <v>0</v>
      </c>
      <c r="H759" s="8">
        <v>0</v>
      </c>
      <c r="I759" s="4">
        <v>0</v>
      </c>
    </row>
    <row r="760" spans="1:9" x14ac:dyDescent="0.15">
      <c r="A760" s="2">
        <v>19</v>
      </c>
      <c r="B760" s="1" t="s">
        <v>177</v>
      </c>
      <c r="C760" s="4">
        <v>3</v>
      </c>
      <c r="D760" s="8">
        <v>1.3</v>
      </c>
      <c r="E760" s="4">
        <v>0</v>
      </c>
      <c r="F760" s="8">
        <v>0</v>
      </c>
      <c r="G760" s="4">
        <v>3</v>
      </c>
      <c r="H760" s="8">
        <v>3.49</v>
      </c>
      <c r="I760" s="4">
        <v>0</v>
      </c>
    </row>
    <row r="761" spans="1:9" x14ac:dyDescent="0.15">
      <c r="A761" s="2">
        <v>19</v>
      </c>
      <c r="B761" s="1" t="s">
        <v>188</v>
      </c>
      <c r="C761" s="4">
        <v>3</v>
      </c>
      <c r="D761" s="8">
        <v>1.3</v>
      </c>
      <c r="E761" s="4">
        <v>2</v>
      </c>
      <c r="F761" s="8">
        <v>1.39</v>
      </c>
      <c r="G761" s="4">
        <v>1</v>
      </c>
      <c r="H761" s="8">
        <v>1.1599999999999999</v>
      </c>
      <c r="I761" s="4">
        <v>0</v>
      </c>
    </row>
    <row r="762" spans="1:9" x14ac:dyDescent="0.15">
      <c r="A762" s="2">
        <v>19</v>
      </c>
      <c r="B762" s="1" t="s">
        <v>235</v>
      </c>
      <c r="C762" s="4">
        <v>3</v>
      </c>
      <c r="D762" s="8">
        <v>1.3</v>
      </c>
      <c r="E762" s="4">
        <v>2</v>
      </c>
      <c r="F762" s="8">
        <v>1.39</v>
      </c>
      <c r="G762" s="4">
        <v>1</v>
      </c>
      <c r="H762" s="8">
        <v>1.1599999999999999</v>
      </c>
      <c r="I762" s="4">
        <v>0</v>
      </c>
    </row>
    <row r="763" spans="1:9" x14ac:dyDescent="0.15">
      <c r="A763" s="2">
        <v>19</v>
      </c>
      <c r="B763" s="1" t="s">
        <v>271</v>
      </c>
      <c r="C763" s="4">
        <v>3</v>
      </c>
      <c r="D763" s="8">
        <v>1.3</v>
      </c>
      <c r="E763" s="4">
        <v>0</v>
      </c>
      <c r="F763" s="8">
        <v>0</v>
      </c>
      <c r="G763" s="4">
        <v>3</v>
      </c>
      <c r="H763" s="8">
        <v>3.49</v>
      </c>
      <c r="I763" s="4">
        <v>0</v>
      </c>
    </row>
    <row r="764" spans="1:9" x14ac:dyDescent="0.15">
      <c r="A764" s="2">
        <v>19</v>
      </c>
      <c r="B764" s="1" t="s">
        <v>272</v>
      </c>
      <c r="C764" s="4">
        <v>3</v>
      </c>
      <c r="D764" s="8">
        <v>1.3</v>
      </c>
      <c r="E764" s="4">
        <v>2</v>
      </c>
      <c r="F764" s="8">
        <v>1.39</v>
      </c>
      <c r="G764" s="4">
        <v>1</v>
      </c>
      <c r="H764" s="8">
        <v>1.1599999999999999</v>
      </c>
      <c r="I764" s="4">
        <v>0</v>
      </c>
    </row>
    <row r="765" spans="1:9" x14ac:dyDescent="0.15">
      <c r="A765" s="2">
        <v>19</v>
      </c>
      <c r="B765" s="1" t="s">
        <v>147</v>
      </c>
      <c r="C765" s="4">
        <v>3</v>
      </c>
      <c r="D765" s="8">
        <v>1.3</v>
      </c>
      <c r="E765" s="4">
        <v>2</v>
      </c>
      <c r="F765" s="8">
        <v>1.39</v>
      </c>
      <c r="G765" s="4">
        <v>1</v>
      </c>
      <c r="H765" s="8">
        <v>1.1599999999999999</v>
      </c>
      <c r="I765" s="4">
        <v>0</v>
      </c>
    </row>
    <row r="766" spans="1:9" x14ac:dyDescent="0.15">
      <c r="A766" s="2">
        <v>19</v>
      </c>
      <c r="B766" s="1" t="s">
        <v>151</v>
      </c>
      <c r="C766" s="4">
        <v>3</v>
      </c>
      <c r="D766" s="8">
        <v>1.3</v>
      </c>
      <c r="E766" s="4">
        <v>3</v>
      </c>
      <c r="F766" s="8">
        <v>2.08</v>
      </c>
      <c r="G766" s="4">
        <v>0</v>
      </c>
      <c r="H766" s="8">
        <v>0</v>
      </c>
      <c r="I766" s="4">
        <v>0</v>
      </c>
    </row>
    <row r="767" spans="1:9" x14ac:dyDescent="0.15">
      <c r="A767" s="2">
        <v>19</v>
      </c>
      <c r="B767" s="1" t="s">
        <v>167</v>
      </c>
      <c r="C767" s="4">
        <v>3</v>
      </c>
      <c r="D767" s="8">
        <v>1.3</v>
      </c>
      <c r="E767" s="4">
        <v>1</v>
      </c>
      <c r="F767" s="8">
        <v>0.69</v>
      </c>
      <c r="G767" s="4">
        <v>2</v>
      </c>
      <c r="H767" s="8">
        <v>2.33</v>
      </c>
      <c r="I767" s="4">
        <v>0</v>
      </c>
    </row>
    <row r="768" spans="1:9" x14ac:dyDescent="0.15">
      <c r="A768" s="2">
        <v>19</v>
      </c>
      <c r="B768" s="1" t="s">
        <v>159</v>
      </c>
      <c r="C768" s="4">
        <v>3</v>
      </c>
      <c r="D768" s="8">
        <v>1.3</v>
      </c>
      <c r="E768" s="4">
        <v>2</v>
      </c>
      <c r="F768" s="8">
        <v>1.39</v>
      </c>
      <c r="G768" s="4">
        <v>1</v>
      </c>
      <c r="H768" s="8">
        <v>1.1599999999999999</v>
      </c>
      <c r="I768" s="4">
        <v>0</v>
      </c>
    </row>
    <row r="769" spans="1:9" x14ac:dyDescent="0.15">
      <c r="A769" s="1"/>
      <c r="C769" s="4"/>
      <c r="D769" s="8"/>
      <c r="E769" s="4"/>
      <c r="F769" s="8"/>
      <c r="G769" s="4"/>
      <c r="H769" s="8"/>
      <c r="I769" s="4"/>
    </row>
    <row r="770" spans="1:9" x14ac:dyDescent="0.15">
      <c r="A770" s="1" t="s">
        <v>29</v>
      </c>
      <c r="C770" s="4"/>
      <c r="D770" s="8"/>
      <c r="E770" s="4"/>
      <c r="F770" s="8"/>
      <c r="G770" s="4"/>
      <c r="H770" s="8"/>
      <c r="I770" s="4"/>
    </row>
    <row r="771" spans="1:9" x14ac:dyDescent="0.15">
      <c r="A771" s="2">
        <v>1</v>
      </c>
      <c r="B771" s="1" t="s">
        <v>185</v>
      </c>
      <c r="C771" s="4">
        <v>49</v>
      </c>
      <c r="D771" s="8">
        <v>9.7200000000000006</v>
      </c>
      <c r="E771" s="4">
        <v>48</v>
      </c>
      <c r="F771" s="8">
        <v>10.96</v>
      </c>
      <c r="G771" s="4">
        <v>1</v>
      </c>
      <c r="H771" s="8">
        <v>1.52</v>
      </c>
      <c r="I771" s="4">
        <v>0</v>
      </c>
    </row>
    <row r="772" spans="1:9" x14ac:dyDescent="0.15">
      <c r="A772" s="2">
        <v>2</v>
      </c>
      <c r="B772" s="1" t="s">
        <v>178</v>
      </c>
      <c r="C772" s="4">
        <v>35</v>
      </c>
      <c r="D772" s="8">
        <v>6.94</v>
      </c>
      <c r="E772" s="4">
        <v>25</v>
      </c>
      <c r="F772" s="8">
        <v>5.71</v>
      </c>
      <c r="G772" s="4">
        <v>10</v>
      </c>
      <c r="H772" s="8">
        <v>15.15</v>
      </c>
      <c r="I772" s="4">
        <v>0</v>
      </c>
    </row>
    <row r="773" spans="1:9" x14ac:dyDescent="0.15">
      <c r="A773" s="2">
        <v>3</v>
      </c>
      <c r="B773" s="1" t="s">
        <v>150</v>
      </c>
      <c r="C773" s="4">
        <v>22</v>
      </c>
      <c r="D773" s="8">
        <v>4.37</v>
      </c>
      <c r="E773" s="4">
        <v>21</v>
      </c>
      <c r="F773" s="8">
        <v>4.79</v>
      </c>
      <c r="G773" s="4">
        <v>1</v>
      </c>
      <c r="H773" s="8">
        <v>1.52</v>
      </c>
      <c r="I773" s="4">
        <v>0</v>
      </c>
    </row>
    <row r="774" spans="1:9" x14ac:dyDescent="0.15">
      <c r="A774" s="2">
        <v>4</v>
      </c>
      <c r="B774" s="1" t="s">
        <v>145</v>
      </c>
      <c r="C774" s="4">
        <v>20</v>
      </c>
      <c r="D774" s="8">
        <v>3.97</v>
      </c>
      <c r="E774" s="4">
        <v>14</v>
      </c>
      <c r="F774" s="8">
        <v>3.2</v>
      </c>
      <c r="G774" s="4">
        <v>6</v>
      </c>
      <c r="H774" s="8">
        <v>9.09</v>
      </c>
      <c r="I774" s="4">
        <v>0</v>
      </c>
    </row>
    <row r="775" spans="1:9" x14ac:dyDescent="0.15">
      <c r="A775" s="2">
        <v>5</v>
      </c>
      <c r="B775" s="1" t="s">
        <v>153</v>
      </c>
      <c r="C775" s="4">
        <v>19</v>
      </c>
      <c r="D775" s="8">
        <v>3.77</v>
      </c>
      <c r="E775" s="4">
        <v>18</v>
      </c>
      <c r="F775" s="8">
        <v>4.1100000000000003</v>
      </c>
      <c r="G775" s="4">
        <v>1</v>
      </c>
      <c r="H775" s="8">
        <v>1.52</v>
      </c>
      <c r="I775" s="4">
        <v>0</v>
      </c>
    </row>
    <row r="776" spans="1:9" x14ac:dyDescent="0.15">
      <c r="A776" s="2">
        <v>6</v>
      </c>
      <c r="B776" s="1" t="s">
        <v>149</v>
      </c>
      <c r="C776" s="4">
        <v>17</v>
      </c>
      <c r="D776" s="8">
        <v>3.37</v>
      </c>
      <c r="E776" s="4">
        <v>14</v>
      </c>
      <c r="F776" s="8">
        <v>3.2</v>
      </c>
      <c r="G776" s="4">
        <v>3</v>
      </c>
      <c r="H776" s="8">
        <v>4.55</v>
      </c>
      <c r="I776" s="4">
        <v>0</v>
      </c>
    </row>
    <row r="777" spans="1:9" x14ac:dyDescent="0.15">
      <c r="A777" s="2">
        <v>6</v>
      </c>
      <c r="B777" s="1" t="s">
        <v>180</v>
      </c>
      <c r="C777" s="4">
        <v>17</v>
      </c>
      <c r="D777" s="8">
        <v>3.37</v>
      </c>
      <c r="E777" s="4">
        <v>14</v>
      </c>
      <c r="F777" s="8">
        <v>3.2</v>
      </c>
      <c r="G777" s="4">
        <v>3</v>
      </c>
      <c r="H777" s="8">
        <v>4.55</v>
      </c>
      <c r="I777" s="4">
        <v>0</v>
      </c>
    </row>
    <row r="778" spans="1:9" x14ac:dyDescent="0.15">
      <c r="A778" s="2">
        <v>8</v>
      </c>
      <c r="B778" s="1" t="s">
        <v>273</v>
      </c>
      <c r="C778" s="4">
        <v>16</v>
      </c>
      <c r="D778" s="8">
        <v>3.17</v>
      </c>
      <c r="E778" s="4">
        <v>10</v>
      </c>
      <c r="F778" s="8">
        <v>2.2799999999999998</v>
      </c>
      <c r="G778" s="4">
        <v>6</v>
      </c>
      <c r="H778" s="8">
        <v>9.09</v>
      </c>
      <c r="I778" s="4">
        <v>0</v>
      </c>
    </row>
    <row r="779" spans="1:9" x14ac:dyDescent="0.15">
      <c r="A779" s="2">
        <v>9</v>
      </c>
      <c r="B779" s="1" t="s">
        <v>274</v>
      </c>
      <c r="C779" s="4">
        <v>15</v>
      </c>
      <c r="D779" s="8">
        <v>2.98</v>
      </c>
      <c r="E779" s="4">
        <v>13</v>
      </c>
      <c r="F779" s="8">
        <v>2.97</v>
      </c>
      <c r="G779" s="4">
        <v>2</v>
      </c>
      <c r="H779" s="8">
        <v>3.03</v>
      </c>
      <c r="I779" s="4">
        <v>0</v>
      </c>
    </row>
    <row r="780" spans="1:9" x14ac:dyDescent="0.15">
      <c r="A780" s="2">
        <v>10</v>
      </c>
      <c r="B780" s="1" t="s">
        <v>160</v>
      </c>
      <c r="C780" s="4">
        <v>14</v>
      </c>
      <c r="D780" s="8">
        <v>2.78</v>
      </c>
      <c r="E780" s="4">
        <v>14</v>
      </c>
      <c r="F780" s="8">
        <v>3.2</v>
      </c>
      <c r="G780" s="4">
        <v>0</v>
      </c>
      <c r="H780" s="8">
        <v>0</v>
      </c>
      <c r="I780" s="4">
        <v>0</v>
      </c>
    </row>
    <row r="781" spans="1:9" x14ac:dyDescent="0.15">
      <c r="A781" s="2">
        <v>11</v>
      </c>
      <c r="B781" s="1" t="s">
        <v>155</v>
      </c>
      <c r="C781" s="4">
        <v>12</v>
      </c>
      <c r="D781" s="8">
        <v>2.38</v>
      </c>
      <c r="E781" s="4">
        <v>12</v>
      </c>
      <c r="F781" s="8">
        <v>2.74</v>
      </c>
      <c r="G781" s="4">
        <v>0</v>
      </c>
      <c r="H781" s="8">
        <v>0</v>
      </c>
      <c r="I781" s="4">
        <v>0</v>
      </c>
    </row>
    <row r="782" spans="1:9" x14ac:dyDescent="0.15">
      <c r="A782" s="2">
        <v>11</v>
      </c>
      <c r="B782" s="1" t="s">
        <v>161</v>
      </c>
      <c r="C782" s="4">
        <v>12</v>
      </c>
      <c r="D782" s="8">
        <v>2.38</v>
      </c>
      <c r="E782" s="4">
        <v>12</v>
      </c>
      <c r="F782" s="8">
        <v>2.74</v>
      </c>
      <c r="G782" s="4">
        <v>0</v>
      </c>
      <c r="H782" s="8">
        <v>0</v>
      </c>
      <c r="I782" s="4">
        <v>0</v>
      </c>
    </row>
    <row r="783" spans="1:9" x14ac:dyDescent="0.15">
      <c r="A783" s="2">
        <v>13</v>
      </c>
      <c r="B783" s="1" t="s">
        <v>253</v>
      </c>
      <c r="C783" s="4">
        <v>10</v>
      </c>
      <c r="D783" s="8">
        <v>1.98</v>
      </c>
      <c r="E783" s="4">
        <v>10</v>
      </c>
      <c r="F783" s="8">
        <v>2.2799999999999998</v>
      </c>
      <c r="G783" s="4">
        <v>0</v>
      </c>
      <c r="H783" s="8">
        <v>0</v>
      </c>
      <c r="I783" s="4">
        <v>0</v>
      </c>
    </row>
    <row r="784" spans="1:9" x14ac:dyDescent="0.15">
      <c r="A784" s="2">
        <v>14</v>
      </c>
      <c r="B784" s="1" t="s">
        <v>168</v>
      </c>
      <c r="C784" s="4">
        <v>9</v>
      </c>
      <c r="D784" s="8">
        <v>1.79</v>
      </c>
      <c r="E784" s="4">
        <v>6</v>
      </c>
      <c r="F784" s="8">
        <v>1.37</v>
      </c>
      <c r="G784" s="4">
        <v>3</v>
      </c>
      <c r="H784" s="8">
        <v>4.55</v>
      </c>
      <c r="I784" s="4">
        <v>0</v>
      </c>
    </row>
    <row r="785" spans="1:9" x14ac:dyDescent="0.15">
      <c r="A785" s="2">
        <v>15</v>
      </c>
      <c r="B785" s="1" t="s">
        <v>156</v>
      </c>
      <c r="C785" s="4">
        <v>8</v>
      </c>
      <c r="D785" s="8">
        <v>1.59</v>
      </c>
      <c r="E785" s="4">
        <v>8</v>
      </c>
      <c r="F785" s="8">
        <v>1.83</v>
      </c>
      <c r="G785" s="4">
        <v>0</v>
      </c>
      <c r="H785" s="8">
        <v>0</v>
      </c>
      <c r="I785" s="4">
        <v>0</v>
      </c>
    </row>
    <row r="786" spans="1:9" x14ac:dyDescent="0.15">
      <c r="A786" s="2">
        <v>15</v>
      </c>
      <c r="B786" s="1" t="s">
        <v>158</v>
      </c>
      <c r="C786" s="4">
        <v>8</v>
      </c>
      <c r="D786" s="8">
        <v>1.59</v>
      </c>
      <c r="E786" s="4">
        <v>8</v>
      </c>
      <c r="F786" s="8">
        <v>1.83</v>
      </c>
      <c r="G786" s="4">
        <v>0</v>
      </c>
      <c r="H786" s="8">
        <v>0</v>
      </c>
      <c r="I786" s="4">
        <v>0</v>
      </c>
    </row>
    <row r="787" spans="1:9" x14ac:dyDescent="0.15">
      <c r="A787" s="2">
        <v>15</v>
      </c>
      <c r="B787" s="1" t="s">
        <v>159</v>
      </c>
      <c r="C787" s="4">
        <v>8</v>
      </c>
      <c r="D787" s="8">
        <v>1.59</v>
      </c>
      <c r="E787" s="4">
        <v>8</v>
      </c>
      <c r="F787" s="8">
        <v>1.83</v>
      </c>
      <c r="G787" s="4">
        <v>0</v>
      </c>
      <c r="H787" s="8">
        <v>0</v>
      </c>
      <c r="I787" s="4">
        <v>0</v>
      </c>
    </row>
    <row r="788" spans="1:9" x14ac:dyDescent="0.15">
      <c r="A788" s="2">
        <v>18</v>
      </c>
      <c r="B788" s="1" t="s">
        <v>146</v>
      </c>
      <c r="C788" s="4">
        <v>7</v>
      </c>
      <c r="D788" s="8">
        <v>1.39</v>
      </c>
      <c r="E788" s="4">
        <v>6</v>
      </c>
      <c r="F788" s="8">
        <v>1.37</v>
      </c>
      <c r="G788" s="4">
        <v>1</v>
      </c>
      <c r="H788" s="8">
        <v>1.52</v>
      </c>
      <c r="I788" s="4">
        <v>0</v>
      </c>
    </row>
    <row r="789" spans="1:9" x14ac:dyDescent="0.15">
      <c r="A789" s="2">
        <v>18</v>
      </c>
      <c r="B789" s="1" t="s">
        <v>179</v>
      </c>
      <c r="C789" s="4">
        <v>7</v>
      </c>
      <c r="D789" s="8">
        <v>1.39</v>
      </c>
      <c r="E789" s="4">
        <v>7</v>
      </c>
      <c r="F789" s="8">
        <v>1.6</v>
      </c>
      <c r="G789" s="4">
        <v>0</v>
      </c>
      <c r="H789" s="8">
        <v>0</v>
      </c>
      <c r="I789" s="4">
        <v>0</v>
      </c>
    </row>
    <row r="790" spans="1:9" x14ac:dyDescent="0.15">
      <c r="A790" s="2">
        <v>18</v>
      </c>
      <c r="B790" s="1" t="s">
        <v>275</v>
      </c>
      <c r="C790" s="4">
        <v>7</v>
      </c>
      <c r="D790" s="8">
        <v>1.39</v>
      </c>
      <c r="E790" s="4">
        <v>6</v>
      </c>
      <c r="F790" s="8">
        <v>1.37</v>
      </c>
      <c r="G790" s="4">
        <v>1</v>
      </c>
      <c r="H790" s="8">
        <v>1.52</v>
      </c>
      <c r="I790" s="4">
        <v>0</v>
      </c>
    </row>
    <row r="791" spans="1:9" x14ac:dyDescent="0.15">
      <c r="A791" s="2">
        <v>18</v>
      </c>
      <c r="B791" s="1" t="s">
        <v>152</v>
      </c>
      <c r="C791" s="4">
        <v>7</v>
      </c>
      <c r="D791" s="8">
        <v>1.39</v>
      </c>
      <c r="E791" s="4">
        <v>6</v>
      </c>
      <c r="F791" s="8">
        <v>1.37</v>
      </c>
      <c r="G791" s="4">
        <v>1</v>
      </c>
      <c r="H791" s="8">
        <v>1.52</v>
      </c>
      <c r="I791" s="4">
        <v>0</v>
      </c>
    </row>
    <row r="792" spans="1:9" x14ac:dyDescent="0.15">
      <c r="A792" s="2">
        <v>18</v>
      </c>
      <c r="B792" s="1" t="s">
        <v>163</v>
      </c>
      <c r="C792" s="4">
        <v>7</v>
      </c>
      <c r="D792" s="8">
        <v>1.39</v>
      </c>
      <c r="E792" s="4">
        <v>7</v>
      </c>
      <c r="F792" s="8">
        <v>1.6</v>
      </c>
      <c r="G792" s="4">
        <v>0</v>
      </c>
      <c r="H792" s="8">
        <v>0</v>
      </c>
      <c r="I792" s="4">
        <v>0</v>
      </c>
    </row>
    <row r="793" spans="1:9" x14ac:dyDescent="0.15">
      <c r="A793" s="1"/>
      <c r="C793" s="4"/>
      <c r="D793" s="8"/>
      <c r="E793" s="4"/>
      <c r="F793" s="8"/>
      <c r="G793" s="4"/>
      <c r="H793" s="8"/>
      <c r="I793" s="4"/>
    </row>
    <row r="794" spans="1:9" x14ac:dyDescent="0.15">
      <c r="A794" s="1" t="s">
        <v>30</v>
      </c>
      <c r="C794" s="4"/>
      <c r="D794" s="8"/>
      <c r="E794" s="4"/>
      <c r="F794" s="8"/>
      <c r="G794" s="4"/>
      <c r="H794" s="8"/>
      <c r="I794" s="4"/>
    </row>
    <row r="795" spans="1:9" x14ac:dyDescent="0.15">
      <c r="A795" s="2">
        <v>1</v>
      </c>
      <c r="B795" s="1" t="s">
        <v>161</v>
      </c>
      <c r="C795" s="4">
        <v>24</v>
      </c>
      <c r="D795" s="8">
        <v>4.84</v>
      </c>
      <c r="E795" s="4">
        <v>24</v>
      </c>
      <c r="F795" s="8">
        <v>6.54</v>
      </c>
      <c r="G795" s="4">
        <v>0</v>
      </c>
      <c r="H795" s="8">
        <v>0</v>
      </c>
      <c r="I795" s="4">
        <v>0</v>
      </c>
    </row>
    <row r="796" spans="1:9" x14ac:dyDescent="0.15">
      <c r="A796" s="2">
        <v>2</v>
      </c>
      <c r="B796" s="1" t="s">
        <v>178</v>
      </c>
      <c r="C796" s="4">
        <v>17</v>
      </c>
      <c r="D796" s="8">
        <v>3.43</v>
      </c>
      <c r="E796" s="4">
        <v>11</v>
      </c>
      <c r="F796" s="8">
        <v>3</v>
      </c>
      <c r="G796" s="4">
        <v>6</v>
      </c>
      <c r="H796" s="8">
        <v>4.6900000000000004</v>
      </c>
      <c r="I796" s="4">
        <v>0</v>
      </c>
    </row>
    <row r="797" spans="1:9" x14ac:dyDescent="0.15">
      <c r="A797" s="2">
        <v>3</v>
      </c>
      <c r="B797" s="1" t="s">
        <v>145</v>
      </c>
      <c r="C797" s="4">
        <v>16</v>
      </c>
      <c r="D797" s="8">
        <v>3.23</v>
      </c>
      <c r="E797" s="4">
        <v>6</v>
      </c>
      <c r="F797" s="8">
        <v>1.63</v>
      </c>
      <c r="G797" s="4">
        <v>10</v>
      </c>
      <c r="H797" s="8">
        <v>7.81</v>
      </c>
      <c r="I797" s="4">
        <v>0</v>
      </c>
    </row>
    <row r="798" spans="1:9" x14ac:dyDescent="0.15">
      <c r="A798" s="2">
        <v>3</v>
      </c>
      <c r="B798" s="1" t="s">
        <v>153</v>
      </c>
      <c r="C798" s="4">
        <v>16</v>
      </c>
      <c r="D798" s="8">
        <v>3.23</v>
      </c>
      <c r="E798" s="4">
        <v>15</v>
      </c>
      <c r="F798" s="8">
        <v>4.09</v>
      </c>
      <c r="G798" s="4">
        <v>1</v>
      </c>
      <c r="H798" s="8">
        <v>0.78</v>
      </c>
      <c r="I798" s="4">
        <v>0</v>
      </c>
    </row>
    <row r="799" spans="1:9" x14ac:dyDescent="0.15">
      <c r="A799" s="2">
        <v>5</v>
      </c>
      <c r="B799" s="1" t="s">
        <v>160</v>
      </c>
      <c r="C799" s="4">
        <v>15</v>
      </c>
      <c r="D799" s="8">
        <v>3.02</v>
      </c>
      <c r="E799" s="4">
        <v>14</v>
      </c>
      <c r="F799" s="8">
        <v>3.81</v>
      </c>
      <c r="G799" s="4">
        <v>1</v>
      </c>
      <c r="H799" s="8">
        <v>0.78</v>
      </c>
      <c r="I799" s="4">
        <v>0</v>
      </c>
    </row>
    <row r="800" spans="1:9" x14ac:dyDescent="0.15">
      <c r="A800" s="2">
        <v>6</v>
      </c>
      <c r="B800" s="1" t="s">
        <v>273</v>
      </c>
      <c r="C800" s="4">
        <v>14</v>
      </c>
      <c r="D800" s="8">
        <v>2.82</v>
      </c>
      <c r="E800" s="4">
        <v>7</v>
      </c>
      <c r="F800" s="8">
        <v>1.91</v>
      </c>
      <c r="G800" s="4">
        <v>7</v>
      </c>
      <c r="H800" s="8">
        <v>5.47</v>
      </c>
      <c r="I800" s="4">
        <v>0</v>
      </c>
    </row>
    <row r="801" spans="1:9" x14ac:dyDescent="0.15">
      <c r="A801" s="2">
        <v>6</v>
      </c>
      <c r="B801" s="1" t="s">
        <v>257</v>
      </c>
      <c r="C801" s="4">
        <v>14</v>
      </c>
      <c r="D801" s="8">
        <v>2.82</v>
      </c>
      <c r="E801" s="4">
        <v>7</v>
      </c>
      <c r="F801" s="8">
        <v>1.91</v>
      </c>
      <c r="G801" s="4">
        <v>7</v>
      </c>
      <c r="H801" s="8">
        <v>5.47</v>
      </c>
      <c r="I801" s="4">
        <v>0</v>
      </c>
    </row>
    <row r="802" spans="1:9" x14ac:dyDescent="0.15">
      <c r="A802" s="2">
        <v>8</v>
      </c>
      <c r="B802" s="1" t="s">
        <v>150</v>
      </c>
      <c r="C802" s="4">
        <v>12</v>
      </c>
      <c r="D802" s="8">
        <v>2.42</v>
      </c>
      <c r="E802" s="4">
        <v>11</v>
      </c>
      <c r="F802" s="8">
        <v>3</v>
      </c>
      <c r="G802" s="4">
        <v>0</v>
      </c>
      <c r="H802" s="8">
        <v>0</v>
      </c>
      <c r="I802" s="4">
        <v>1</v>
      </c>
    </row>
    <row r="803" spans="1:9" x14ac:dyDescent="0.15">
      <c r="A803" s="2">
        <v>9</v>
      </c>
      <c r="B803" s="1" t="s">
        <v>158</v>
      </c>
      <c r="C803" s="4">
        <v>11</v>
      </c>
      <c r="D803" s="8">
        <v>2.2200000000000002</v>
      </c>
      <c r="E803" s="4">
        <v>10</v>
      </c>
      <c r="F803" s="8">
        <v>2.72</v>
      </c>
      <c r="G803" s="4">
        <v>1</v>
      </c>
      <c r="H803" s="8">
        <v>0.78</v>
      </c>
      <c r="I803" s="4">
        <v>0</v>
      </c>
    </row>
    <row r="804" spans="1:9" x14ac:dyDescent="0.15">
      <c r="A804" s="2">
        <v>9</v>
      </c>
      <c r="B804" s="1" t="s">
        <v>163</v>
      </c>
      <c r="C804" s="4">
        <v>11</v>
      </c>
      <c r="D804" s="8">
        <v>2.2200000000000002</v>
      </c>
      <c r="E804" s="4">
        <v>11</v>
      </c>
      <c r="F804" s="8">
        <v>3</v>
      </c>
      <c r="G804" s="4">
        <v>0</v>
      </c>
      <c r="H804" s="8">
        <v>0</v>
      </c>
      <c r="I804" s="4">
        <v>0</v>
      </c>
    </row>
    <row r="805" spans="1:9" x14ac:dyDescent="0.15">
      <c r="A805" s="2">
        <v>11</v>
      </c>
      <c r="B805" s="1" t="s">
        <v>152</v>
      </c>
      <c r="C805" s="4">
        <v>10</v>
      </c>
      <c r="D805" s="8">
        <v>2.02</v>
      </c>
      <c r="E805" s="4">
        <v>7</v>
      </c>
      <c r="F805" s="8">
        <v>1.91</v>
      </c>
      <c r="G805" s="4">
        <v>3</v>
      </c>
      <c r="H805" s="8">
        <v>2.34</v>
      </c>
      <c r="I805" s="4">
        <v>0</v>
      </c>
    </row>
    <row r="806" spans="1:9" x14ac:dyDescent="0.15">
      <c r="A806" s="2">
        <v>12</v>
      </c>
      <c r="B806" s="1" t="s">
        <v>170</v>
      </c>
      <c r="C806" s="4">
        <v>9</v>
      </c>
      <c r="D806" s="8">
        <v>1.81</v>
      </c>
      <c r="E806" s="4">
        <v>5</v>
      </c>
      <c r="F806" s="8">
        <v>1.36</v>
      </c>
      <c r="G806" s="4">
        <v>4</v>
      </c>
      <c r="H806" s="8">
        <v>3.13</v>
      </c>
      <c r="I806" s="4">
        <v>0</v>
      </c>
    </row>
    <row r="807" spans="1:9" x14ac:dyDescent="0.15">
      <c r="A807" s="2">
        <v>12</v>
      </c>
      <c r="B807" s="1" t="s">
        <v>253</v>
      </c>
      <c r="C807" s="4">
        <v>9</v>
      </c>
      <c r="D807" s="8">
        <v>1.81</v>
      </c>
      <c r="E807" s="4">
        <v>9</v>
      </c>
      <c r="F807" s="8">
        <v>2.4500000000000002</v>
      </c>
      <c r="G807" s="4">
        <v>0</v>
      </c>
      <c r="H807" s="8">
        <v>0</v>
      </c>
      <c r="I807" s="4">
        <v>0</v>
      </c>
    </row>
    <row r="808" spans="1:9" x14ac:dyDescent="0.15">
      <c r="A808" s="2">
        <v>12</v>
      </c>
      <c r="B808" s="1" t="s">
        <v>164</v>
      </c>
      <c r="C808" s="4">
        <v>9</v>
      </c>
      <c r="D808" s="8">
        <v>1.81</v>
      </c>
      <c r="E808" s="4">
        <v>7</v>
      </c>
      <c r="F808" s="8">
        <v>1.91</v>
      </c>
      <c r="G808" s="4">
        <v>2</v>
      </c>
      <c r="H808" s="8">
        <v>1.56</v>
      </c>
      <c r="I808" s="4">
        <v>0</v>
      </c>
    </row>
    <row r="809" spans="1:9" x14ac:dyDescent="0.15">
      <c r="A809" s="2">
        <v>15</v>
      </c>
      <c r="B809" s="1" t="s">
        <v>175</v>
      </c>
      <c r="C809" s="4">
        <v>8</v>
      </c>
      <c r="D809" s="8">
        <v>1.61</v>
      </c>
      <c r="E809" s="4">
        <v>7</v>
      </c>
      <c r="F809" s="8">
        <v>1.91</v>
      </c>
      <c r="G809" s="4">
        <v>1</v>
      </c>
      <c r="H809" s="8">
        <v>0.78</v>
      </c>
      <c r="I809" s="4">
        <v>0</v>
      </c>
    </row>
    <row r="810" spans="1:9" x14ac:dyDescent="0.15">
      <c r="A810" s="2">
        <v>15</v>
      </c>
      <c r="B810" s="1" t="s">
        <v>180</v>
      </c>
      <c r="C810" s="4">
        <v>8</v>
      </c>
      <c r="D810" s="8">
        <v>1.61</v>
      </c>
      <c r="E810" s="4">
        <v>4</v>
      </c>
      <c r="F810" s="8">
        <v>1.0900000000000001</v>
      </c>
      <c r="G810" s="4">
        <v>4</v>
      </c>
      <c r="H810" s="8">
        <v>3.13</v>
      </c>
      <c r="I810" s="4">
        <v>0</v>
      </c>
    </row>
    <row r="811" spans="1:9" x14ac:dyDescent="0.15">
      <c r="A811" s="2">
        <v>15</v>
      </c>
      <c r="B811" s="1" t="s">
        <v>159</v>
      </c>
      <c r="C811" s="4">
        <v>8</v>
      </c>
      <c r="D811" s="8">
        <v>1.61</v>
      </c>
      <c r="E811" s="4">
        <v>7</v>
      </c>
      <c r="F811" s="8">
        <v>1.91</v>
      </c>
      <c r="G811" s="4">
        <v>1</v>
      </c>
      <c r="H811" s="8">
        <v>0.78</v>
      </c>
      <c r="I811" s="4">
        <v>0</v>
      </c>
    </row>
    <row r="812" spans="1:9" x14ac:dyDescent="0.15">
      <c r="A812" s="2">
        <v>18</v>
      </c>
      <c r="B812" s="1" t="s">
        <v>250</v>
      </c>
      <c r="C812" s="4">
        <v>7</v>
      </c>
      <c r="D812" s="8">
        <v>1.41</v>
      </c>
      <c r="E812" s="4">
        <v>0</v>
      </c>
      <c r="F812" s="8">
        <v>0</v>
      </c>
      <c r="G812" s="4">
        <v>7</v>
      </c>
      <c r="H812" s="8">
        <v>5.47</v>
      </c>
      <c r="I812" s="4">
        <v>0</v>
      </c>
    </row>
    <row r="813" spans="1:9" x14ac:dyDescent="0.15">
      <c r="A813" s="2">
        <v>18</v>
      </c>
      <c r="B813" s="1" t="s">
        <v>174</v>
      </c>
      <c r="C813" s="4">
        <v>7</v>
      </c>
      <c r="D813" s="8">
        <v>1.41</v>
      </c>
      <c r="E813" s="4">
        <v>4</v>
      </c>
      <c r="F813" s="8">
        <v>1.0900000000000001</v>
      </c>
      <c r="G813" s="4">
        <v>3</v>
      </c>
      <c r="H813" s="8">
        <v>2.34</v>
      </c>
      <c r="I813" s="4">
        <v>0</v>
      </c>
    </row>
    <row r="814" spans="1:9" x14ac:dyDescent="0.15">
      <c r="A814" s="2">
        <v>18</v>
      </c>
      <c r="B814" s="1" t="s">
        <v>147</v>
      </c>
      <c r="C814" s="4">
        <v>7</v>
      </c>
      <c r="D814" s="8">
        <v>1.41</v>
      </c>
      <c r="E814" s="4">
        <v>7</v>
      </c>
      <c r="F814" s="8">
        <v>1.91</v>
      </c>
      <c r="G814" s="4">
        <v>0</v>
      </c>
      <c r="H814" s="8">
        <v>0</v>
      </c>
      <c r="I814" s="4">
        <v>0</v>
      </c>
    </row>
    <row r="815" spans="1:9" x14ac:dyDescent="0.15">
      <c r="A815" s="2">
        <v>18</v>
      </c>
      <c r="B815" s="1" t="s">
        <v>148</v>
      </c>
      <c r="C815" s="4">
        <v>7</v>
      </c>
      <c r="D815" s="8">
        <v>1.41</v>
      </c>
      <c r="E815" s="4">
        <v>7</v>
      </c>
      <c r="F815" s="8">
        <v>1.91</v>
      </c>
      <c r="G815" s="4">
        <v>0</v>
      </c>
      <c r="H815" s="8">
        <v>0</v>
      </c>
      <c r="I815" s="4">
        <v>0</v>
      </c>
    </row>
    <row r="816" spans="1:9" x14ac:dyDescent="0.15">
      <c r="A816" s="2">
        <v>18</v>
      </c>
      <c r="B816" s="1" t="s">
        <v>151</v>
      </c>
      <c r="C816" s="4">
        <v>7</v>
      </c>
      <c r="D816" s="8">
        <v>1.41</v>
      </c>
      <c r="E816" s="4">
        <v>4</v>
      </c>
      <c r="F816" s="8">
        <v>1.0900000000000001</v>
      </c>
      <c r="G816" s="4">
        <v>3</v>
      </c>
      <c r="H816" s="8">
        <v>2.34</v>
      </c>
      <c r="I816" s="4">
        <v>0</v>
      </c>
    </row>
    <row r="817" spans="1:9" x14ac:dyDescent="0.15">
      <c r="A817" s="2">
        <v>18</v>
      </c>
      <c r="B817" s="1" t="s">
        <v>172</v>
      </c>
      <c r="C817" s="4">
        <v>7</v>
      </c>
      <c r="D817" s="8">
        <v>1.41</v>
      </c>
      <c r="E817" s="4">
        <v>6</v>
      </c>
      <c r="F817" s="8">
        <v>1.63</v>
      </c>
      <c r="G817" s="4">
        <v>1</v>
      </c>
      <c r="H817" s="8">
        <v>0.78</v>
      </c>
      <c r="I817" s="4">
        <v>0</v>
      </c>
    </row>
    <row r="818" spans="1:9" x14ac:dyDescent="0.15">
      <c r="A818" s="2">
        <v>18</v>
      </c>
      <c r="B818" s="1" t="s">
        <v>166</v>
      </c>
      <c r="C818" s="4">
        <v>7</v>
      </c>
      <c r="D818" s="8">
        <v>1.41</v>
      </c>
      <c r="E818" s="4">
        <v>4</v>
      </c>
      <c r="F818" s="8">
        <v>1.0900000000000001</v>
      </c>
      <c r="G818" s="4">
        <v>3</v>
      </c>
      <c r="H818" s="8">
        <v>2.34</v>
      </c>
      <c r="I818" s="4">
        <v>0</v>
      </c>
    </row>
    <row r="819" spans="1:9" x14ac:dyDescent="0.15">
      <c r="A819" s="2">
        <v>18</v>
      </c>
      <c r="B819" s="1" t="s">
        <v>162</v>
      </c>
      <c r="C819" s="4">
        <v>7</v>
      </c>
      <c r="D819" s="8">
        <v>1.41</v>
      </c>
      <c r="E819" s="4">
        <v>7</v>
      </c>
      <c r="F819" s="8">
        <v>1.91</v>
      </c>
      <c r="G819" s="4">
        <v>0</v>
      </c>
      <c r="H819" s="8">
        <v>0</v>
      </c>
      <c r="I819" s="4">
        <v>0</v>
      </c>
    </row>
    <row r="820" spans="1:9" x14ac:dyDescent="0.15">
      <c r="A820" s="1"/>
      <c r="C820" s="4"/>
      <c r="D820" s="8"/>
      <c r="E820" s="4"/>
      <c r="F820" s="8"/>
      <c r="G820" s="4"/>
      <c r="H820" s="8"/>
      <c r="I820" s="4"/>
    </row>
    <row r="821" spans="1:9" x14ac:dyDescent="0.15">
      <c r="A821" s="1" t="s">
        <v>31</v>
      </c>
      <c r="C821" s="4"/>
      <c r="D821" s="8"/>
      <c r="E821" s="4"/>
      <c r="F821" s="8"/>
      <c r="G821" s="4"/>
      <c r="H821" s="8"/>
      <c r="I821" s="4"/>
    </row>
    <row r="822" spans="1:9" x14ac:dyDescent="0.15">
      <c r="A822" s="2">
        <v>1</v>
      </c>
      <c r="B822" s="1" t="s">
        <v>278</v>
      </c>
      <c r="C822" s="4">
        <v>12</v>
      </c>
      <c r="D822" s="8">
        <v>5.71</v>
      </c>
      <c r="E822" s="4">
        <v>9</v>
      </c>
      <c r="F822" s="8">
        <v>5.17</v>
      </c>
      <c r="G822" s="4">
        <v>3</v>
      </c>
      <c r="H822" s="8">
        <v>8.33</v>
      </c>
      <c r="I822" s="4">
        <v>0</v>
      </c>
    </row>
    <row r="823" spans="1:9" x14ac:dyDescent="0.15">
      <c r="A823" s="2">
        <v>2</v>
      </c>
      <c r="B823" s="1" t="s">
        <v>185</v>
      </c>
      <c r="C823" s="4">
        <v>10</v>
      </c>
      <c r="D823" s="8">
        <v>4.76</v>
      </c>
      <c r="E823" s="4">
        <v>10</v>
      </c>
      <c r="F823" s="8">
        <v>5.75</v>
      </c>
      <c r="G823" s="4">
        <v>0</v>
      </c>
      <c r="H823" s="8">
        <v>0</v>
      </c>
      <c r="I823" s="4">
        <v>0</v>
      </c>
    </row>
    <row r="824" spans="1:9" x14ac:dyDescent="0.15">
      <c r="A824" s="2">
        <v>3</v>
      </c>
      <c r="B824" s="1" t="s">
        <v>273</v>
      </c>
      <c r="C824" s="4">
        <v>9</v>
      </c>
      <c r="D824" s="8">
        <v>4.29</v>
      </c>
      <c r="E824" s="4">
        <v>8</v>
      </c>
      <c r="F824" s="8">
        <v>4.5999999999999996</v>
      </c>
      <c r="G824" s="4">
        <v>1</v>
      </c>
      <c r="H824" s="8">
        <v>2.78</v>
      </c>
      <c r="I824" s="4">
        <v>0</v>
      </c>
    </row>
    <row r="825" spans="1:9" x14ac:dyDescent="0.15">
      <c r="A825" s="2">
        <v>4</v>
      </c>
      <c r="B825" s="1" t="s">
        <v>145</v>
      </c>
      <c r="C825" s="4">
        <v>8</v>
      </c>
      <c r="D825" s="8">
        <v>3.81</v>
      </c>
      <c r="E825" s="4">
        <v>4</v>
      </c>
      <c r="F825" s="8">
        <v>2.2999999999999998</v>
      </c>
      <c r="G825" s="4">
        <v>4</v>
      </c>
      <c r="H825" s="8">
        <v>11.11</v>
      </c>
      <c r="I825" s="4">
        <v>0</v>
      </c>
    </row>
    <row r="826" spans="1:9" x14ac:dyDescent="0.15">
      <c r="A826" s="2">
        <v>4</v>
      </c>
      <c r="B826" s="1" t="s">
        <v>150</v>
      </c>
      <c r="C826" s="4">
        <v>8</v>
      </c>
      <c r="D826" s="8">
        <v>3.81</v>
      </c>
      <c r="E826" s="4">
        <v>7</v>
      </c>
      <c r="F826" s="8">
        <v>4.0199999999999996</v>
      </c>
      <c r="G826" s="4">
        <v>1</v>
      </c>
      <c r="H826" s="8">
        <v>2.78</v>
      </c>
      <c r="I826" s="4">
        <v>0</v>
      </c>
    </row>
    <row r="827" spans="1:9" x14ac:dyDescent="0.15">
      <c r="A827" s="2">
        <v>6</v>
      </c>
      <c r="B827" s="1" t="s">
        <v>276</v>
      </c>
      <c r="C827" s="4">
        <v>7</v>
      </c>
      <c r="D827" s="8">
        <v>3.33</v>
      </c>
      <c r="E827" s="4">
        <v>5</v>
      </c>
      <c r="F827" s="8">
        <v>2.87</v>
      </c>
      <c r="G827" s="4">
        <v>2</v>
      </c>
      <c r="H827" s="8">
        <v>5.56</v>
      </c>
      <c r="I827" s="4">
        <v>0</v>
      </c>
    </row>
    <row r="828" spans="1:9" x14ac:dyDescent="0.15">
      <c r="A828" s="2">
        <v>6</v>
      </c>
      <c r="B828" s="1" t="s">
        <v>153</v>
      </c>
      <c r="C828" s="4">
        <v>7</v>
      </c>
      <c r="D828" s="8">
        <v>3.33</v>
      </c>
      <c r="E828" s="4">
        <v>6</v>
      </c>
      <c r="F828" s="8">
        <v>3.45</v>
      </c>
      <c r="G828" s="4">
        <v>1</v>
      </c>
      <c r="H828" s="8">
        <v>2.78</v>
      </c>
      <c r="I828" s="4">
        <v>0</v>
      </c>
    </row>
    <row r="829" spans="1:9" x14ac:dyDescent="0.15">
      <c r="A829" s="2">
        <v>6</v>
      </c>
      <c r="B829" s="1" t="s">
        <v>161</v>
      </c>
      <c r="C829" s="4">
        <v>7</v>
      </c>
      <c r="D829" s="8">
        <v>3.33</v>
      </c>
      <c r="E829" s="4">
        <v>7</v>
      </c>
      <c r="F829" s="8">
        <v>4.0199999999999996</v>
      </c>
      <c r="G829" s="4">
        <v>0</v>
      </c>
      <c r="H829" s="8">
        <v>0</v>
      </c>
      <c r="I829" s="4">
        <v>0</v>
      </c>
    </row>
    <row r="830" spans="1:9" x14ac:dyDescent="0.15">
      <c r="A830" s="2">
        <v>9</v>
      </c>
      <c r="B830" s="1" t="s">
        <v>277</v>
      </c>
      <c r="C830" s="4">
        <v>6</v>
      </c>
      <c r="D830" s="8">
        <v>2.86</v>
      </c>
      <c r="E830" s="4">
        <v>6</v>
      </c>
      <c r="F830" s="8">
        <v>3.45</v>
      </c>
      <c r="G830" s="4">
        <v>0</v>
      </c>
      <c r="H830" s="8">
        <v>0</v>
      </c>
      <c r="I830" s="4">
        <v>0</v>
      </c>
    </row>
    <row r="831" spans="1:9" x14ac:dyDescent="0.15">
      <c r="A831" s="2">
        <v>9</v>
      </c>
      <c r="B831" s="1" t="s">
        <v>174</v>
      </c>
      <c r="C831" s="4">
        <v>6</v>
      </c>
      <c r="D831" s="8">
        <v>2.86</v>
      </c>
      <c r="E831" s="4">
        <v>3</v>
      </c>
      <c r="F831" s="8">
        <v>1.72</v>
      </c>
      <c r="G831" s="4">
        <v>3</v>
      </c>
      <c r="H831" s="8">
        <v>8.33</v>
      </c>
      <c r="I831" s="4">
        <v>0</v>
      </c>
    </row>
    <row r="832" spans="1:9" x14ac:dyDescent="0.15">
      <c r="A832" s="2">
        <v>9</v>
      </c>
      <c r="B832" s="1" t="s">
        <v>160</v>
      </c>
      <c r="C832" s="4">
        <v>6</v>
      </c>
      <c r="D832" s="8">
        <v>2.86</v>
      </c>
      <c r="E832" s="4">
        <v>6</v>
      </c>
      <c r="F832" s="8">
        <v>3.45</v>
      </c>
      <c r="G832" s="4">
        <v>0</v>
      </c>
      <c r="H832" s="8">
        <v>0</v>
      </c>
      <c r="I832" s="4">
        <v>0</v>
      </c>
    </row>
    <row r="833" spans="1:9" x14ac:dyDescent="0.15">
      <c r="A833" s="2">
        <v>9</v>
      </c>
      <c r="B833" s="1" t="s">
        <v>164</v>
      </c>
      <c r="C833" s="4">
        <v>6</v>
      </c>
      <c r="D833" s="8">
        <v>2.86</v>
      </c>
      <c r="E833" s="4">
        <v>6</v>
      </c>
      <c r="F833" s="8">
        <v>3.45</v>
      </c>
      <c r="G833" s="4">
        <v>0</v>
      </c>
      <c r="H833" s="8">
        <v>0</v>
      </c>
      <c r="I833" s="4">
        <v>0</v>
      </c>
    </row>
    <row r="834" spans="1:9" x14ac:dyDescent="0.15">
      <c r="A834" s="2">
        <v>13</v>
      </c>
      <c r="B834" s="1" t="s">
        <v>175</v>
      </c>
      <c r="C834" s="4">
        <v>5</v>
      </c>
      <c r="D834" s="8">
        <v>2.38</v>
      </c>
      <c r="E834" s="4">
        <v>4</v>
      </c>
      <c r="F834" s="8">
        <v>2.2999999999999998</v>
      </c>
      <c r="G834" s="4">
        <v>1</v>
      </c>
      <c r="H834" s="8">
        <v>2.78</v>
      </c>
      <c r="I834" s="4">
        <v>0</v>
      </c>
    </row>
    <row r="835" spans="1:9" x14ac:dyDescent="0.15">
      <c r="A835" s="2">
        <v>13</v>
      </c>
      <c r="B835" s="1" t="s">
        <v>170</v>
      </c>
      <c r="C835" s="4">
        <v>5</v>
      </c>
      <c r="D835" s="8">
        <v>2.38</v>
      </c>
      <c r="E835" s="4">
        <v>5</v>
      </c>
      <c r="F835" s="8">
        <v>2.87</v>
      </c>
      <c r="G835" s="4">
        <v>0</v>
      </c>
      <c r="H835" s="8">
        <v>0</v>
      </c>
      <c r="I835" s="4">
        <v>0</v>
      </c>
    </row>
    <row r="836" spans="1:9" x14ac:dyDescent="0.15">
      <c r="A836" s="2">
        <v>15</v>
      </c>
      <c r="B836" s="1" t="s">
        <v>190</v>
      </c>
      <c r="C836" s="4">
        <v>4</v>
      </c>
      <c r="D836" s="8">
        <v>1.9</v>
      </c>
      <c r="E836" s="4">
        <v>4</v>
      </c>
      <c r="F836" s="8">
        <v>2.2999999999999998</v>
      </c>
      <c r="G836" s="4">
        <v>0</v>
      </c>
      <c r="H836" s="8">
        <v>0</v>
      </c>
      <c r="I836" s="4">
        <v>0</v>
      </c>
    </row>
    <row r="837" spans="1:9" x14ac:dyDescent="0.15">
      <c r="A837" s="2">
        <v>15</v>
      </c>
      <c r="B837" s="1" t="s">
        <v>197</v>
      </c>
      <c r="C837" s="4">
        <v>4</v>
      </c>
      <c r="D837" s="8">
        <v>1.9</v>
      </c>
      <c r="E837" s="4">
        <v>4</v>
      </c>
      <c r="F837" s="8">
        <v>2.2999999999999998</v>
      </c>
      <c r="G837" s="4">
        <v>0</v>
      </c>
      <c r="H837" s="8">
        <v>0</v>
      </c>
      <c r="I837" s="4">
        <v>0</v>
      </c>
    </row>
    <row r="838" spans="1:9" x14ac:dyDescent="0.15">
      <c r="A838" s="2">
        <v>15</v>
      </c>
      <c r="B838" s="1" t="s">
        <v>178</v>
      </c>
      <c r="C838" s="4">
        <v>4</v>
      </c>
      <c r="D838" s="8">
        <v>1.9</v>
      </c>
      <c r="E838" s="4">
        <v>2</v>
      </c>
      <c r="F838" s="8">
        <v>1.1499999999999999</v>
      </c>
      <c r="G838" s="4">
        <v>2</v>
      </c>
      <c r="H838" s="8">
        <v>5.56</v>
      </c>
      <c r="I838" s="4">
        <v>0</v>
      </c>
    </row>
    <row r="839" spans="1:9" x14ac:dyDescent="0.15">
      <c r="A839" s="2">
        <v>15</v>
      </c>
      <c r="B839" s="1" t="s">
        <v>272</v>
      </c>
      <c r="C839" s="4">
        <v>4</v>
      </c>
      <c r="D839" s="8">
        <v>1.9</v>
      </c>
      <c r="E839" s="4">
        <v>4</v>
      </c>
      <c r="F839" s="8">
        <v>2.2999999999999998</v>
      </c>
      <c r="G839" s="4">
        <v>0</v>
      </c>
      <c r="H839" s="8">
        <v>0</v>
      </c>
      <c r="I839" s="4">
        <v>0</v>
      </c>
    </row>
    <row r="840" spans="1:9" x14ac:dyDescent="0.15">
      <c r="A840" s="2">
        <v>15</v>
      </c>
      <c r="B840" s="1" t="s">
        <v>148</v>
      </c>
      <c r="C840" s="4">
        <v>4</v>
      </c>
      <c r="D840" s="8">
        <v>1.9</v>
      </c>
      <c r="E840" s="4">
        <v>4</v>
      </c>
      <c r="F840" s="8">
        <v>2.2999999999999998</v>
      </c>
      <c r="G840" s="4">
        <v>0</v>
      </c>
      <c r="H840" s="8">
        <v>0</v>
      </c>
      <c r="I840" s="4">
        <v>0</v>
      </c>
    </row>
    <row r="841" spans="1:9" x14ac:dyDescent="0.15">
      <c r="A841" s="2">
        <v>15</v>
      </c>
      <c r="B841" s="1" t="s">
        <v>151</v>
      </c>
      <c r="C841" s="4">
        <v>4</v>
      </c>
      <c r="D841" s="8">
        <v>1.9</v>
      </c>
      <c r="E841" s="4">
        <v>4</v>
      </c>
      <c r="F841" s="8">
        <v>2.2999999999999998</v>
      </c>
      <c r="G841" s="4">
        <v>0</v>
      </c>
      <c r="H841" s="8">
        <v>0</v>
      </c>
      <c r="I841" s="4">
        <v>0</v>
      </c>
    </row>
    <row r="842" spans="1:9" x14ac:dyDescent="0.15">
      <c r="A842" s="2">
        <v>15</v>
      </c>
      <c r="B842" s="1" t="s">
        <v>152</v>
      </c>
      <c r="C842" s="4">
        <v>4</v>
      </c>
      <c r="D842" s="8">
        <v>1.9</v>
      </c>
      <c r="E842" s="4">
        <v>3</v>
      </c>
      <c r="F842" s="8">
        <v>1.72</v>
      </c>
      <c r="G842" s="4">
        <v>1</v>
      </c>
      <c r="H842" s="8">
        <v>2.78</v>
      </c>
      <c r="I842" s="4">
        <v>0</v>
      </c>
    </row>
    <row r="843" spans="1:9" x14ac:dyDescent="0.15">
      <c r="A843" s="1"/>
      <c r="C843" s="4"/>
      <c r="D843" s="8"/>
      <c r="E843" s="4"/>
      <c r="F843" s="8"/>
      <c r="G843" s="4"/>
      <c r="H843" s="8"/>
      <c r="I843" s="4"/>
    </row>
    <row r="844" spans="1:9" x14ac:dyDescent="0.15">
      <c r="A844" s="1" t="s">
        <v>32</v>
      </c>
      <c r="C844" s="4"/>
      <c r="D844" s="8"/>
      <c r="E844" s="4"/>
      <c r="F844" s="8"/>
      <c r="G844" s="4"/>
      <c r="H844" s="8"/>
      <c r="I844" s="4"/>
    </row>
    <row r="845" spans="1:9" x14ac:dyDescent="0.15">
      <c r="A845" s="2">
        <v>1</v>
      </c>
      <c r="B845" s="1" t="s">
        <v>273</v>
      </c>
      <c r="C845" s="4">
        <v>6</v>
      </c>
      <c r="D845" s="8">
        <v>13.95</v>
      </c>
      <c r="E845" s="4">
        <v>4</v>
      </c>
      <c r="F845" s="8">
        <v>10.81</v>
      </c>
      <c r="G845" s="4">
        <v>2</v>
      </c>
      <c r="H845" s="8">
        <v>33.33</v>
      </c>
      <c r="I845" s="4">
        <v>0</v>
      </c>
    </row>
    <row r="846" spans="1:9" x14ac:dyDescent="0.15">
      <c r="A846" s="2">
        <v>2</v>
      </c>
      <c r="B846" s="1" t="s">
        <v>177</v>
      </c>
      <c r="C846" s="4">
        <v>4</v>
      </c>
      <c r="D846" s="8">
        <v>9.3000000000000007</v>
      </c>
      <c r="E846" s="4">
        <v>4</v>
      </c>
      <c r="F846" s="8">
        <v>10.81</v>
      </c>
      <c r="G846" s="4">
        <v>0</v>
      </c>
      <c r="H846" s="8">
        <v>0</v>
      </c>
      <c r="I846" s="4">
        <v>0</v>
      </c>
    </row>
    <row r="847" spans="1:9" x14ac:dyDescent="0.15">
      <c r="A847" s="2">
        <v>2</v>
      </c>
      <c r="B847" s="1" t="s">
        <v>185</v>
      </c>
      <c r="C847" s="4">
        <v>4</v>
      </c>
      <c r="D847" s="8">
        <v>9.3000000000000007</v>
      </c>
      <c r="E847" s="4">
        <v>4</v>
      </c>
      <c r="F847" s="8">
        <v>10.81</v>
      </c>
      <c r="G847" s="4">
        <v>0</v>
      </c>
      <c r="H847" s="8">
        <v>0</v>
      </c>
      <c r="I847" s="4">
        <v>0</v>
      </c>
    </row>
    <row r="848" spans="1:9" x14ac:dyDescent="0.15">
      <c r="A848" s="2">
        <v>2</v>
      </c>
      <c r="B848" s="1" t="s">
        <v>174</v>
      </c>
      <c r="C848" s="4">
        <v>4</v>
      </c>
      <c r="D848" s="8">
        <v>9.3000000000000007</v>
      </c>
      <c r="E848" s="4">
        <v>4</v>
      </c>
      <c r="F848" s="8">
        <v>10.81</v>
      </c>
      <c r="G848" s="4">
        <v>0</v>
      </c>
      <c r="H848" s="8">
        <v>0</v>
      </c>
      <c r="I848" s="4">
        <v>0</v>
      </c>
    </row>
    <row r="849" spans="1:9" x14ac:dyDescent="0.15">
      <c r="A849" s="2">
        <v>5</v>
      </c>
      <c r="B849" s="1" t="s">
        <v>145</v>
      </c>
      <c r="C849" s="4">
        <v>2</v>
      </c>
      <c r="D849" s="8">
        <v>4.6500000000000004</v>
      </c>
      <c r="E849" s="4">
        <v>0</v>
      </c>
      <c r="F849" s="8">
        <v>0</v>
      </c>
      <c r="G849" s="4">
        <v>2</v>
      </c>
      <c r="H849" s="8">
        <v>33.33</v>
      </c>
      <c r="I849" s="4">
        <v>0</v>
      </c>
    </row>
    <row r="850" spans="1:9" x14ac:dyDescent="0.15">
      <c r="A850" s="2">
        <v>5</v>
      </c>
      <c r="B850" s="1" t="s">
        <v>175</v>
      </c>
      <c r="C850" s="4">
        <v>2</v>
      </c>
      <c r="D850" s="8">
        <v>4.6500000000000004</v>
      </c>
      <c r="E850" s="4">
        <v>2</v>
      </c>
      <c r="F850" s="8">
        <v>5.41</v>
      </c>
      <c r="G850" s="4">
        <v>0</v>
      </c>
      <c r="H850" s="8">
        <v>0</v>
      </c>
      <c r="I850" s="4">
        <v>0</v>
      </c>
    </row>
    <row r="851" spans="1:9" x14ac:dyDescent="0.15">
      <c r="A851" s="2">
        <v>5</v>
      </c>
      <c r="B851" s="1" t="s">
        <v>170</v>
      </c>
      <c r="C851" s="4">
        <v>2</v>
      </c>
      <c r="D851" s="8">
        <v>4.6500000000000004</v>
      </c>
      <c r="E851" s="4">
        <v>2</v>
      </c>
      <c r="F851" s="8">
        <v>5.41</v>
      </c>
      <c r="G851" s="4">
        <v>0</v>
      </c>
      <c r="H851" s="8">
        <v>0</v>
      </c>
      <c r="I851" s="4">
        <v>0</v>
      </c>
    </row>
    <row r="852" spans="1:9" x14ac:dyDescent="0.15">
      <c r="A852" s="2">
        <v>8</v>
      </c>
      <c r="B852" s="1" t="s">
        <v>146</v>
      </c>
      <c r="C852" s="4">
        <v>1</v>
      </c>
      <c r="D852" s="8">
        <v>2.33</v>
      </c>
      <c r="E852" s="4">
        <v>0</v>
      </c>
      <c r="F852" s="8">
        <v>0</v>
      </c>
      <c r="G852" s="4">
        <v>1</v>
      </c>
      <c r="H852" s="8">
        <v>16.670000000000002</v>
      </c>
      <c r="I852" s="4">
        <v>0</v>
      </c>
    </row>
    <row r="853" spans="1:9" x14ac:dyDescent="0.15">
      <c r="A853" s="2">
        <v>8</v>
      </c>
      <c r="B853" s="1" t="s">
        <v>192</v>
      </c>
      <c r="C853" s="4">
        <v>1</v>
      </c>
      <c r="D853" s="8">
        <v>2.33</v>
      </c>
      <c r="E853" s="4">
        <v>1</v>
      </c>
      <c r="F853" s="8">
        <v>2.7</v>
      </c>
      <c r="G853" s="4">
        <v>0</v>
      </c>
      <c r="H853" s="8">
        <v>0</v>
      </c>
      <c r="I853" s="4">
        <v>0</v>
      </c>
    </row>
    <row r="854" spans="1:9" x14ac:dyDescent="0.15">
      <c r="A854" s="2">
        <v>8</v>
      </c>
      <c r="B854" s="1" t="s">
        <v>178</v>
      </c>
      <c r="C854" s="4">
        <v>1</v>
      </c>
      <c r="D854" s="8">
        <v>2.33</v>
      </c>
      <c r="E854" s="4">
        <v>1</v>
      </c>
      <c r="F854" s="8">
        <v>2.7</v>
      </c>
      <c r="G854" s="4">
        <v>0</v>
      </c>
      <c r="H854" s="8">
        <v>0</v>
      </c>
      <c r="I854" s="4">
        <v>0</v>
      </c>
    </row>
    <row r="855" spans="1:9" x14ac:dyDescent="0.15">
      <c r="A855" s="2">
        <v>8</v>
      </c>
      <c r="B855" s="1" t="s">
        <v>241</v>
      </c>
      <c r="C855" s="4">
        <v>1</v>
      </c>
      <c r="D855" s="8">
        <v>2.33</v>
      </c>
      <c r="E855" s="4">
        <v>1</v>
      </c>
      <c r="F855" s="8">
        <v>2.7</v>
      </c>
      <c r="G855" s="4">
        <v>0</v>
      </c>
      <c r="H855" s="8">
        <v>0</v>
      </c>
      <c r="I855" s="4">
        <v>0</v>
      </c>
    </row>
    <row r="856" spans="1:9" x14ac:dyDescent="0.15">
      <c r="A856" s="2">
        <v>8</v>
      </c>
      <c r="B856" s="1" t="s">
        <v>279</v>
      </c>
      <c r="C856" s="4">
        <v>1</v>
      </c>
      <c r="D856" s="8">
        <v>2.33</v>
      </c>
      <c r="E856" s="4">
        <v>1</v>
      </c>
      <c r="F856" s="8">
        <v>2.7</v>
      </c>
      <c r="G856" s="4">
        <v>0</v>
      </c>
      <c r="H856" s="8">
        <v>0</v>
      </c>
      <c r="I856" s="4">
        <v>0</v>
      </c>
    </row>
    <row r="857" spans="1:9" x14ac:dyDescent="0.15">
      <c r="A857" s="2">
        <v>8</v>
      </c>
      <c r="B857" s="1" t="s">
        <v>280</v>
      </c>
      <c r="C857" s="4">
        <v>1</v>
      </c>
      <c r="D857" s="8">
        <v>2.33</v>
      </c>
      <c r="E857" s="4">
        <v>1</v>
      </c>
      <c r="F857" s="8">
        <v>2.7</v>
      </c>
      <c r="G857" s="4">
        <v>0</v>
      </c>
      <c r="H857" s="8">
        <v>0</v>
      </c>
      <c r="I857" s="4">
        <v>0</v>
      </c>
    </row>
    <row r="858" spans="1:9" x14ac:dyDescent="0.15">
      <c r="A858" s="2">
        <v>8</v>
      </c>
      <c r="B858" s="1" t="s">
        <v>250</v>
      </c>
      <c r="C858" s="4">
        <v>1</v>
      </c>
      <c r="D858" s="8">
        <v>2.33</v>
      </c>
      <c r="E858" s="4">
        <v>1</v>
      </c>
      <c r="F858" s="8">
        <v>2.7</v>
      </c>
      <c r="G858" s="4">
        <v>0</v>
      </c>
      <c r="H858" s="8">
        <v>0</v>
      </c>
      <c r="I858" s="4">
        <v>0</v>
      </c>
    </row>
    <row r="859" spans="1:9" x14ac:dyDescent="0.15">
      <c r="A859" s="2">
        <v>8</v>
      </c>
      <c r="B859" s="1" t="s">
        <v>200</v>
      </c>
      <c r="C859" s="4">
        <v>1</v>
      </c>
      <c r="D859" s="8">
        <v>2.33</v>
      </c>
      <c r="E859" s="4">
        <v>0</v>
      </c>
      <c r="F859" s="8">
        <v>0</v>
      </c>
      <c r="G859" s="4">
        <v>1</v>
      </c>
      <c r="H859" s="8">
        <v>16.670000000000002</v>
      </c>
      <c r="I859" s="4">
        <v>0</v>
      </c>
    </row>
    <row r="860" spans="1:9" x14ac:dyDescent="0.15">
      <c r="A860" s="2">
        <v>8</v>
      </c>
      <c r="B860" s="1" t="s">
        <v>176</v>
      </c>
      <c r="C860" s="4">
        <v>1</v>
      </c>
      <c r="D860" s="8">
        <v>2.33</v>
      </c>
      <c r="E860" s="4">
        <v>1</v>
      </c>
      <c r="F860" s="8">
        <v>2.7</v>
      </c>
      <c r="G860" s="4">
        <v>0</v>
      </c>
      <c r="H860" s="8">
        <v>0</v>
      </c>
      <c r="I860" s="4">
        <v>0</v>
      </c>
    </row>
    <row r="861" spans="1:9" x14ac:dyDescent="0.15">
      <c r="A861" s="2">
        <v>8</v>
      </c>
      <c r="B861" s="1" t="s">
        <v>193</v>
      </c>
      <c r="C861" s="4">
        <v>1</v>
      </c>
      <c r="D861" s="8">
        <v>2.33</v>
      </c>
      <c r="E861" s="4">
        <v>1</v>
      </c>
      <c r="F861" s="8">
        <v>2.7</v>
      </c>
      <c r="G861" s="4">
        <v>0</v>
      </c>
      <c r="H861" s="8">
        <v>0</v>
      </c>
      <c r="I861" s="4">
        <v>0</v>
      </c>
    </row>
    <row r="862" spans="1:9" x14ac:dyDescent="0.15">
      <c r="A862" s="2">
        <v>8</v>
      </c>
      <c r="B862" s="1" t="s">
        <v>149</v>
      </c>
      <c r="C862" s="4">
        <v>1</v>
      </c>
      <c r="D862" s="8">
        <v>2.33</v>
      </c>
      <c r="E862" s="4">
        <v>1</v>
      </c>
      <c r="F862" s="8">
        <v>2.7</v>
      </c>
      <c r="G862" s="4">
        <v>0</v>
      </c>
      <c r="H862" s="8">
        <v>0</v>
      </c>
      <c r="I862" s="4">
        <v>0</v>
      </c>
    </row>
    <row r="863" spans="1:9" x14ac:dyDescent="0.15">
      <c r="A863" s="2">
        <v>8</v>
      </c>
      <c r="B863" s="1" t="s">
        <v>223</v>
      </c>
      <c r="C863" s="4">
        <v>1</v>
      </c>
      <c r="D863" s="8">
        <v>2.33</v>
      </c>
      <c r="E863" s="4">
        <v>1</v>
      </c>
      <c r="F863" s="8">
        <v>2.7</v>
      </c>
      <c r="G863" s="4">
        <v>0</v>
      </c>
      <c r="H863" s="8">
        <v>0</v>
      </c>
      <c r="I863" s="4">
        <v>0</v>
      </c>
    </row>
    <row r="864" spans="1:9" x14ac:dyDescent="0.15">
      <c r="A864" s="2">
        <v>8</v>
      </c>
      <c r="B864" s="1" t="s">
        <v>180</v>
      </c>
      <c r="C864" s="4">
        <v>1</v>
      </c>
      <c r="D864" s="8">
        <v>2.33</v>
      </c>
      <c r="E864" s="4">
        <v>1</v>
      </c>
      <c r="F864" s="8">
        <v>2.7</v>
      </c>
      <c r="G864" s="4">
        <v>0</v>
      </c>
      <c r="H864" s="8">
        <v>0</v>
      </c>
      <c r="I864" s="4">
        <v>0</v>
      </c>
    </row>
    <row r="865" spans="1:9" x14ac:dyDescent="0.15">
      <c r="A865" s="2">
        <v>8</v>
      </c>
      <c r="B865" s="1" t="s">
        <v>153</v>
      </c>
      <c r="C865" s="4">
        <v>1</v>
      </c>
      <c r="D865" s="8">
        <v>2.33</v>
      </c>
      <c r="E865" s="4">
        <v>1</v>
      </c>
      <c r="F865" s="8">
        <v>2.7</v>
      </c>
      <c r="G865" s="4">
        <v>0</v>
      </c>
      <c r="H865" s="8">
        <v>0</v>
      </c>
      <c r="I865" s="4">
        <v>0</v>
      </c>
    </row>
    <row r="866" spans="1:9" x14ac:dyDescent="0.15">
      <c r="A866" s="2">
        <v>8</v>
      </c>
      <c r="B866" s="1" t="s">
        <v>242</v>
      </c>
      <c r="C866" s="4">
        <v>1</v>
      </c>
      <c r="D866" s="8">
        <v>2.33</v>
      </c>
      <c r="E866" s="4">
        <v>1</v>
      </c>
      <c r="F866" s="8">
        <v>2.7</v>
      </c>
      <c r="G866" s="4">
        <v>0</v>
      </c>
      <c r="H866" s="8">
        <v>0</v>
      </c>
      <c r="I866" s="4">
        <v>0</v>
      </c>
    </row>
    <row r="867" spans="1:9" x14ac:dyDescent="0.15">
      <c r="A867" s="2">
        <v>8</v>
      </c>
      <c r="B867" s="1" t="s">
        <v>266</v>
      </c>
      <c r="C867" s="4">
        <v>1</v>
      </c>
      <c r="D867" s="8">
        <v>2.33</v>
      </c>
      <c r="E867" s="4">
        <v>1</v>
      </c>
      <c r="F867" s="8">
        <v>2.7</v>
      </c>
      <c r="G867" s="4">
        <v>0</v>
      </c>
      <c r="H867" s="8">
        <v>0</v>
      </c>
      <c r="I867" s="4">
        <v>0</v>
      </c>
    </row>
    <row r="868" spans="1:9" x14ac:dyDescent="0.15">
      <c r="A868" s="2">
        <v>8</v>
      </c>
      <c r="B868" s="1" t="s">
        <v>184</v>
      </c>
      <c r="C868" s="4">
        <v>1</v>
      </c>
      <c r="D868" s="8">
        <v>2.33</v>
      </c>
      <c r="E868" s="4">
        <v>1</v>
      </c>
      <c r="F868" s="8">
        <v>2.7</v>
      </c>
      <c r="G868" s="4">
        <v>0</v>
      </c>
      <c r="H868" s="8">
        <v>0</v>
      </c>
      <c r="I868" s="4">
        <v>0</v>
      </c>
    </row>
    <row r="869" spans="1:9" x14ac:dyDescent="0.15">
      <c r="A869" s="2">
        <v>8</v>
      </c>
      <c r="B869" s="1" t="s">
        <v>161</v>
      </c>
      <c r="C869" s="4">
        <v>1</v>
      </c>
      <c r="D869" s="8">
        <v>2.33</v>
      </c>
      <c r="E869" s="4">
        <v>1</v>
      </c>
      <c r="F869" s="8">
        <v>2.7</v>
      </c>
      <c r="G869" s="4">
        <v>0</v>
      </c>
      <c r="H869" s="8">
        <v>0</v>
      </c>
      <c r="I869" s="4">
        <v>0</v>
      </c>
    </row>
    <row r="870" spans="1:9" x14ac:dyDescent="0.15">
      <c r="A870" s="2">
        <v>8</v>
      </c>
      <c r="B870" s="1" t="s">
        <v>173</v>
      </c>
      <c r="C870" s="4">
        <v>1</v>
      </c>
      <c r="D870" s="8">
        <v>2.33</v>
      </c>
      <c r="E870" s="4">
        <v>1</v>
      </c>
      <c r="F870" s="8">
        <v>2.7</v>
      </c>
      <c r="G870" s="4">
        <v>0</v>
      </c>
      <c r="H870" s="8">
        <v>0</v>
      </c>
      <c r="I870" s="4">
        <v>0</v>
      </c>
    </row>
    <row r="871" spans="1:9" x14ac:dyDescent="0.15">
      <c r="A871" s="1"/>
      <c r="C871" s="4"/>
      <c r="D871" s="8"/>
      <c r="E871" s="4"/>
      <c r="F871" s="8"/>
      <c r="G871" s="4"/>
      <c r="H871" s="8"/>
      <c r="I871" s="4"/>
    </row>
    <row r="872" spans="1:9" x14ac:dyDescent="0.15">
      <c r="A872" s="1" t="s">
        <v>33</v>
      </c>
      <c r="C872" s="4"/>
      <c r="D872" s="8"/>
      <c r="E872" s="4"/>
      <c r="F872" s="8"/>
      <c r="G872" s="4"/>
      <c r="H872" s="8"/>
      <c r="I872" s="4"/>
    </row>
    <row r="873" spans="1:9" x14ac:dyDescent="0.15">
      <c r="A873" s="2">
        <v>1</v>
      </c>
      <c r="B873" s="1" t="s">
        <v>145</v>
      </c>
      <c r="C873" s="4">
        <v>14</v>
      </c>
      <c r="D873" s="8">
        <v>9.2100000000000009</v>
      </c>
      <c r="E873" s="4">
        <v>4</v>
      </c>
      <c r="F873" s="8">
        <v>3.08</v>
      </c>
      <c r="G873" s="4">
        <v>10</v>
      </c>
      <c r="H873" s="8">
        <v>47.62</v>
      </c>
      <c r="I873" s="4">
        <v>0</v>
      </c>
    </row>
    <row r="874" spans="1:9" x14ac:dyDescent="0.15">
      <c r="A874" s="2">
        <v>2</v>
      </c>
      <c r="B874" s="1" t="s">
        <v>153</v>
      </c>
      <c r="C874" s="4">
        <v>13</v>
      </c>
      <c r="D874" s="8">
        <v>8.5500000000000007</v>
      </c>
      <c r="E874" s="4">
        <v>13</v>
      </c>
      <c r="F874" s="8">
        <v>10</v>
      </c>
      <c r="G874" s="4">
        <v>0</v>
      </c>
      <c r="H874" s="8">
        <v>0</v>
      </c>
      <c r="I874" s="4">
        <v>0</v>
      </c>
    </row>
    <row r="875" spans="1:9" x14ac:dyDescent="0.15">
      <c r="A875" s="2">
        <v>2</v>
      </c>
      <c r="B875" s="1" t="s">
        <v>242</v>
      </c>
      <c r="C875" s="4">
        <v>13</v>
      </c>
      <c r="D875" s="8">
        <v>8.5500000000000007</v>
      </c>
      <c r="E875" s="4">
        <v>13</v>
      </c>
      <c r="F875" s="8">
        <v>10</v>
      </c>
      <c r="G875" s="4">
        <v>0</v>
      </c>
      <c r="H875" s="8">
        <v>0</v>
      </c>
      <c r="I875" s="4">
        <v>0</v>
      </c>
    </row>
    <row r="876" spans="1:9" x14ac:dyDescent="0.15">
      <c r="A876" s="2">
        <v>4</v>
      </c>
      <c r="B876" s="1" t="s">
        <v>253</v>
      </c>
      <c r="C876" s="4">
        <v>10</v>
      </c>
      <c r="D876" s="8">
        <v>6.58</v>
      </c>
      <c r="E876" s="4">
        <v>10</v>
      </c>
      <c r="F876" s="8">
        <v>7.69</v>
      </c>
      <c r="G876" s="4">
        <v>0</v>
      </c>
      <c r="H876" s="8">
        <v>0</v>
      </c>
      <c r="I876" s="4">
        <v>0</v>
      </c>
    </row>
    <row r="877" spans="1:9" x14ac:dyDescent="0.15">
      <c r="A877" s="2">
        <v>5</v>
      </c>
      <c r="B877" s="1" t="s">
        <v>150</v>
      </c>
      <c r="C877" s="4">
        <v>9</v>
      </c>
      <c r="D877" s="8">
        <v>5.92</v>
      </c>
      <c r="E877" s="4">
        <v>9</v>
      </c>
      <c r="F877" s="8">
        <v>6.92</v>
      </c>
      <c r="G877" s="4">
        <v>0</v>
      </c>
      <c r="H877" s="8">
        <v>0</v>
      </c>
      <c r="I877" s="4">
        <v>0</v>
      </c>
    </row>
    <row r="878" spans="1:9" x14ac:dyDescent="0.15">
      <c r="A878" s="2">
        <v>6</v>
      </c>
      <c r="B878" s="1" t="s">
        <v>152</v>
      </c>
      <c r="C878" s="4">
        <v>7</v>
      </c>
      <c r="D878" s="8">
        <v>4.6100000000000003</v>
      </c>
      <c r="E878" s="4">
        <v>6</v>
      </c>
      <c r="F878" s="8">
        <v>4.62</v>
      </c>
      <c r="G878" s="4">
        <v>1</v>
      </c>
      <c r="H878" s="8">
        <v>4.76</v>
      </c>
      <c r="I878" s="4">
        <v>0</v>
      </c>
    </row>
    <row r="879" spans="1:9" x14ac:dyDescent="0.15">
      <c r="A879" s="2">
        <v>7</v>
      </c>
      <c r="B879" s="1" t="s">
        <v>149</v>
      </c>
      <c r="C879" s="4">
        <v>6</v>
      </c>
      <c r="D879" s="8">
        <v>3.95</v>
      </c>
      <c r="E879" s="4">
        <v>5</v>
      </c>
      <c r="F879" s="8">
        <v>3.85</v>
      </c>
      <c r="G879" s="4">
        <v>0</v>
      </c>
      <c r="H879" s="8">
        <v>0</v>
      </c>
      <c r="I879" s="4">
        <v>1</v>
      </c>
    </row>
    <row r="880" spans="1:9" x14ac:dyDescent="0.15">
      <c r="A880" s="2">
        <v>7</v>
      </c>
      <c r="B880" s="1" t="s">
        <v>158</v>
      </c>
      <c r="C880" s="4">
        <v>6</v>
      </c>
      <c r="D880" s="8">
        <v>3.95</v>
      </c>
      <c r="E880" s="4">
        <v>6</v>
      </c>
      <c r="F880" s="8">
        <v>4.62</v>
      </c>
      <c r="G880" s="4">
        <v>0</v>
      </c>
      <c r="H880" s="8">
        <v>0</v>
      </c>
      <c r="I880" s="4">
        <v>0</v>
      </c>
    </row>
    <row r="881" spans="1:9" x14ac:dyDescent="0.15">
      <c r="A881" s="2">
        <v>7</v>
      </c>
      <c r="B881" s="1" t="s">
        <v>160</v>
      </c>
      <c r="C881" s="4">
        <v>6</v>
      </c>
      <c r="D881" s="8">
        <v>3.95</v>
      </c>
      <c r="E881" s="4">
        <v>6</v>
      </c>
      <c r="F881" s="8">
        <v>4.62</v>
      </c>
      <c r="G881" s="4">
        <v>0</v>
      </c>
      <c r="H881" s="8">
        <v>0</v>
      </c>
      <c r="I881" s="4">
        <v>0</v>
      </c>
    </row>
    <row r="882" spans="1:9" x14ac:dyDescent="0.15">
      <c r="A882" s="2">
        <v>10</v>
      </c>
      <c r="B882" s="1" t="s">
        <v>180</v>
      </c>
      <c r="C882" s="4">
        <v>5</v>
      </c>
      <c r="D882" s="8">
        <v>3.29</v>
      </c>
      <c r="E882" s="4">
        <v>5</v>
      </c>
      <c r="F882" s="8">
        <v>3.85</v>
      </c>
      <c r="G882" s="4">
        <v>0</v>
      </c>
      <c r="H882" s="8">
        <v>0</v>
      </c>
      <c r="I882" s="4">
        <v>0</v>
      </c>
    </row>
    <row r="883" spans="1:9" x14ac:dyDescent="0.15">
      <c r="A883" s="2">
        <v>10</v>
      </c>
      <c r="B883" s="1" t="s">
        <v>283</v>
      </c>
      <c r="C883" s="4">
        <v>5</v>
      </c>
      <c r="D883" s="8">
        <v>3.29</v>
      </c>
      <c r="E883" s="4">
        <v>5</v>
      </c>
      <c r="F883" s="8">
        <v>3.85</v>
      </c>
      <c r="G883" s="4">
        <v>0</v>
      </c>
      <c r="H883" s="8">
        <v>0</v>
      </c>
      <c r="I883" s="4">
        <v>0</v>
      </c>
    </row>
    <row r="884" spans="1:9" x14ac:dyDescent="0.15">
      <c r="A884" s="2">
        <v>12</v>
      </c>
      <c r="B884" s="1" t="s">
        <v>222</v>
      </c>
      <c r="C884" s="4">
        <v>4</v>
      </c>
      <c r="D884" s="8">
        <v>2.63</v>
      </c>
      <c r="E884" s="4">
        <v>4</v>
      </c>
      <c r="F884" s="8">
        <v>3.08</v>
      </c>
      <c r="G884" s="4">
        <v>0</v>
      </c>
      <c r="H884" s="8">
        <v>0</v>
      </c>
      <c r="I884" s="4">
        <v>0</v>
      </c>
    </row>
    <row r="885" spans="1:9" x14ac:dyDescent="0.15">
      <c r="A885" s="2">
        <v>12</v>
      </c>
      <c r="B885" s="1" t="s">
        <v>148</v>
      </c>
      <c r="C885" s="4">
        <v>4</v>
      </c>
      <c r="D885" s="8">
        <v>2.63</v>
      </c>
      <c r="E885" s="4">
        <v>4</v>
      </c>
      <c r="F885" s="8">
        <v>3.08</v>
      </c>
      <c r="G885" s="4">
        <v>0</v>
      </c>
      <c r="H885" s="8">
        <v>0</v>
      </c>
      <c r="I885" s="4">
        <v>0</v>
      </c>
    </row>
    <row r="886" spans="1:9" x14ac:dyDescent="0.15">
      <c r="A886" s="2">
        <v>14</v>
      </c>
      <c r="B886" s="1" t="s">
        <v>177</v>
      </c>
      <c r="C886" s="4">
        <v>3</v>
      </c>
      <c r="D886" s="8">
        <v>1.97</v>
      </c>
      <c r="E886" s="4">
        <v>3</v>
      </c>
      <c r="F886" s="8">
        <v>2.31</v>
      </c>
      <c r="G886" s="4">
        <v>0</v>
      </c>
      <c r="H886" s="8">
        <v>0</v>
      </c>
      <c r="I886" s="4">
        <v>0</v>
      </c>
    </row>
    <row r="887" spans="1:9" x14ac:dyDescent="0.15">
      <c r="A887" s="2">
        <v>14</v>
      </c>
      <c r="B887" s="1" t="s">
        <v>161</v>
      </c>
      <c r="C887" s="4">
        <v>3</v>
      </c>
      <c r="D887" s="8">
        <v>1.97</v>
      </c>
      <c r="E887" s="4">
        <v>3</v>
      </c>
      <c r="F887" s="8">
        <v>2.31</v>
      </c>
      <c r="G887" s="4">
        <v>0</v>
      </c>
      <c r="H887" s="8">
        <v>0</v>
      </c>
      <c r="I887" s="4">
        <v>0</v>
      </c>
    </row>
    <row r="888" spans="1:9" x14ac:dyDescent="0.15">
      <c r="A888" s="2">
        <v>16</v>
      </c>
      <c r="B888" s="1" t="s">
        <v>175</v>
      </c>
      <c r="C888" s="4">
        <v>2</v>
      </c>
      <c r="D888" s="8">
        <v>1.32</v>
      </c>
      <c r="E888" s="4">
        <v>2</v>
      </c>
      <c r="F888" s="8">
        <v>1.54</v>
      </c>
      <c r="G888" s="4">
        <v>0</v>
      </c>
      <c r="H888" s="8">
        <v>0</v>
      </c>
      <c r="I888" s="4">
        <v>0</v>
      </c>
    </row>
    <row r="889" spans="1:9" x14ac:dyDescent="0.15">
      <c r="A889" s="2">
        <v>16</v>
      </c>
      <c r="B889" s="1" t="s">
        <v>273</v>
      </c>
      <c r="C889" s="4">
        <v>2</v>
      </c>
      <c r="D889" s="8">
        <v>1.32</v>
      </c>
      <c r="E889" s="4">
        <v>2</v>
      </c>
      <c r="F889" s="8">
        <v>1.54</v>
      </c>
      <c r="G889" s="4">
        <v>0</v>
      </c>
      <c r="H889" s="8">
        <v>0</v>
      </c>
      <c r="I889" s="4">
        <v>0</v>
      </c>
    </row>
    <row r="890" spans="1:9" x14ac:dyDescent="0.15">
      <c r="A890" s="2">
        <v>16</v>
      </c>
      <c r="B890" s="1" t="s">
        <v>281</v>
      </c>
      <c r="C890" s="4">
        <v>2</v>
      </c>
      <c r="D890" s="8">
        <v>1.32</v>
      </c>
      <c r="E890" s="4">
        <v>0</v>
      </c>
      <c r="F890" s="8">
        <v>0</v>
      </c>
      <c r="G890" s="4">
        <v>2</v>
      </c>
      <c r="H890" s="8">
        <v>9.52</v>
      </c>
      <c r="I890" s="4">
        <v>0</v>
      </c>
    </row>
    <row r="891" spans="1:9" x14ac:dyDescent="0.15">
      <c r="A891" s="2">
        <v>16</v>
      </c>
      <c r="B891" s="1" t="s">
        <v>282</v>
      </c>
      <c r="C891" s="4">
        <v>2</v>
      </c>
      <c r="D891" s="8">
        <v>1.32</v>
      </c>
      <c r="E891" s="4">
        <v>2</v>
      </c>
      <c r="F891" s="8">
        <v>1.54</v>
      </c>
      <c r="G891" s="4">
        <v>0</v>
      </c>
      <c r="H891" s="8">
        <v>0</v>
      </c>
      <c r="I891" s="4">
        <v>0</v>
      </c>
    </row>
    <row r="892" spans="1:9" x14ac:dyDescent="0.15">
      <c r="A892" s="2">
        <v>16</v>
      </c>
      <c r="B892" s="1" t="s">
        <v>189</v>
      </c>
      <c r="C892" s="4">
        <v>2</v>
      </c>
      <c r="D892" s="8">
        <v>1.32</v>
      </c>
      <c r="E892" s="4">
        <v>1</v>
      </c>
      <c r="F892" s="8">
        <v>0.77</v>
      </c>
      <c r="G892" s="4">
        <v>1</v>
      </c>
      <c r="H892" s="8">
        <v>4.76</v>
      </c>
      <c r="I892" s="4">
        <v>0</v>
      </c>
    </row>
    <row r="893" spans="1:9" x14ac:dyDescent="0.15">
      <c r="A893" s="2">
        <v>16</v>
      </c>
      <c r="B893" s="1" t="s">
        <v>243</v>
      </c>
      <c r="C893" s="4">
        <v>2</v>
      </c>
      <c r="D893" s="8">
        <v>1.32</v>
      </c>
      <c r="E893" s="4">
        <v>2</v>
      </c>
      <c r="F893" s="8">
        <v>1.54</v>
      </c>
      <c r="G893" s="4">
        <v>0</v>
      </c>
      <c r="H893" s="8">
        <v>0</v>
      </c>
      <c r="I893" s="4">
        <v>0</v>
      </c>
    </row>
    <row r="894" spans="1:9" x14ac:dyDescent="0.15">
      <c r="A894" s="2">
        <v>16</v>
      </c>
      <c r="B894" s="1" t="s">
        <v>156</v>
      </c>
      <c r="C894" s="4">
        <v>2</v>
      </c>
      <c r="D894" s="8">
        <v>1.32</v>
      </c>
      <c r="E894" s="4">
        <v>2</v>
      </c>
      <c r="F894" s="8">
        <v>1.54</v>
      </c>
      <c r="G894" s="4">
        <v>0</v>
      </c>
      <c r="H894" s="8">
        <v>0</v>
      </c>
      <c r="I894" s="4">
        <v>0</v>
      </c>
    </row>
    <row r="895" spans="1:9" x14ac:dyDescent="0.15">
      <c r="A895" s="2">
        <v>16</v>
      </c>
      <c r="B895" s="1" t="s">
        <v>181</v>
      </c>
      <c r="C895" s="4">
        <v>2</v>
      </c>
      <c r="D895" s="8">
        <v>1.32</v>
      </c>
      <c r="E895" s="4">
        <v>2</v>
      </c>
      <c r="F895" s="8">
        <v>1.54</v>
      </c>
      <c r="G895" s="4">
        <v>0</v>
      </c>
      <c r="H895" s="8">
        <v>0</v>
      </c>
      <c r="I895" s="4">
        <v>0</v>
      </c>
    </row>
    <row r="896" spans="1:9" x14ac:dyDescent="0.15">
      <c r="A896" s="2">
        <v>16</v>
      </c>
      <c r="B896" s="1" t="s">
        <v>256</v>
      </c>
      <c r="C896" s="4">
        <v>2</v>
      </c>
      <c r="D896" s="8">
        <v>1.32</v>
      </c>
      <c r="E896" s="4">
        <v>1</v>
      </c>
      <c r="F896" s="8">
        <v>0.77</v>
      </c>
      <c r="G896" s="4">
        <v>1</v>
      </c>
      <c r="H896" s="8">
        <v>4.76</v>
      </c>
      <c r="I896" s="4">
        <v>0</v>
      </c>
    </row>
    <row r="897" spans="1:9" x14ac:dyDescent="0.15">
      <c r="A897" s="1"/>
      <c r="C897" s="4"/>
      <c r="D897" s="8"/>
      <c r="E897" s="4"/>
      <c r="F897" s="8"/>
      <c r="G897" s="4"/>
      <c r="H897" s="8"/>
      <c r="I897" s="4"/>
    </row>
    <row r="898" spans="1:9" x14ac:dyDescent="0.15">
      <c r="A898" s="1" t="s">
        <v>34</v>
      </c>
      <c r="C898" s="4"/>
      <c r="D898" s="8"/>
      <c r="E898" s="4"/>
      <c r="F898" s="8"/>
      <c r="G898" s="4"/>
      <c r="H898" s="8"/>
      <c r="I898" s="4"/>
    </row>
    <row r="899" spans="1:9" x14ac:dyDescent="0.15">
      <c r="A899" s="2">
        <v>1</v>
      </c>
      <c r="B899" s="1" t="s">
        <v>145</v>
      </c>
      <c r="C899" s="4">
        <v>9</v>
      </c>
      <c r="D899" s="8">
        <v>27.27</v>
      </c>
      <c r="E899" s="4">
        <v>0</v>
      </c>
      <c r="F899" s="8">
        <v>0</v>
      </c>
      <c r="G899" s="4">
        <v>9</v>
      </c>
      <c r="H899" s="8">
        <v>69.23</v>
      </c>
      <c r="I899" s="4">
        <v>0</v>
      </c>
    </row>
    <row r="900" spans="1:9" x14ac:dyDescent="0.15">
      <c r="A900" s="2">
        <v>2</v>
      </c>
      <c r="B900" s="1" t="s">
        <v>242</v>
      </c>
      <c r="C900" s="4">
        <v>5</v>
      </c>
      <c r="D900" s="8">
        <v>15.15</v>
      </c>
      <c r="E900" s="4">
        <v>4</v>
      </c>
      <c r="F900" s="8">
        <v>20</v>
      </c>
      <c r="G900" s="4">
        <v>1</v>
      </c>
      <c r="H900" s="8">
        <v>7.69</v>
      </c>
      <c r="I900" s="4">
        <v>0</v>
      </c>
    </row>
    <row r="901" spans="1:9" x14ac:dyDescent="0.15">
      <c r="A901" s="2">
        <v>3</v>
      </c>
      <c r="B901" s="1" t="s">
        <v>177</v>
      </c>
      <c r="C901" s="4">
        <v>4</v>
      </c>
      <c r="D901" s="8">
        <v>12.12</v>
      </c>
      <c r="E901" s="4">
        <v>4</v>
      </c>
      <c r="F901" s="8">
        <v>20</v>
      </c>
      <c r="G901" s="4">
        <v>0</v>
      </c>
      <c r="H901" s="8">
        <v>0</v>
      </c>
      <c r="I901" s="4">
        <v>0</v>
      </c>
    </row>
    <row r="902" spans="1:9" x14ac:dyDescent="0.15">
      <c r="A902" s="2">
        <v>4</v>
      </c>
      <c r="B902" s="1" t="s">
        <v>148</v>
      </c>
      <c r="C902" s="4">
        <v>2</v>
      </c>
      <c r="D902" s="8">
        <v>6.06</v>
      </c>
      <c r="E902" s="4">
        <v>2</v>
      </c>
      <c r="F902" s="8">
        <v>10</v>
      </c>
      <c r="G902" s="4">
        <v>0</v>
      </c>
      <c r="H902" s="8">
        <v>0</v>
      </c>
      <c r="I902" s="4">
        <v>0</v>
      </c>
    </row>
    <row r="903" spans="1:9" x14ac:dyDescent="0.15">
      <c r="A903" s="2">
        <v>4</v>
      </c>
      <c r="B903" s="1" t="s">
        <v>150</v>
      </c>
      <c r="C903" s="4">
        <v>2</v>
      </c>
      <c r="D903" s="8">
        <v>6.06</v>
      </c>
      <c r="E903" s="4">
        <v>2</v>
      </c>
      <c r="F903" s="8">
        <v>10</v>
      </c>
      <c r="G903" s="4">
        <v>0</v>
      </c>
      <c r="H903" s="8">
        <v>0</v>
      </c>
      <c r="I903" s="4">
        <v>0</v>
      </c>
    </row>
    <row r="904" spans="1:9" x14ac:dyDescent="0.15">
      <c r="A904" s="2">
        <v>4</v>
      </c>
      <c r="B904" s="1" t="s">
        <v>153</v>
      </c>
      <c r="C904" s="4">
        <v>2</v>
      </c>
      <c r="D904" s="8">
        <v>6.06</v>
      </c>
      <c r="E904" s="4">
        <v>2</v>
      </c>
      <c r="F904" s="8">
        <v>10</v>
      </c>
      <c r="G904" s="4">
        <v>0</v>
      </c>
      <c r="H904" s="8">
        <v>0</v>
      </c>
      <c r="I904" s="4">
        <v>0</v>
      </c>
    </row>
    <row r="905" spans="1:9" x14ac:dyDescent="0.15">
      <c r="A905" s="2">
        <v>4</v>
      </c>
      <c r="B905" s="1" t="s">
        <v>243</v>
      </c>
      <c r="C905" s="4">
        <v>2</v>
      </c>
      <c r="D905" s="8">
        <v>6.06</v>
      </c>
      <c r="E905" s="4">
        <v>2</v>
      </c>
      <c r="F905" s="8">
        <v>10</v>
      </c>
      <c r="G905" s="4">
        <v>0</v>
      </c>
      <c r="H905" s="8">
        <v>0</v>
      </c>
      <c r="I905" s="4">
        <v>0</v>
      </c>
    </row>
    <row r="906" spans="1:9" x14ac:dyDescent="0.15">
      <c r="A906" s="2">
        <v>4</v>
      </c>
      <c r="B906" s="1" t="s">
        <v>253</v>
      </c>
      <c r="C906" s="4">
        <v>2</v>
      </c>
      <c r="D906" s="8">
        <v>6.06</v>
      </c>
      <c r="E906" s="4">
        <v>1</v>
      </c>
      <c r="F906" s="8">
        <v>5</v>
      </c>
      <c r="G906" s="4">
        <v>1</v>
      </c>
      <c r="H906" s="8">
        <v>7.69</v>
      </c>
      <c r="I906" s="4">
        <v>0</v>
      </c>
    </row>
    <row r="907" spans="1:9" x14ac:dyDescent="0.15">
      <c r="A907" s="2">
        <v>9</v>
      </c>
      <c r="B907" s="1" t="s">
        <v>210</v>
      </c>
      <c r="C907" s="4">
        <v>1</v>
      </c>
      <c r="D907" s="8">
        <v>3.03</v>
      </c>
      <c r="E907" s="4">
        <v>1</v>
      </c>
      <c r="F907" s="8">
        <v>5</v>
      </c>
      <c r="G907" s="4">
        <v>0</v>
      </c>
      <c r="H907" s="8">
        <v>0</v>
      </c>
      <c r="I907" s="4">
        <v>0</v>
      </c>
    </row>
    <row r="908" spans="1:9" x14ac:dyDescent="0.15">
      <c r="A908" s="2">
        <v>9</v>
      </c>
      <c r="B908" s="1" t="s">
        <v>516</v>
      </c>
      <c r="C908" s="4">
        <v>1</v>
      </c>
      <c r="D908" s="8">
        <v>3.03</v>
      </c>
      <c r="E908" s="4">
        <v>1</v>
      </c>
      <c r="F908" s="8">
        <v>5</v>
      </c>
      <c r="G908" s="4">
        <v>0</v>
      </c>
      <c r="H908" s="8">
        <v>0</v>
      </c>
      <c r="I908" s="4">
        <v>0</v>
      </c>
    </row>
    <row r="909" spans="1:9" x14ac:dyDescent="0.15">
      <c r="A909" s="2">
        <v>9</v>
      </c>
      <c r="B909" s="1" t="s">
        <v>149</v>
      </c>
      <c r="C909" s="4">
        <v>1</v>
      </c>
      <c r="D909" s="8">
        <v>3.03</v>
      </c>
      <c r="E909" s="4">
        <v>1</v>
      </c>
      <c r="F909" s="8">
        <v>5</v>
      </c>
      <c r="G909" s="4">
        <v>0</v>
      </c>
      <c r="H909" s="8">
        <v>0</v>
      </c>
      <c r="I909" s="4">
        <v>0</v>
      </c>
    </row>
    <row r="910" spans="1:9" x14ac:dyDescent="0.15">
      <c r="A910" s="2">
        <v>9</v>
      </c>
      <c r="B910" s="1" t="s">
        <v>154</v>
      </c>
      <c r="C910" s="4">
        <v>1</v>
      </c>
      <c r="D910" s="8">
        <v>3.03</v>
      </c>
      <c r="E910" s="4">
        <v>0</v>
      </c>
      <c r="F910" s="8">
        <v>0</v>
      </c>
      <c r="G910" s="4">
        <v>1</v>
      </c>
      <c r="H910" s="8">
        <v>7.69</v>
      </c>
      <c r="I910" s="4">
        <v>0</v>
      </c>
    </row>
    <row r="911" spans="1:9" x14ac:dyDescent="0.15">
      <c r="A911" s="2">
        <v>9</v>
      </c>
      <c r="B911" s="1" t="s">
        <v>161</v>
      </c>
      <c r="C911" s="4">
        <v>1</v>
      </c>
      <c r="D911" s="8">
        <v>3.03</v>
      </c>
      <c r="E911" s="4">
        <v>0</v>
      </c>
      <c r="F911" s="8">
        <v>0</v>
      </c>
      <c r="G911" s="4">
        <v>1</v>
      </c>
      <c r="H911" s="8">
        <v>7.69</v>
      </c>
      <c r="I911" s="4">
        <v>0</v>
      </c>
    </row>
    <row r="912" spans="1:9" x14ac:dyDescent="0.15">
      <c r="A912" s="2">
        <v>14</v>
      </c>
      <c r="B912" s="1" t="s">
        <v>284</v>
      </c>
      <c r="C912" s="4">
        <v>0</v>
      </c>
      <c r="D912" s="8">
        <v>0</v>
      </c>
      <c r="E912" s="4">
        <v>0</v>
      </c>
      <c r="F912" s="8">
        <v>0</v>
      </c>
      <c r="G912" s="4">
        <v>0</v>
      </c>
      <c r="H912" s="8">
        <v>0</v>
      </c>
      <c r="I912" s="4">
        <v>0</v>
      </c>
    </row>
    <row r="913" spans="1:9" x14ac:dyDescent="0.15">
      <c r="A913" s="2">
        <v>14</v>
      </c>
      <c r="B913" s="1" t="s">
        <v>285</v>
      </c>
      <c r="C913" s="4">
        <v>0</v>
      </c>
      <c r="D913" s="8">
        <v>0</v>
      </c>
      <c r="E913" s="4">
        <v>0</v>
      </c>
      <c r="F913" s="8">
        <v>0</v>
      </c>
      <c r="G913" s="4">
        <v>0</v>
      </c>
      <c r="H913" s="8">
        <v>0</v>
      </c>
      <c r="I913" s="4">
        <v>0</v>
      </c>
    </row>
    <row r="914" spans="1:9" x14ac:dyDescent="0.15">
      <c r="A914" s="2">
        <v>14</v>
      </c>
      <c r="B914" s="1" t="s">
        <v>286</v>
      </c>
      <c r="C914" s="4">
        <v>0</v>
      </c>
      <c r="D914" s="8">
        <v>0</v>
      </c>
      <c r="E914" s="4">
        <v>0</v>
      </c>
      <c r="F914" s="8">
        <v>0</v>
      </c>
      <c r="G914" s="4">
        <v>0</v>
      </c>
      <c r="H914" s="8">
        <v>0</v>
      </c>
      <c r="I914" s="4">
        <v>0</v>
      </c>
    </row>
    <row r="915" spans="1:9" x14ac:dyDescent="0.15">
      <c r="A915" s="2">
        <v>14</v>
      </c>
      <c r="B915" s="1" t="s">
        <v>287</v>
      </c>
      <c r="C915" s="4">
        <v>0</v>
      </c>
      <c r="D915" s="8">
        <v>0</v>
      </c>
      <c r="E915" s="4">
        <v>0</v>
      </c>
      <c r="F915" s="8">
        <v>0</v>
      </c>
      <c r="G915" s="4">
        <v>0</v>
      </c>
      <c r="H915" s="8">
        <v>0</v>
      </c>
      <c r="I915" s="4">
        <v>0</v>
      </c>
    </row>
    <row r="916" spans="1:9" x14ac:dyDescent="0.15">
      <c r="A916" s="2">
        <v>14</v>
      </c>
      <c r="B916" s="1" t="s">
        <v>288</v>
      </c>
      <c r="C916" s="4">
        <v>0</v>
      </c>
      <c r="D916" s="8">
        <v>0</v>
      </c>
      <c r="E916" s="4">
        <v>0</v>
      </c>
      <c r="F916" s="8">
        <v>0</v>
      </c>
      <c r="G916" s="4">
        <v>0</v>
      </c>
      <c r="H916" s="8">
        <v>0</v>
      </c>
      <c r="I916" s="4">
        <v>0</v>
      </c>
    </row>
    <row r="917" spans="1:9" x14ac:dyDescent="0.15">
      <c r="A917" s="2">
        <v>14</v>
      </c>
      <c r="B917" s="1" t="s">
        <v>289</v>
      </c>
      <c r="C917" s="4">
        <v>0</v>
      </c>
      <c r="D917" s="8">
        <v>0</v>
      </c>
      <c r="E917" s="4">
        <v>0</v>
      </c>
      <c r="F917" s="8">
        <v>0</v>
      </c>
      <c r="G917" s="4">
        <v>0</v>
      </c>
      <c r="H917" s="8">
        <v>0</v>
      </c>
      <c r="I917" s="4">
        <v>0</v>
      </c>
    </row>
    <row r="918" spans="1:9" x14ac:dyDescent="0.15">
      <c r="A918" s="2">
        <v>14</v>
      </c>
      <c r="B918" s="1" t="s">
        <v>290</v>
      </c>
      <c r="C918" s="4">
        <v>0</v>
      </c>
      <c r="D918" s="8">
        <v>0</v>
      </c>
      <c r="E918" s="4">
        <v>0</v>
      </c>
      <c r="F918" s="8">
        <v>0</v>
      </c>
      <c r="G918" s="4">
        <v>0</v>
      </c>
      <c r="H918" s="8">
        <v>0</v>
      </c>
      <c r="I918" s="4">
        <v>0</v>
      </c>
    </row>
    <row r="919" spans="1:9" x14ac:dyDescent="0.15">
      <c r="A919" s="2">
        <v>14</v>
      </c>
      <c r="B919" s="1" t="s">
        <v>291</v>
      </c>
      <c r="C919" s="4">
        <v>0</v>
      </c>
      <c r="D919" s="8">
        <v>0</v>
      </c>
      <c r="E919" s="4">
        <v>0</v>
      </c>
      <c r="F919" s="8">
        <v>0</v>
      </c>
      <c r="G919" s="4">
        <v>0</v>
      </c>
      <c r="H919" s="8">
        <v>0</v>
      </c>
      <c r="I919" s="4">
        <v>0</v>
      </c>
    </row>
    <row r="920" spans="1:9" x14ac:dyDescent="0.15">
      <c r="A920" s="2">
        <v>14</v>
      </c>
      <c r="B920" s="1" t="s">
        <v>191</v>
      </c>
      <c r="C920" s="4">
        <v>0</v>
      </c>
      <c r="D920" s="8">
        <v>0</v>
      </c>
      <c r="E920" s="4">
        <v>0</v>
      </c>
      <c r="F920" s="8">
        <v>0</v>
      </c>
      <c r="G920" s="4">
        <v>0</v>
      </c>
      <c r="H920" s="8">
        <v>0</v>
      </c>
      <c r="I920" s="4">
        <v>0</v>
      </c>
    </row>
    <row r="921" spans="1:9" x14ac:dyDescent="0.15">
      <c r="A921" s="2">
        <v>14</v>
      </c>
      <c r="B921" s="1" t="s">
        <v>292</v>
      </c>
      <c r="C921" s="4">
        <v>0</v>
      </c>
      <c r="D921" s="8">
        <v>0</v>
      </c>
      <c r="E921" s="4">
        <v>0</v>
      </c>
      <c r="F921" s="8">
        <v>0</v>
      </c>
      <c r="G921" s="4">
        <v>0</v>
      </c>
      <c r="H921" s="8">
        <v>0</v>
      </c>
      <c r="I921" s="4">
        <v>0</v>
      </c>
    </row>
    <row r="922" spans="1:9" x14ac:dyDescent="0.15">
      <c r="A922" s="2">
        <v>14</v>
      </c>
      <c r="B922" s="1" t="s">
        <v>146</v>
      </c>
      <c r="C922" s="4">
        <v>0</v>
      </c>
      <c r="D922" s="8">
        <v>0</v>
      </c>
      <c r="E922" s="4">
        <v>0</v>
      </c>
      <c r="F922" s="8">
        <v>0</v>
      </c>
      <c r="G922" s="4">
        <v>0</v>
      </c>
      <c r="H922" s="8">
        <v>0</v>
      </c>
      <c r="I922" s="4">
        <v>0</v>
      </c>
    </row>
    <row r="923" spans="1:9" x14ac:dyDescent="0.15">
      <c r="A923" s="2">
        <v>14</v>
      </c>
      <c r="B923" s="1" t="s">
        <v>175</v>
      </c>
      <c r="C923" s="4">
        <v>0</v>
      </c>
      <c r="D923" s="8">
        <v>0</v>
      </c>
      <c r="E923" s="4">
        <v>0</v>
      </c>
      <c r="F923" s="8">
        <v>0</v>
      </c>
      <c r="G923" s="4">
        <v>0</v>
      </c>
      <c r="H923" s="8">
        <v>0</v>
      </c>
      <c r="I923" s="4">
        <v>0</v>
      </c>
    </row>
    <row r="924" spans="1:9" x14ac:dyDescent="0.15">
      <c r="A924" s="2">
        <v>14</v>
      </c>
      <c r="B924" s="1" t="s">
        <v>195</v>
      </c>
      <c r="C924" s="4">
        <v>0</v>
      </c>
      <c r="D924" s="8">
        <v>0</v>
      </c>
      <c r="E924" s="4">
        <v>0</v>
      </c>
      <c r="F924" s="8">
        <v>0</v>
      </c>
      <c r="G924" s="4">
        <v>0</v>
      </c>
      <c r="H924" s="8">
        <v>0</v>
      </c>
      <c r="I924" s="4">
        <v>0</v>
      </c>
    </row>
    <row r="925" spans="1:9" x14ac:dyDescent="0.15">
      <c r="A925" s="2">
        <v>14</v>
      </c>
      <c r="B925" s="1" t="s">
        <v>293</v>
      </c>
      <c r="C925" s="4">
        <v>0</v>
      </c>
      <c r="D925" s="8">
        <v>0</v>
      </c>
      <c r="E925" s="4">
        <v>0</v>
      </c>
      <c r="F925" s="8">
        <v>0</v>
      </c>
      <c r="G925" s="4">
        <v>0</v>
      </c>
      <c r="H925" s="8">
        <v>0</v>
      </c>
      <c r="I925" s="4">
        <v>0</v>
      </c>
    </row>
    <row r="926" spans="1:9" x14ac:dyDescent="0.15">
      <c r="A926" s="2">
        <v>14</v>
      </c>
      <c r="B926" s="1" t="s">
        <v>190</v>
      </c>
      <c r="C926" s="4">
        <v>0</v>
      </c>
      <c r="D926" s="8">
        <v>0</v>
      </c>
      <c r="E926" s="4">
        <v>0</v>
      </c>
      <c r="F926" s="8">
        <v>0</v>
      </c>
      <c r="G926" s="4">
        <v>0</v>
      </c>
      <c r="H926" s="8">
        <v>0</v>
      </c>
      <c r="I926" s="4">
        <v>0</v>
      </c>
    </row>
    <row r="927" spans="1:9" x14ac:dyDescent="0.15">
      <c r="A927" s="2">
        <v>14</v>
      </c>
      <c r="B927" s="1" t="s">
        <v>294</v>
      </c>
      <c r="C927" s="4">
        <v>0</v>
      </c>
      <c r="D927" s="8">
        <v>0</v>
      </c>
      <c r="E927" s="4">
        <v>0</v>
      </c>
      <c r="F927" s="8">
        <v>0</v>
      </c>
      <c r="G927" s="4">
        <v>0</v>
      </c>
      <c r="H927" s="8">
        <v>0</v>
      </c>
      <c r="I927" s="4">
        <v>0</v>
      </c>
    </row>
    <row r="928" spans="1:9" x14ac:dyDescent="0.15">
      <c r="A928" s="2">
        <v>14</v>
      </c>
      <c r="B928" s="1" t="s">
        <v>295</v>
      </c>
      <c r="C928" s="4">
        <v>0</v>
      </c>
      <c r="D928" s="8">
        <v>0</v>
      </c>
      <c r="E928" s="4">
        <v>0</v>
      </c>
      <c r="F928" s="8">
        <v>0</v>
      </c>
      <c r="G928" s="4">
        <v>0</v>
      </c>
      <c r="H928" s="8">
        <v>0</v>
      </c>
      <c r="I928" s="4">
        <v>0</v>
      </c>
    </row>
    <row r="929" spans="1:9" x14ac:dyDescent="0.15">
      <c r="A929" s="2">
        <v>14</v>
      </c>
      <c r="B929" s="1" t="s">
        <v>244</v>
      </c>
      <c r="C929" s="4">
        <v>0</v>
      </c>
      <c r="D929" s="8">
        <v>0</v>
      </c>
      <c r="E929" s="4">
        <v>0</v>
      </c>
      <c r="F929" s="8">
        <v>0</v>
      </c>
      <c r="G929" s="4">
        <v>0</v>
      </c>
      <c r="H929" s="8">
        <v>0</v>
      </c>
      <c r="I929" s="4">
        <v>0</v>
      </c>
    </row>
    <row r="930" spans="1:9" x14ac:dyDescent="0.15">
      <c r="A930" s="2">
        <v>14</v>
      </c>
      <c r="B930" s="1" t="s">
        <v>192</v>
      </c>
      <c r="C930" s="4">
        <v>0</v>
      </c>
      <c r="D930" s="8">
        <v>0</v>
      </c>
      <c r="E930" s="4">
        <v>0</v>
      </c>
      <c r="F930" s="8">
        <v>0</v>
      </c>
      <c r="G930" s="4">
        <v>0</v>
      </c>
      <c r="H930" s="8">
        <v>0</v>
      </c>
      <c r="I930" s="4">
        <v>0</v>
      </c>
    </row>
    <row r="931" spans="1:9" x14ac:dyDescent="0.15">
      <c r="A931" s="2">
        <v>14</v>
      </c>
      <c r="B931" s="1" t="s">
        <v>203</v>
      </c>
      <c r="C931" s="4">
        <v>0</v>
      </c>
      <c r="D931" s="8">
        <v>0</v>
      </c>
      <c r="E931" s="4">
        <v>0</v>
      </c>
      <c r="F931" s="8">
        <v>0</v>
      </c>
      <c r="G931" s="4">
        <v>0</v>
      </c>
      <c r="H931" s="8">
        <v>0</v>
      </c>
      <c r="I931" s="4">
        <v>0</v>
      </c>
    </row>
    <row r="932" spans="1:9" x14ac:dyDescent="0.15">
      <c r="A932" s="2">
        <v>14</v>
      </c>
      <c r="B932" s="1" t="s">
        <v>245</v>
      </c>
      <c r="C932" s="4">
        <v>0</v>
      </c>
      <c r="D932" s="8">
        <v>0</v>
      </c>
      <c r="E932" s="4">
        <v>0</v>
      </c>
      <c r="F932" s="8">
        <v>0</v>
      </c>
      <c r="G932" s="4">
        <v>0</v>
      </c>
      <c r="H932" s="8">
        <v>0</v>
      </c>
      <c r="I932" s="4">
        <v>0</v>
      </c>
    </row>
    <row r="933" spans="1:9" x14ac:dyDescent="0.15">
      <c r="A933" s="2">
        <v>14</v>
      </c>
      <c r="B933" s="1" t="s">
        <v>196</v>
      </c>
      <c r="C933" s="4">
        <v>0</v>
      </c>
      <c r="D933" s="8">
        <v>0</v>
      </c>
      <c r="E933" s="4">
        <v>0</v>
      </c>
      <c r="F933" s="8">
        <v>0</v>
      </c>
      <c r="G933" s="4">
        <v>0</v>
      </c>
      <c r="H933" s="8">
        <v>0</v>
      </c>
      <c r="I933" s="4">
        <v>0</v>
      </c>
    </row>
    <row r="934" spans="1:9" x14ac:dyDescent="0.15">
      <c r="A934" s="2">
        <v>14</v>
      </c>
      <c r="B934" s="1" t="s">
        <v>197</v>
      </c>
      <c r="C934" s="4">
        <v>0</v>
      </c>
      <c r="D934" s="8">
        <v>0</v>
      </c>
      <c r="E934" s="4">
        <v>0</v>
      </c>
      <c r="F934" s="8">
        <v>0</v>
      </c>
      <c r="G934" s="4">
        <v>0</v>
      </c>
      <c r="H934" s="8">
        <v>0</v>
      </c>
      <c r="I934" s="4">
        <v>0</v>
      </c>
    </row>
    <row r="935" spans="1:9" x14ac:dyDescent="0.15">
      <c r="A935" s="2">
        <v>14</v>
      </c>
      <c r="B935" s="1" t="s">
        <v>296</v>
      </c>
      <c r="C935" s="4">
        <v>0</v>
      </c>
      <c r="D935" s="8">
        <v>0</v>
      </c>
      <c r="E935" s="4">
        <v>0</v>
      </c>
      <c r="F935" s="8">
        <v>0</v>
      </c>
      <c r="G935" s="4">
        <v>0</v>
      </c>
      <c r="H935" s="8">
        <v>0</v>
      </c>
      <c r="I935" s="4">
        <v>0</v>
      </c>
    </row>
    <row r="936" spans="1:9" x14ac:dyDescent="0.15">
      <c r="A936" s="2">
        <v>14</v>
      </c>
      <c r="B936" s="1" t="s">
        <v>170</v>
      </c>
      <c r="C936" s="4">
        <v>0</v>
      </c>
      <c r="D936" s="8">
        <v>0</v>
      </c>
      <c r="E936" s="4">
        <v>0</v>
      </c>
      <c r="F936" s="8">
        <v>0</v>
      </c>
      <c r="G936" s="4">
        <v>0</v>
      </c>
      <c r="H936" s="8">
        <v>0</v>
      </c>
      <c r="I936" s="4">
        <v>0</v>
      </c>
    </row>
    <row r="937" spans="1:9" x14ac:dyDescent="0.15">
      <c r="A937" s="2">
        <v>14</v>
      </c>
      <c r="B937" s="1" t="s">
        <v>260</v>
      </c>
      <c r="C937" s="4">
        <v>0</v>
      </c>
      <c r="D937" s="8">
        <v>0</v>
      </c>
      <c r="E937" s="4">
        <v>0</v>
      </c>
      <c r="F937" s="8">
        <v>0</v>
      </c>
      <c r="G937" s="4">
        <v>0</v>
      </c>
      <c r="H937" s="8">
        <v>0</v>
      </c>
      <c r="I937" s="4">
        <v>0</v>
      </c>
    </row>
    <row r="938" spans="1:9" x14ac:dyDescent="0.15">
      <c r="A938" s="2">
        <v>14</v>
      </c>
      <c r="B938" s="1" t="s">
        <v>179</v>
      </c>
      <c r="C938" s="4">
        <v>0</v>
      </c>
      <c r="D938" s="8">
        <v>0</v>
      </c>
      <c r="E938" s="4">
        <v>0</v>
      </c>
      <c r="F938" s="8">
        <v>0</v>
      </c>
      <c r="G938" s="4">
        <v>0</v>
      </c>
      <c r="H938" s="8">
        <v>0</v>
      </c>
      <c r="I938" s="4">
        <v>0</v>
      </c>
    </row>
    <row r="939" spans="1:9" x14ac:dyDescent="0.15">
      <c r="A939" s="2">
        <v>14</v>
      </c>
      <c r="B939" s="1" t="s">
        <v>297</v>
      </c>
      <c r="C939" s="4">
        <v>0</v>
      </c>
      <c r="D939" s="8">
        <v>0</v>
      </c>
      <c r="E939" s="4">
        <v>0</v>
      </c>
      <c r="F939" s="8">
        <v>0</v>
      </c>
      <c r="G939" s="4">
        <v>0</v>
      </c>
      <c r="H939" s="8">
        <v>0</v>
      </c>
      <c r="I939" s="4">
        <v>0</v>
      </c>
    </row>
    <row r="940" spans="1:9" x14ac:dyDescent="0.15">
      <c r="A940" s="2">
        <v>14</v>
      </c>
      <c r="B940" s="1" t="s">
        <v>298</v>
      </c>
      <c r="C940" s="4">
        <v>0</v>
      </c>
      <c r="D940" s="8">
        <v>0</v>
      </c>
      <c r="E940" s="4">
        <v>0</v>
      </c>
      <c r="F940" s="8">
        <v>0</v>
      </c>
      <c r="G940" s="4">
        <v>0</v>
      </c>
      <c r="H940" s="8">
        <v>0</v>
      </c>
      <c r="I940" s="4">
        <v>0</v>
      </c>
    </row>
    <row r="941" spans="1:9" x14ac:dyDescent="0.15">
      <c r="A941" s="2">
        <v>14</v>
      </c>
      <c r="B941" s="1" t="s">
        <v>204</v>
      </c>
      <c r="C941" s="4">
        <v>0</v>
      </c>
      <c r="D941" s="8">
        <v>0</v>
      </c>
      <c r="E941" s="4">
        <v>0</v>
      </c>
      <c r="F941" s="8">
        <v>0</v>
      </c>
      <c r="G941" s="4">
        <v>0</v>
      </c>
      <c r="H941" s="8">
        <v>0</v>
      </c>
      <c r="I941" s="4">
        <v>0</v>
      </c>
    </row>
    <row r="942" spans="1:9" x14ac:dyDescent="0.15">
      <c r="A942" s="2">
        <v>14</v>
      </c>
      <c r="B942" s="1" t="s">
        <v>299</v>
      </c>
      <c r="C942" s="4">
        <v>0</v>
      </c>
      <c r="D942" s="8">
        <v>0</v>
      </c>
      <c r="E942" s="4">
        <v>0</v>
      </c>
      <c r="F942" s="8">
        <v>0</v>
      </c>
      <c r="G942" s="4">
        <v>0</v>
      </c>
      <c r="H942" s="8">
        <v>0</v>
      </c>
      <c r="I942" s="4">
        <v>0</v>
      </c>
    </row>
    <row r="943" spans="1:9" x14ac:dyDescent="0.15">
      <c r="A943" s="2">
        <v>14</v>
      </c>
      <c r="B943" s="1" t="s">
        <v>300</v>
      </c>
      <c r="C943" s="4">
        <v>0</v>
      </c>
      <c r="D943" s="8">
        <v>0</v>
      </c>
      <c r="E943" s="4">
        <v>0</v>
      </c>
      <c r="F943" s="8">
        <v>0</v>
      </c>
      <c r="G943" s="4">
        <v>0</v>
      </c>
      <c r="H943" s="8">
        <v>0</v>
      </c>
      <c r="I943" s="4">
        <v>0</v>
      </c>
    </row>
    <row r="944" spans="1:9" x14ac:dyDescent="0.15">
      <c r="A944" s="2">
        <v>14</v>
      </c>
      <c r="B944" s="1" t="s">
        <v>301</v>
      </c>
      <c r="C944" s="4">
        <v>0</v>
      </c>
      <c r="D944" s="8">
        <v>0</v>
      </c>
      <c r="E944" s="4">
        <v>0</v>
      </c>
      <c r="F944" s="8">
        <v>0</v>
      </c>
      <c r="G944" s="4">
        <v>0</v>
      </c>
      <c r="H944" s="8">
        <v>0</v>
      </c>
      <c r="I944" s="4">
        <v>0</v>
      </c>
    </row>
    <row r="945" spans="1:9" x14ac:dyDescent="0.15">
      <c r="A945" s="2">
        <v>14</v>
      </c>
      <c r="B945" s="1" t="s">
        <v>239</v>
      </c>
      <c r="C945" s="4">
        <v>0</v>
      </c>
      <c r="D945" s="8">
        <v>0</v>
      </c>
      <c r="E945" s="4">
        <v>0</v>
      </c>
      <c r="F945" s="8">
        <v>0</v>
      </c>
      <c r="G945" s="4">
        <v>0</v>
      </c>
      <c r="H945" s="8">
        <v>0</v>
      </c>
      <c r="I945" s="4">
        <v>0</v>
      </c>
    </row>
    <row r="946" spans="1:9" x14ac:dyDescent="0.15">
      <c r="A946" s="2">
        <v>14</v>
      </c>
      <c r="B946" s="1" t="s">
        <v>302</v>
      </c>
      <c r="C946" s="4">
        <v>0</v>
      </c>
      <c r="D946" s="8">
        <v>0</v>
      </c>
      <c r="E946" s="4">
        <v>0</v>
      </c>
      <c r="F946" s="8">
        <v>0</v>
      </c>
      <c r="G946" s="4">
        <v>0</v>
      </c>
      <c r="H946" s="8">
        <v>0</v>
      </c>
      <c r="I946" s="4">
        <v>0</v>
      </c>
    </row>
    <row r="947" spans="1:9" x14ac:dyDescent="0.15">
      <c r="A947" s="2">
        <v>14</v>
      </c>
      <c r="B947" s="1" t="s">
        <v>303</v>
      </c>
      <c r="C947" s="4">
        <v>0</v>
      </c>
      <c r="D947" s="8">
        <v>0</v>
      </c>
      <c r="E947" s="4">
        <v>0</v>
      </c>
      <c r="F947" s="8">
        <v>0</v>
      </c>
      <c r="G947" s="4">
        <v>0</v>
      </c>
      <c r="H947" s="8">
        <v>0</v>
      </c>
      <c r="I947" s="4">
        <v>0</v>
      </c>
    </row>
    <row r="948" spans="1:9" x14ac:dyDescent="0.15">
      <c r="A948" s="2">
        <v>14</v>
      </c>
      <c r="B948" s="1" t="s">
        <v>240</v>
      </c>
      <c r="C948" s="4">
        <v>0</v>
      </c>
      <c r="D948" s="8">
        <v>0</v>
      </c>
      <c r="E948" s="4">
        <v>0</v>
      </c>
      <c r="F948" s="8">
        <v>0</v>
      </c>
      <c r="G948" s="4">
        <v>0</v>
      </c>
      <c r="H948" s="8">
        <v>0</v>
      </c>
      <c r="I948" s="4">
        <v>0</v>
      </c>
    </row>
    <row r="949" spans="1:9" x14ac:dyDescent="0.15">
      <c r="A949" s="2">
        <v>14</v>
      </c>
      <c r="B949" s="1" t="s">
        <v>304</v>
      </c>
      <c r="C949" s="4">
        <v>0</v>
      </c>
      <c r="D949" s="8">
        <v>0</v>
      </c>
      <c r="E949" s="4">
        <v>0</v>
      </c>
      <c r="F949" s="8">
        <v>0</v>
      </c>
      <c r="G949" s="4">
        <v>0</v>
      </c>
      <c r="H949" s="8">
        <v>0</v>
      </c>
      <c r="I949" s="4">
        <v>0</v>
      </c>
    </row>
    <row r="950" spans="1:9" x14ac:dyDescent="0.15">
      <c r="A950" s="2">
        <v>14</v>
      </c>
      <c r="B950" s="1" t="s">
        <v>305</v>
      </c>
      <c r="C950" s="4">
        <v>0</v>
      </c>
      <c r="D950" s="8">
        <v>0</v>
      </c>
      <c r="E950" s="4">
        <v>0</v>
      </c>
      <c r="F950" s="8">
        <v>0</v>
      </c>
      <c r="G950" s="4">
        <v>0</v>
      </c>
      <c r="H950" s="8">
        <v>0</v>
      </c>
      <c r="I950" s="4">
        <v>0</v>
      </c>
    </row>
    <row r="951" spans="1:9" x14ac:dyDescent="0.15">
      <c r="A951" s="2">
        <v>14</v>
      </c>
      <c r="B951" s="1" t="s">
        <v>306</v>
      </c>
      <c r="C951" s="4">
        <v>0</v>
      </c>
      <c r="D951" s="8">
        <v>0</v>
      </c>
      <c r="E951" s="4">
        <v>0</v>
      </c>
      <c r="F951" s="8">
        <v>0</v>
      </c>
      <c r="G951" s="4">
        <v>0</v>
      </c>
      <c r="H951" s="8">
        <v>0</v>
      </c>
      <c r="I951" s="4">
        <v>0</v>
      </c>
    </row>
    <row r="952" spans="1:9" x14ac:dyDescent="0.15">
      <c r="A952" s="2">
        <v>14</v>
      </c>
      <c r="B952" s="1" t="s">
        <v>307</v>
      </c>
      <c r="C952" s="4">
        <v>0</v>
      </c>
      <c r="D952" s="8">
        <v>0</v>
      </c>
      <c r="E952" s="4">
        <v>0</v>
      </c>
      <c r="F952" s="8">
        <v>0</v>
      </c>
      <c r="G952" s="4">
        <v>0</v>
      </c>
      <c r="H952" s="8">
        <v>0</v>
      </c>
      <c r="I952" s="4">
        <v>0</v>
      </c>
    </row>
    <row r="953" spans="1:9" x14ac:dyDescent="0.15">
      <c r="A953" s="2">
        <v>14</v>
      </c>
      <c r="B953" s="1" t="s">
        <v>308</v>
      </c>
      <c r="C953" s="4">
        <v>0</v>
      </c>
      <c r="D953" s="8">
        <v>0</v>
      </c>
      <c r="E953" s="4">
        <v>0</v>
      </c>
      <c r="F953" s="8">
        <v>0</v>
      </c>
      <c r="G953" s="4">
        <v>0</v>
      </c>
      <c r="H953" s="8">
        <v>0</v>
      </c>
      <c r="I953" s="4">
        <v>0</v>
      </c>
    </row>
    <row r="954" spans="1:9" x14ac:dyDescent="0.15">
      <c r="A954" s="2">
        <v>14</v>
      </c>
      <c r="B954" s="1" t="s">
        <v>309</v>
      </c>
      <c r="C954" s="4">
        <v>0</v>
      </c>
      <c r="D954" s="8">
        <v>0</v>
      </c>
      <c r="E954" s="4">
        <v>0</v>
      </c>
      <c r="F954" s="8">
        <v>0</v>
      </c>
      <c r="G954" s="4">
        <v>0</v>
      </c>
      <c r="H954" s="8">
        <v>0</v>
      </c>
      <c r="I954" s="4">
        <v>0</v>
      </c>
    </row>
    <row r="955" spans="1:9" x14ac:dyDescent="0.15">
      <c r="A955" s="2">
        <v>14</v>
      </c>
      <c r="B955" s="1" t="s">
        <v>310</v>
      </c>
      <c r="C955" s="4">
        <v>0</v>
      </c>
      <c r="D955" s="8">
        <v>0</v>
      </c>
      <c r="E955" s="4">
        <v>0</v>
      </c>
      <c r="F955" s="8">
        <v>0</v>
      </c>
      <c r="G955" s="4">
        <v>0</v>
      </c>
      <c r="H955" s="8">
        <v>0</v>
      </c>
      <c r="I955" s="4">
        <v>0</v>
      </c>
    </row>
    <row r="956" spans="1:9" x14ac:dyDescent="0.15">
      <c r="A956" s="2">
        <v>14</v>
      </c>
      <c r="B956" s="1" t="s">
        <v>311</v>
      </c>
      <c r="C956" s="4">
        <v>0</v>
      </c>
      <c r="D956" s="8">
        <v>0</v>
      </c>
      <c r="E956" s="4">
        <v>0</v>
      </c>
      <c r="F956" s="8">
        <v>0</v>
      </c>
      <c r="G956" s="4">
        <v>0</v>
      </c>
      <c r="H956" s="8">
        <v>0</v>
      </c>
      <c r="I956" s="4">
        <v>0</v>
      </c>
    </row>
    <row r="957" spans="1:9" x14ac:dyDescent="0.15">
      <c r="A957" s="2">
        <v>14</v>
      </c>
      <c r="B957" s="1" t="s">
        <v>312</v>
      </c>
      <c r="C957" s="4">
        <v>0</v>
      </c>
      <c r="D957" s="8">
        <v>0</v>
      </c>
      <c r="E957" s="4">
        <v>0</v>
      </c>
      <c r="F957" s="8">
        <v>0</v>
      </c>
      <c r="G957" s="4">
        <v>0</v>
      </c>
      <c r="H957" s="8">
        <v>0</v>
      </c>
      <c r="I957" s="4">
        <v>0</v>
      </c>
    </row>
    <row r="958" spans="1:9" x14ac:dyDescent="0.15">
      <c r="A958" s="2">
        <v>14</v>
      </c>
      <c r="B958" s="1" t="s">
        <v>313</v>
      </c>
      <c r="C958" s="4">
        <v>0</v>
      </c>
      <c r="D958" s="8">
        <v>0</v>
      </c>
      <c r="E958" s="4">
        <v>0</v>
      </c>
      <c r="F958" s="8">
        <v>0</v>
      </c>
      <c r="G958" s="4">
        <v>0</v>
      </c>
      <c r="H958" s="8">
        <v>0</v>
      </c>
      <c r="I958" s="4">
        <v>0</v>
      </c>
    </row>
    <row r="959" spans="1:9" x14ac:dyDescent="0.15">
      <c r="A959" s="2">
        <v>14</v>
      </c>
      <c r="B959" s="1" t="s">
        <v>205</v>
      </c>
      <c r="C959" s="4">
        <v>0</v>
      </c>
      <c r="D959" s="8">
        <v>0</v>
      </c>
      <c r="E959" s="4">
        <v>0</v>
      </c>
      <c r="F959" s="8">
        <v>0</v>
      </c>
      <c r="G959" s="4">
        <v>0</v>
      </c>
      <c r="H959" s="8">
        <v>0</v>
      </c>
      <c r="I959" s="4">
        <v>0</v>
      </c>
    </row>
    <row r="960" spans="1:9" x14ac:dyDescent="0.15">
      <c r="A960" s="2">
        <v>14</v>
      </c>
      <c r="B960" s="1" t="s">
        <v>206</v>
      </c>
      <c r="C960" s="4">
        <v>0</v>
      </c>
      <c r="D960" s="8">
        <v>0</v>
      </c>
      <c r="E960" s="4">
        <v>0</v>
      </c>
      <c r="F960" s="8">
        <v>0</v>
      </c>
      <c r="G960" s="4">
        <v>0</v>
      </c>
      <c r="H960" s="8">
        <v>0</v>
      </c>
      <c r="I960" s="4">
        <v>0</v>
      </c>
    </row>
    <row r="961" spans="1:9" x14ac:dyDescent="0.15">
      <c r="A961" s="2">
        <v>14</v>
      </c>
      <c r="B961" s="1" t="s">
        <v>314</v>
      </c>
      <c r="C961" s="4">
        <v>0</v>
      </c>
      <c r="D961" s="8">
        <v>0</v>
      </c>
      <c r="E961" s="4">
        <v>0</v>
      </c>
      <c r="F961" s="8">
        <v>0</v>
      </c>
      <c r="G961" s="4">
        <v>0</v>
      </c>
      <c r="H961" s="8">
        <v>0</v>
      </c>
      <c r="I961" s="4">
        <v>0</v>
      </c>
    </row>
    <row r="962" spans="1:9" x14ac:dyDescent="0.15">
      <c r="A962" s="2">
        <v>14</v>
      </c>
      <c r="B962" s="1" t="s">
        <v>315</v>
      </c>
      <c r="C962" s="4">
        <v>0</v>
      </c>
      <c r="D962" s="8">
        <v>0</v>
      </c>
      <c r="E962" s="4">
        <v>0</v>
      </c>
      <c r="F962" s="8">
        <v>0</v>
      </c>
      <c r="G962" s="4">
        <v>0</v>
      </c>
      <c r="H962" s="8">
        <v>0</v>
      </c>
      <c r="I962" s="4">
        <v>0</v>
      </c>
    </row>
    <row r="963" spans="1:9" x14ac:dyDescent="0.15">
      <c r="A963" s="2">
        <v>14</v>
      </c>
      <c r="B963" s="1" t="s">
        <v>187</v>
      </c>
      <c r="C963" s="4">
        <v>0</v>
      </c>
      <c r="D963" s="8">
        <v>0</v>
      </c>
      <c r="E963" s="4">
        <v>0</v>
      </c>
      <c r="F963" s="8">
        <v>0</v>
      </c>
      <c r="G963" s="4">
        <v>0</v>
      </c>
      <c r="H963" s="8">
        <v>0</v>
      </c>
      <c r="I963" s="4">
        <v>0</v>
      </c>
    </row>
    <row r="964" spans="1:9" x14ac:dyDescent="0.15">
      <c r="A964" s="2">
        <v>14</v>
      </c>
      <c r="B964" s="1" t="s">
        <v>246</v>
      </c>
      <c r="C964" s="4">
        <v>0</v>
      </c>
      <c r="D964" s="8">
        <v>0</v>
      </c>
      <c r="E964" s="4">
        <v>0</v>
      </c>
      <c r="F964" s="8">
        <v>0</v>
      </c>
      <c r="G964" s="4">
        <v>0</v>
      </c>
      <c r="H964" s="8">
        <v>0</v>
      </c>
      <c r="I964" s="4">
        <v>0</v>
      </c>
    </row>
    <row r="965" spans="1:9" x14ac:dyDescent="0.15">
      <c r="A965" s="2">
        <v>14</v>
      </c>
      <c r="B965" s="1" t="s">
        <v>171</v>
      </c>
      <c r="C965" s="4">
        <v>0</v>
      </c>
      <c r="D965" s="8">
        <v>0</v>
      </c>
      <c r="E965" s="4">
        <v>0</v>
      </c>
      <c r="F965" s="8">
        <v>0</v>
      </c>
      <c r="G965" s="4">
        <v>0</v>
      </c>
      <c r="H965" s="8">
        <v>0</v>
      </c>
      <c r="I965" s="4">
        <v>0</v>
      </c>
    </row>
    <row r="966" spans="1:9" x14ac:dyDescent="0.15">
      <c r="A966" s="2">
        <v>14</v>
      </c>
      <c r="B966" s="1" t="s">
        <v>207</v>
      </c>
      <c r="C966" s="4">
        <v>0</v>
      </c>
      <c r="D966" s="8">
        <v>0</v>
      </c>
      <c r="E966" s="4">
        <v>0</v>
      </c>
      <c r="F966" s="8">
        <v>0</v>
      </c>
      <c r="G966" s="4">
        <v>0</v>
      </c>
      <c r="H966" s="8">
        <v>0</v>
      </c>
      <c r="I966" s="4">
        <v>0</v>
      </c>
    </row>
    <row r="967" spans="1:9" x14ac:dyDescent="0.15">
      <c r="A967" s="2">
        <v>14</v>
      </c>
      <c r="B967" s="1" t="s">
        <v>316</v>
      </c>
      <c r="C967" s="4">
        <v>0</v>
      </c>
      <c r="D967" s="8">
        <v>0</v>
      </c>
      <c r="E967" s="4">
        <v>0</v>
      </c>
      <c r="F967" s="8">
        <v>0</v>
      </c>
      <c r="G967" s="4">
        <v>0</v>
      </c>
      <c r="H967" s="8">
        <v>0</v>
      </c>
      <c r="I967" s="4">
        <v>0</v>
      </c>
    </row>
    <row r="968" spans="1:9" x14ac:dyDescent="0.15">
      <c r="A968" s="2">
        <v>14</v>
      </c>
      <c r="B968" s="1" t="s">
        <v>178</v>
      </c>
      <c r="C968" s="4">
        <v>0</v>
      </c>
      <c r="D968" s="8">
        <v>0</v>
      </c>
      <c r="E968" s="4">
        <v>0</v>
      </c>
      <c r="F968" s="8">
        <v>0</v>
      </c>
      <c r="G968" s="4">
        <v>0</v>
      </c>
      <c r="H968" s="8">
        <v>0</v>
      </c>
      <c r="I968" s="4">
        <v>0</v>
      </c>
    </row>
    <row r="969" spans="1:9" x14ac:dyDescent="0.15">
      <c r="A969" s="2">
        <v>14</v>
      </c>
      <c r="B969" s="1" t="s">
        <v>273</v>
      </c>
      <c r="C969" s="4">
        <v>0</v>
      </c>
      <c r="D969" s="8">
        <v>0</v>
      </c>
      <c r="E969" s="4">
        <v>0</v>
      </c>
      <c r="F969" s="8">
        <v>0</v>
      </c>
      <c r="G969" s="4">
        <v>0</v>
      </c>
      <c r="H969" s="8">
        <v>0</v>
      </c>
      <c r="I969" s="4">
        <v>0</v>
      </c>
    </row>
    <row r="970" spans="1:9" x14ac:dyDescent="0.15">
      <c r="A970" s="2">
        <v>14</v>
      </c>
      <c r="B970" s="1" t="s">
        <v>241</v>
      </c>
      <c r="C970" s="4">
        <v>0</v>
      </c>
      <c r="D970" s="8">
        <v>0</v>
      </c>
      <c r="E970" s="4">
        <v>0</v>
      </c>
      <c r="F970" s="8">
        <v>0</v>
      </c>
      <c r="G970" s="4">
        <v>0</v>
      </c>
      <c r="H970" s="8">
        <v>0</v>
      </c>
      <c r="I970" s="4">
        <v>0</v>
      </c>
    </row>
    <row r="971" spans="1:9" x14ac:dyDescent="0.15">
      <c r="A971" s="2">
        <v>14</v>
      </c>
      <c r="B971" s="1" t="s">
        <v>185</v>
      </c>
      <c r="C971" s="4">
        <v>0</v>
      </c>
      <c r="D971" s="8">
        <v>0</v>
      </c>
      <c r="E971" s="4">
        <v>0</v>
      </c>
      <c r="F971" s="8">
        <v>0</v>
      </c>
      <c r="G971" s="4">
        <v>0</v>
      </c>
      <c r="H971" s="8">
        <v>0</v>
      </c>
      <c r="I971" s="4">
        <v>0</v>
      </c>
    </row>
    <row r="972" spans="1:9" x14ac:dyDescent="0.15">
      <c r="A972" s="2">
        <v>14</v>
      </c>
      <c r="B972" s="1" t="s">
        <v>317</v>
      </c>
      <c r="C972" s="4">
        <v>0</v>
      </c>
      <c r="D972" s="8">
        <v>0</v>
      </c>
      <c r="E972" s="4">
        <v>0</v>
      </c>
      <c r="F972" s="8">
        <v>0</v>
      </c>
      <c r="G972" s="4">
        <v>0</v>
      </c>
      <c r="H972" s="8">
        <v>0</v>
      </c>
      <c r="I972" s="4">
        <v>0</v>
      </c>
    </row>
    <row r="973" spans="1:9" x14ac:dyDescent="0.15">
      <c r="A973" s="2">
        <v>14</v>
      </c>
      <c r="B973" s="1" t="s">
        <v>279</v>
      </c>
      <c r="C973" s="4">
        <v>0</v>
      </c>
      <c r="D973" s="8">
        <v>0</v>
      </c>
      <c r="E973" s="4">
        <v>0</v>
      </c>
      <c r="F973" s="8">
        <v>0</v>
      </c>
      <c r="G973" s="4">
        <v>0</v>
      </c>
      <c r="H973" s="8">
        <v>0</v>
      </c>
      <c r="I973" s="4">
        <v>0</v>
      </c>
    </row>
    <row r="974" spans="1:9" x14ac:dyDescent="0.15">
      <c r="A974" s="2">
        <v>14</v>
      </c>
      <c r="B974" s="1" t="s">
        <v>276</v>
      </c>
      <c r="C974" s="4">
        <v>0</v>
      </c>
      <c r="D974" s="8">
        <v>0</v>
      </c>
      <c r="E974" s="4">
        <v>0</v>
      </c>
      <c r="F974" s="8">
        <v>0</v>
      </c>
      <c r="G974" s="4">
        <v>0</v>
      </c>
      <c r="H974" s="8">
        <v>0</v>
      </c>
      <c r="I974" s="4">
        <v>0</v>
      </c>
    </row>
    <row r="975" spans="1:9" x14ac:dyDescent="0.15">
      <c r="A975" s="2">
        <v>14</v>
      </c>
      <c r="B975" s="1" t="s">
        <v>274</v>
      </c>
      <c r="C975" s="4">
        <v>0</v>
      </c>
      <c r="D975" s="8">
        <v>0</v>
      </c>
      <c r="E975" s="4">
        <v>0</v>
      </c>
      <c r="F975" s="8">
        <v>0</v>
      </c>
      <c r="G975" s="4">
        <v>0</v>
      </c>
      <c r="H975" s="8">
        <v>0</v>
      </c>
      <c r="I975" s="4">
        <v>0</v>
      </c>
    </row>
    <row r="976" spans="1:9" x14ac:dyDescent="0.15">
      <c r="A976" s="2">
        <v>14</v>
      </c>
      <c r="B976" s="1" t="s">
        <v>318</v>
      </c>
      <c r="C976" s="4">
        <v>0</v>
      </c>
      <c r="D976" s="8">
        <v>0</v>
      </c>
      <c r="E976" s="4">
        <v>0</v>
      </c>
      <c r="F976" s="8">
        <v>0</v>
      </c>
      <c r="G976" s="4">
        <v>0</v>
      </c>
      <c r="H976" s="8">
        <v>0</v>
      </c>
      <c r="I976" s="4">
        <v>0</v>
      </c>
    </row>
    <row r="977" spans="1:9" x14ac:dyDescent="0.15">
      <c r="A977" s="2">
        <v>14</v>
      </c>
      <c r="B977" s="1" t="s">
        <v>319</v>
      </c>
      <c r="C977" s="4">
        <v>0</v>
      </c>
      <c r="D977" s="8">
        <v>0</v>
      </c>
      <c r="E977" s="4">
        <v>0</v>
      </c>
      <c r="F977" s="8">
        <v>0</v>
      </c>
      <c r="G977" s="4">
        <v>0</v>
      </c>
      <c r="H977" s="8">
        <v>0</v>
      </c>
      <c r="I977" s="4">
        <v>0</v>
      </c>
    </row>
    <row r="978" spans="1:9" x14ac:dyDescent="0.15">
      <c r="A978" s="2">
        <v>14</v>
      </c>
      <c r="B978" s="1" t="s">
        <v>320</v>
      </c>
      <c r="C978" s="4">
        <v>0</v>
      </c>
      <c r="D978" s="8">
        <v>0</v>
      </c>
      <c r="E978" s="4">
        <v>0</v>
      </c>
      <c r="F978" s="8">
        <v>0</v>
      </c>
      <c r="G978" s="4">
        <v>0</v>
      </c>
      <c r="H978" s="8">
        <v>0</v>
      </c>
      <c r="I978" s="4">
        <v>0</v>
      </c>
    </row>
    <row r="979" spans="1:9" x14ac:dyDescent="0.15">
      <c r="A979" s="2">
        <v>14</v>
      </c>
      <c r="B979" s="1" t="s">
        <v>321</v>
      </c>
      <c r="C979" s="4">
        <v>0</v>
      </c>
      <c r="D979" s="8">
        <v>0</v>
      </c>
      <c r="E979" s="4">
        <v>0</v>
      </c>
      <c r="F979" s="8">
        <v>0</v>
      </c>
      <c r="G979" s="4">
        <v>0</v>
      </c>
      <c r="H979" s="8">
        <v>0</v>
      </c>
      <c r="I979" s="4">
        <v>0</v>
      </c>
    </row>
    <row r="980" spans="1:9" x14ac:dyDescent="0.15">
      <c r="A980" s="2">
        <v>14</v>
      </c>
      <c r="B980" s="1" t="s">
        <v>322</v>
      </c>
      <c r="C980" s="4">
        <v>0</v>
      </c>
      <c r="D980" s="8">
        <v>0</v>
      </c>
      <c r="E980" s="4">
        <v>0</v>
      </c>
      <c r="F980" s="8">
        <v>0</v>
      </c>
      <c r="G980" s="4">
        <v>0</v>
      </c>
      <c r="H980" s="8">
        <v>0</v>
      </c>
      <c r="I980" s="4">
        <v>0</v>
      </c>
    </row>
    <row r="981" spans="1:9" x14ac:dyDescent="0.15">
      <c r="A981" s="2">
        <v>14</v>
      </c>
      <c r="B981" s="1" t="s">
        <v>323</v>
      </c>
      <c r="C981" s="4">
        <v>0</v>
      </c>
      <c r="D981" s="8">
        <v>0</v>
      </c>
      <c r="E981" s="4">
        <v>0</v>
      </c>
      <c r="F981" s="8">
        <v>0</v>
      </c>
      <c r="G981" s="4">
        <v>0</v>
      </c>
      <c r="H981" s="8">
        <v>0</v>
      </c>
      <c r="I981" s="4">
        <v>0</v>
      </c>
    </row>
    <row r="982" spans="1:9" x14ac:dyDescent="0.15">
      <c r="A982" s="2">
        <v>14</v>
      </c>
      <c r="B982" s="1" t="s">
        <v>208</v>
      </c>
      <c r="C982" s="4">
        <v>0</v>
      </c>
      <c r="D982" s="8">
        <v>0</v>
      </c>
      <c r="E982" s="4">
        <v>0</v>
      </c>
      <c r="F982" s="8">
        <v>0</v>
      </c>
      <c r="G982" s="4">
        <v>0</v>
      </c>
      <c r="H982" s="8">
        <v>0</v>
      </c>
      <c r="I982" s="4">
        <v>0</v>
      </c>
    </row>
    <row r="983" spans="1:9" x14ac:dyDescent="0.15">
      <c r="A983" s="2">
        <v>14</v>
      </c>
      <c r="B983" s="1" t="s">
        <v>324</v>
      </c>
      <c r="C983" s="4">
        <v>0</v>
      </c>
      <c r="D983" s="8">
        <v>0</v>
      </c>
      <c r="E983" s="4">
        <v>0</v>
      </c>
      <c r="F983" s="8">
        <v>0</v>
      </c>
      <c r="G983" s="4">
        <v>0</v>
      </c>
      <c r="H983" s="8">
        <v>0</v>
      </c>
      <c r="I983" s="4">
        <v>0</v>
      </c>
    </row>
    <row r="984" spans="1:9" x14ac:dyDescent="0.15">
      <c r="A984" s="2">
        <v>14</v>
      </c>
      <c r="B984" s="1" t="s">
        <v>325</v>
      </c>
      <c r="C984" s="4">
        <v>0</v>
      </c>
      <c r="D984" s="8">
        <v>0</v>
      </c>
      <c r="E984" s="4">
        <v>0</v>
      </c>
      <c r="F984" s="8">
        <v>0</v>
      </c>
      <c r="G984" s="4">
        <v>0</v>
      </c>
      <c r="H984" s="8">
        <v>0</v>
      </c>
      <c r="I984" s="4">
        <v>0</v>
      </c>
    </row>
    <row r="985" spans="1:9" x14ac:dyDescent="0.15">
      <c r="A985" s="2">
        <v>14</v>
      </c>
      <c r="B985" s="1" t="s">
        <v>277</v>
      </c>
      <c r="C985" s="4">
        <v>0</v>
      </c>
      <c r="D985" s="8">
        <v>0</v>
      </c>
      <c r="E985" s="4">
        <v>0</v>
      </c>
      <c r="F985" s="8">
        <v>0</v>
      </c>
      <c r="G985" s="4">
        <v>0</v>
      </c>
      <c r="H985" s="8">
        <v>0</v>
      </c>
      <c r="I985" s="4">
        <v>0</v>
      </c>
    </row>
    <row r="986" spans="1:9" x14ac:dyDescent="0.15">
      <c r="A986" s="2">
        <v>14</v>
      </c>
      <c r="B986" s="1" t="s">
        <v>326</v>
      </c>
      <c r="C986" s="4">
        <v>0</v>
      </c>
      <c r="D986" s="8">
        <v>0</v>
      </c>
      <c r="E986" s="4">
        <v>0</v>
      </c>
      <c r="F986" s="8">
        <v>0</v>
      </c>
      <c r="G986" s="4">
        <v>0</v>
      </c>
      <c r="H986" s="8">
        <v>0</v>
      </c>
      <c r="I986" s="4">
        <v>0</v>
      </c>
    </row>
    <row r="987" spans="1:9" x14ac:dyDescent="0.15">
      <c r="A987" s="2">
        <v>14</v>
      </c>
      <c r="B987" s="1" t="s">
        <v>209</v>
      </c>
      <c r="C987" s="4">
        <v>0</v>
      </c>
      <c r="D987" s="8">
        <v>0</v>
      </c>
      <c r="E987" s="4">
        <v>0</v>
      </c>
      <c r="F987" s="8">
        <v>0</v>
      </c>
      <c r="G987" s="4">
        <v>0</v>
      </c>
      <c r="H987" s="8">
        <v>0</v>
      </c>
      <c r="I987" s="4">
        <v>0</v>
      </c>
    </row>
    <row r="988" spans="1:9" x14ac:dyDescent="0.15">
      <c r="A988" s="2">
        <v>14</v>
      </c>
      <c r="B988" s="1" t="s">
        <v>327</v>
      </c>
      <c r="C988" s="4">
        <v>0</v>
      </c>
      <c r="D988" s="8">
        <v>0</v>
      </c>
      <c r="E988" s="4">
        <v>0</v>
      </c>
      <c r="F988" s="8">
        <v>0</v>
      </c>
      <c r="G988" s="4">
        <v>0</v>
      </c>
      <c r="H988" s="8">
        <v>0</v>
      </c>
      <c r="I988" s="4">
        <v>0</v>
      </c>
    </row>
    <row r="989" spans="1:9" x14ac:dyDescent="0.15">
      <c r="A989" s="2">
        <v>14</v>
      </c>
      <c r="B989" s="1" t="s">
        <v>328</v>
      </c>
      <c r="C989" s="4">
        <v>0</v>
      </c>
      <c r="D989" s="8">
        <v>0</v>
      </c>
      <c r="E989" s="4">
        <v>0</v>
      </c>
      <c r="F989" s="8">
        <v>0</v>
      </c>
      <c r="G989" s="4">
        <v>0</v>
      </c>
      <c r="H989" s="8">
        <v>0</v>
      </c>
      <c r="I989" s="4">
        <v>0</v>
      </c>
    </row>
    <row r="990" spans="1:9" x14ac:dyDescent="0.15">
      <c r="A990" s="2">
        <v>14</v>
      </c>
      <c r="B990" s="1" t="s">
        <v>329</v>
      </c>
      <c r="C990" s="4">
        <v>0</v>
      </c>
      <c r="D990" s="8">
        <v>0</v>
      </c>
      <c r="E990" s="4">
        <v>0</v>
      </c>
      <c r="F990" s="8">
        <v>0</v>
      </c>
      <c r="G990" s="4">
        <v>0</v>
      </c>
      <c r="H990" s="8">
        <v>0</v>
      </c>
      <c r="I990" s="4">
        <v>0</v>
      </c>
    </row>
    <row r="991" spans="1:9" x14ac:dyDescent="0.15">
      <c r="A991" s="2">
        <v>14</v>
      </c>
      <c r="B991" s="1" t="s">
        <v>330</v>
      </c>
      <c r="C991" s="4">
        <v>0</v>
      </c>
      <c r="D991" s="8">
        <v>0</v>
      </c>
      <c r="E991" s="4">
        <v>0</v>
      </c>
      <c r="F991" s="8">
        <v>0</v>
      </c>
      <c r="G991" s="4">
        <v>0</v>
      </c>
      <c r="H991" s="8">
        <v>0</v>
      </c>
      <c r="I991" s="4">
        <v>0</v>
      </c>
    </row>
    <row r="992" spans="1:9" x14ac:dyDescent="0.15">
      <c r="A992" s="2">
        <v>14</v>
      </c>
      <c r="B992" s="1" t="s">
        <v>331</v>
      </c>
      <c r="C992" s="4">
        <v>0</v>
      </c>
      <c r="D992" s="8">
        <v>0</v>
      </c>
      <c r="E992" s="4">
        <v>0</v>
      </c>
      <c r="F992" s="8">
        <v>0</v>
      </c>
      <c r="G992" s="4">
        <v>0</v>
      </c>
      <c r="H992" s="8">
        <v>0</v>
      </c>
      <c r="I992" s="4">
        <v>0</v>
      </c>
    </row>
    <row r="993" spans="1:9" x14ac:dyDescent="0.15">
      <c r="A993" s="2">
        <v>14</v>
      </c>
      <c r="B993" s="1" t="s">
        <v>332</v>
      </c>
      <c r="C993" s="4">
        <v>0</v>
      </c>
      <c r="D993" s="8">
        <v>0</v>
      </c>
      <c r="E993" s="4">
        <v>0</v>
      </c>
      <c r="F993" s="8">
        <v>0</v>
      </c>
      <c r="G993" s="4">
        <v>0</v>
      </c>
      <c r="H993" s="8">
        <v>0</v>
      </c>
      <c r="I993" s="4">
        <v>0</v>
      </c>
    </row>
    <row r="994" spans="1:9" x14ac:dyDescent="0.15">
      <c r="A994" s="2">
        <v>14</v>
      </c>
      <c r="B994" s="1" t="s">
        <v>259</v>
      </c>
      <c r="C994" s="4">
        <v>0</v>
      </c>
      <c r="D994" s="8">
        <v>0</v>
      </c>
      <c r="E994" s="4">
        <v>0</v>
      </c>
      <c r="F994" s="8">
        <v>0</v>
      </c>
      <c r="G994" s="4">
        <v>0</v>
      </c>
      <c r="H994" s="8">
        <v>0</v>
      </c>
      <c r="I994" s="4">
        <v>0</v>
      </c>
    </row>
    <row r="995" spans="1:9" x14ac:dyDescent="0.15">
      <c r="A995" s="2">
        <v>14</v>
      </c>
      <c r="B995" s="1" t="s">
        <v>333</v>
      </c>
      <c r="C995" s="4">
        <v>0</v>
      </c>
      <c r="D995" s="8">
        <v>0</v>
      </c>
      <c r="E995" s="4">
        <v>0</v>
      </c>
      <c r="F995" s="8">
        <v>0</v>
      </c>
      <c r="G995" s="4">
        <v>0</v>
      </c>
      <c r="H995" s="8">
        <v>0</v>
      </c>
      <c r="I995" s="4">
        <v>0</v>
      </c>
    </row>
    <row r="996" spans="1:9" x14ac:dyDescent="0.15">
      <c r="A996" s="2">
        <v>14</v>
      </c>
      <c r="B996" s="1" t="s">
        <v>334</v>
      </c>
      <c r="C996" s="4">
        <v>0</v>
      </c>
      <c r="D996" s="8">
        <v>0</v>
      </c>
      <c r="E996" s="4">
        <v>0</v>
      </c>
      <c r="F996" s="8">
        <v>0</v>
      </c>
      <c r="G996" s="4">
        <v>0</v>
      </c>
      <c r="H996" s="8">
        <v>0</v>
      </c>
      <c r="I996" s="4">
        <v>0</v>
      </c>
    </row>
    <row r="997" spans="1:9" x14ac:dyDescent="0.15">
      <c r="A997" s="2">
        <v>14</v>
      </c>
      <c r="B997" s="1" t="s">
        <v>335</v>
      </c>
      <c r="C997" s="4">
        <v>0</v>
      </c>
      <c r="D997" s="8">
        <v>0</v>
      </c>
      <c r="E997" s="4">
        <v>0</v>
      </c>
      <c r="F997" s="8">
        <v>0</v>
      </c>
      <c r="G997" s="4">
        <v>0</v>
      </c>
      <c r="H997" s="8">
        <v>0</v>
      </c>
      <c r="I997" s="4">
        <v>0</v>
      </c>
    </row>
    <row r="998" spans="1:9" x14ac:dyDescent="0.15">
      <c r="A998" s="2">
        <v>14</v>
      </c>
      <c r="B998" s="1" t="s">
        <v>336</v>
      </c>
      <c r="C998" s="4">
        <v>0</v>
      </c>
      <c r="D998" s="8">
        <v>0</v>
      </c>
      <c r="E998" s="4">
        <v>0</v>
      </c>
      <c r="F998" s="8">
        <v>0</v>
      </c>
      <c r="G998" s="4">
        <v>0</v>
      </c>
      <c r="H998" s="8">
        <v>0</v>
      </c>
      <c r="I998" s="4">
        <v>0</v>
      </c>
    </row>
    <row r="999" spans="1:9" x14ac:dyDescent="0.15">
      <c r="A999" s="2">
        <v>14</v>
      </c>
      <c r="B999" s="1" t="s">
        <v>337</v>
      </c>
      <c r="C999" s="4">
        <v>0</v>
      </c>
      <c r="D999" s="8">
        <v>0</v>
      </c>
      <c r="E999" s="4">
        <v>0</v>
      </c>
      <c r="F999" s="8">
        <v>0</v>
      </c>
      <c r="G999" s="4">
        <v>0</v>
      </c>
      <c r="H999" s="8">
        <v>0</v>
      </c>
      <c r="I999" s="4">
        <v>0</v>
      </c>
    </row>
    <row r="1000" spans="1:9" x14ac:dyDescent="0.15">
      <c r="A1000" s="2">
        <v>14</v>
      </c>
      <c r="B1000" s="1" t="s">
        <v>338</v>
      </c>
      <c r="C1000" s="4">
        <v>0</v>
      </c>
      <c r="D1000" s="8">
        <v>0</v>
      </c>
      <c r="E1000" s="4">
        <v>0</v>
      </c>
      <c r="F1000" s="8">
        <v>0</v>
      </c>
      <c r="G1000" s="4">
        <v>0</v>
      </c>
      <c r="H1000" s="8">
        <v>0</v>
      </c>
      <c r="I1000" s="4">
        <v>0</v>
      </c>
    </row>
    <row r="1001" spans="1:9" x14ac:dyDescent="0.15">
      <c r="A1001" s="2">
        <v>14</v>
      </c>
      <c r="B1001" s="1" t="s">
        <v>339</v>
      </c>
      <c r="C1001" s="4">
        <v>0</v>
      </c>
      <c r="D1001" s="8">
        <v>0</v>
      </c>
      <c r="E1001" s="4">
        <v>0</v>
      </c>
      <c r="F1001" s="8">
        <v>0</v>
      </c>
      <c r="G1001" s="4">
        <v>0</v>
      </c>
      <c r="H1001" s="8">
        <v>0</v>
      </c>
      <c r="I1001" s="4">
        <v>0</v>
      </c>
    </row>
    <row r="1002" spans="1:9" x14ac:dyDescent="0.15">
      <c r="A1002" s="2">
        <v>14</v>
      </c>
      <c r="B1002" s="1" t="s">
        <v>340</v>
      </c>
      <c r="C1002" s="4">
        <v>0</v>
      </c>
      <c r="D1002" s="8">
        <v>0</v>
      </c>
      <c r="E1002" s="4">
        <v>0</v>
      </c>
      <c r="F1002" s="8">
        <v>0</v>
      </c>
      <c r="G1002" s="4">
        <v>0</v>
      </c>
      <c r="H1002" s="8">
        <v>0</v>
      </c>
      <c r="I1002" s="4">
        <v>0</v>
      </c>
    </row>
    <row r="1003" spans="1:9" x14ac:dyDescent="0.15">
      <c r="A1003" s="2">
        <v>14</v>
      </c>
      <c r="B1003" s="1" t="s">
        <v>341</v>
      </c>
      <c r="C1003" s="4">
        <v>0</v>
      </c>
      <c r="D1003" s="8">
        <v>0</v>
      </c>
      <c r="E1003" s="4">
        <v>0</v>
      </c>
      <c r="F1003" s="8">
        <v>0</v>
      </c>
      <c r="G1003" s="4">
        <v>0</v>
      </c>
      <c r="H1003" s="8">
        <v>0</v>
      </c>
      <c r="I1003" s="4">
        <v>0</v>
      </c>
    </row>
    <row r="1004" spans="1:9" x14ac:dyDescent="0.15">
      <c r="A1004" s="2">
        <v>14</v>
      </c>
      <c r="B1004" s="1" t="s">
        <v>342</v>
      </c>
      <c r="C1004" s="4">
        <v>0</v>
      </c>
      <c r="D1004" s="8">
        <v>0</v>
      </c>
      <c r="E1004" s="4">
        <v>0</v>
      </c>
      <c r="F1004" s="8">
        <v>0</v>
      </c>
      <c r="G1004" s="4">
        <v>0</v>
      </c>
      <c r="H1004" s="8">
        <v>0</v>
      </c>
      <c r="I1004" s="4">
        <v>0</v>
      </c>
    </row>
    <row r="1005" spans="1:9" x14ac:dyDescent="0.15">
      <c r="A1005" s="2">
        <v>14</v>
      </c>
      <c r="B1005" s="1" t="s">
        <v>275</v>
      </c>
      <c r="C1005" s="4">
        <v>0</v>
      </c>
      <c r="D1005" s="8">
        <v>0</v>
      </c>
      <c r="E1005" s="4">
        <v>0</v>
      </c>
      <c r="F1005" s="8">
        <v>0</v>
      </c>
      <c r="G1005" s="4">
        <v>0</v>
      </c>
      <c r="H1005" s="8">
        <v>0</v>
      </c>
      <c r="I1005" s="4">
        <v>0</v>
      </c>
    </row>
    <row r="1006" spans="1:9" x14ac:dyDescent="0.15">
      <c r="A1006" s="2">
        <v>14</v>
      </c>
      <c r="B1006" s="1" t="s">
        <v>261</v>
      </c>
      <c r="C1006" s="4">
        <v>0</v>
      </c>
      <c r="D1006" s="8">
        <v>0</v>
      </c>
      <c r="E1006" s="4">
        <v>0</v>
      </c>
      <c r="F1006" s="8">
        <v>0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14</v>
      </c>
      <c r="B1007" s="1" t="s">
        <v>343</v>
      </c>
      <c r="C1007" s="4">
        <v>0</v>
      </c>
      <c r="D1007" s="8">
        <v>0</v>
      </c>
      <c r="E1007" s="4">
        <v>0</v>
      </c>
      <c r="F1007" s="8">
        <v>0</v>
      </c>
      <c r="G1007" s="4">
        <v>0</v>
      </c>
      <c r="H1007" s="8">
        <v>0</v>
      </c>
      <c r="I1007" s="4">
        <v>0</v>
      </c>
    </row>
    <row r="1008" spans="1:9" x14ac:dyDescent="0.15">
      <c r="A1008" s="2">
        <v>14</v>
      </c>
      <c r="B1008" s="1" t="s">
        <v>344</v>
      </c>
      <c r="C1008" s="4">
        <v>0</v>
      </c>
      <c r="D1008" s="8">
        <v>0</v>
      </c>
      <c r="E1008" s="4">
        <v>0</v>
      </c>
      <c r="F1008" s="8">
        <v>0</v>
      </c>
      <c r="G1008" s="4">
        <v>0</v>
      </c>
      <c r="H1008" s="8">
        <v>0</v>
      </c>
      <c r="I1008" s="4">
        <v>0</v>
      </c>
    </row>
    <row r="1009" spans="1:9" x14ac:dyDescent="0.15">
      <c r="A1009" s="2">
        <v>14</v>
      </c>
      <c r="B1009" s="1" t="s">
        <v>188</v>
      </c>
      <c r="C1009" s="4">
        <v>0</v>
      </c>
      <c r="D1009" s="8">
        <v>0</v>
      </c>
      <c r="E1009" s="4">
        <v>0</v>
      </c>
      <c r="F1009" s="8">
        <v>0</v>
      </c>
      <c r="G1009" s="4">
        <v>0</v>
      </c>
      <c r="H1009" s="8">
        <v>0</v>
      </c>
      <c r="I1009" s="4">
        <v>0</v>
      </c>
    </row>
    <row r="1010" spans="1:9" x14ac:dyDescent="0.15">
      <c r="A1010" s="2">
        <v>14</v>
      </c>
      <c r="B1010" s="1" t="s">
        <v>345</v>
      </c>
      <c r="C1010" s="4">
        <v>0</v>
      </c>
      <c r="D1010" s="8">
        <v>0</v>
      </c>
      <c r="E1010" s="4">
        <v>0</v>
      </c>
      <c r="F1010" s="8">
        <v>0</v>
      </c>
      <c r="G1010" s="4">
        <v>0</v>
      </c>
      <c r="H1010" s="8">
        <v>0</v>
      </c>
      <c r="I1010" s="4">
        <v>0</v>
      </c>
    </row>
    <row r="1011" spans="1:9" x14ac:dyDescent="0.15">
      <c r="A1011" s="2">
        <v>14</v>
      </c>
      <c r="B1011" s="1" t="s">
        <v>346</v>
      </c>
      <c r="C1011" s="4">
        <v>0</v>
      </c>
      <c r="D1011" s="8">
        <v>0</v>
      </c>
      <c r="E1011" s="4">
        <v>0</v>
      </c>
      <c r="F1011" s="8">
        <v>0</v>
      </c>
      <c r="G1011" s="4">
        <v>0</v>
      </c>
      <c r="H1011" s="8">
        <v>0</v>
      </c>
      <c r="I1011" s="4">
        <v>0</v>
      </c>
    </row>
    <row r="1012" spans="1:9" x14ac:dyDescent="0.15">
      <c r="A1012" s="2">
        <v>14</v>
      </c>
      <c r="B1012" s="1" t="s">
        <v>182</v>
      </c>
      <c r="C1012" s="4">
        <v>0</v>
      </c>
      <c r="D1012" s="8">
        <v>0</v>
      </c>
      <c r="E1012" s="4">
        <v>0</v>
      </c>
      <c r="F1012" s="8">
        <v>0</v>
      </c>
      <c r="G1012" s="4">
        <v>0</v>
      </c>
      <c r="H1012" s="8">
        <v>0</v>
      </c>
      <c r="I1012" s="4">
        <v>0</v>
      </c>
    </row>
    <row r="1013" spans="1:9" x14ac:dyDescent="0.15">
      <c r="A1013" s="2">
        <v>14</v>
      </c>
      <c r="B1013" s="1" t="s">
        <v>347</v>
      </c>
      <c r="C1013" s="4">
        <v>0</v>
      </c>
      <c r="D1013" s="8">
        <v>0</v>
      </c>
      <c r="E1013" s="4">
        <v>0</v>
      </c>
      <c r="F1013" s="8">
        <v>0</v>
      </c>
      <c r="G1013" s="4">
        <v>0</v>
      </c>
      <c r="H1013" s="8">
        <v>0</v>
      </c>
      <c r="I1013" s="4">
        <v>0</v>
      </c>
    </row>
    <row r="1014" spans="1:9" x14ac:dyDescent="0.15">
      <c r="A1014" s="2">
        <v>14</v>
      </c>
      <c r="B1014" s="1" t="s">
        <v>348</v>
      </c>
      <c r="C1014" s="4">
        <v>0</v>
      </c>
      <c r="D1014" s="8">
        <v>0</v>
      </c>
      <c r="E1014" s="4">
        <v>0</v>
      </c>
      <c r="F1014" s="8">
        <v>0</v>
      </c>
      <c r="G1014" s="4">
        <v>0</v>
      </c>
      <c r="H1014" s="8">
        <v>0</v>
      </c>
      <c r="I1014" s="4">
        <v>0</v>
      </c>
    </row>
    <row r="1015" spans="1:9" x14ac:dyDescent="0.15">
      <c r="A1015" s="2">
        <v>14</v>
      </c>
      <c r="B1015" s="1" t="s">
        <v>349</v>
      </c>
      <c r="C1015" s="4">
        <v>0</v>
      </c>
      <c r="D1015" s="8">
        <v>0</v>
      </c>
      <c r="E1015" s="4">
        <v>0</v>
      </c>
      <c r="F1015" s="8">
        <v>0</v>
      </c>
      <c r="G1015" s="4">
        <v>0</v>
      </c>
      <c r="H1015" s="8">
        <v>0</v>
      </c>
      <c r="I1015" s="4">
        <v>0</v>
      </c>
    </row>
    <row r="1016" spans="1:9" x14ac:dyDescent="0.15">
      <c r="A1016" s="2">
        <v>14</v>
      </c>
      <c r="B1016" s="1" t="s">
        <v>350</v>
      </c>
      <c r="C1016" s="4">
        <v>0</v>
      </c>
      <c r="D1016" s="8">
        <v>0</v>
      </c>
      <c r="E1016" s="4">
        <v>0</v>
      </c>
      <c r="F1016" s="8">
        <v>0</v>
      </c>
      <c r="G1016" s="4">
        <v>0</v>
      </c>
      <c r="H1016" s="8">
        <v>0</v>
      </c>
      <c r="I1016" s="4">
        <v>0</v>
      </c>
    </row>
    <row r="1017" spans="1:9" x14ac:dyDescent="0.15">
      <c r="A1017" s="2">
        <v>14</v>
      </c>
      <c r="B1017" s="1" t="s">
        <v>211</v>
      </c>
      <c r="C1017" s="4">
        <v>0</v>
      </c>
      <c r="D1017" s="8">
        <v>0</v>
      </c>
      <c r="E1017" s="4">
        <v>0</v>
      </c>
      <c r="F1017" s="8">
        <v>0</v>
      </c>
      <c r="G1017" s="4">
        <v>0</v>
      </c>
      <c r="H1017" s="8">
        <v>0</v>
      </c>
      <c r="I1017" s="4">
        <v>0</v>
      </c>
    </row>
    <row r="1018" spans="1:9" x14ac:dyDescent="0.15">
      <c r="A1018" s="2">
        <v>14</v>
      </c>
      <c r="B1018" s="1" t="s">
        <v>233</v>
      </c>
      <c r="C1018" s="4">
        <v>0</v>
      </c>
      <c r="D1018" s="8">
        <v>0</v>
      </c>
      <c r="E1018" s="4">
        <v>0</v>
      </c>
      <c r="F1018" s="8">
        <v>0</v>
      </c>
      <c r="G1018" s="4">
        <v>0</v>
      </c>
      <c r="H1018" s="8">
        <v>0</v>
      </c>
      <c r="I1018" s="4">
        <v>0</v>
      </c>
    </row>
    <row r="1019" spans="1:9" x14ac:dyDescent="0.15">
      <c r="A1019" s="2">
        <v>14</v>
      </c>
      <c r="B1019" s="1" t="s">
        <v>351</v>
      </c>
      <c r="C1019" s="4">
        <v>0</v>
      </c>
      <c r="D1019" s="8">
        <v>0</v>
      </c>
      <c r="E1019" s="4">
        <v>0</v>
      </c>
      <c r="F1019" s="8">
        <v>0</v>
      </c>
      <c r="G1019" s="4">
        <v>0</v>
      </c>
      <c r="H1019" s="8">
        <v>0</v>
      </c>
      <c r="I1019" s="4">
        <v>0</v>
      </c>
    </row>
    <row r="1020" spans="1:9" x14ac:dyDescent="0.15">
      <c r="A1020" s="2">
        <v>14</v>
      </c>
      <c r="B1020" s="1" t="s">
        <v>352</v>
      </c>
      <c r="C1020" s="4">
        <v>0</v>
      </c>
      <c r="D1020" s="8">
        <v>0</v>
      </c>
      <c r="E1020" s="4">
        <v>0</v>
      </c>
      <c r="F1020" s="8">
        <v>0</v>
      </c>
      <c r="G1020" s="4">
        <v>0</v>
      </c>
      <c r="H1020" s="8">
        <v>0</v>
      </c>
      <c r="I1020" s="4">
        <v>0</v>
      </c>
    </row>
    <row r="1021" spans="1:9" x14ac:dyDescent="0.15">
      <c r="A1021" s="2">
        <v>14</v>
      </c>
      <c r="B1021" s="1" t="s">
        <v>353</v>
      </c>
      <c r="C1021" s="4">
        <v>0</v>
      </c>
      <c r="D1021" s="8">
        <v>0</v>
      </c>
      <c r="E1021" s="4">
        <v>0</v>
      </c>
      <c r="F1021" s="8">
        <v>0</v>
      </c>
      <c r="G1021" s="4">
        <v>0</v>
      </c>
      <c r="H1021" s="8">
        <v>0</v>
      </c>
      <c r="I1021" s="4">
        <v>0</v>
      </c>
    </row>
    <row r="1022" spans="1:9" x14ac:dyDescent="0.15">
      <c r="A1022" s="2">
        <v>14</v>
      </c>
      <c r="B1022" s="1" t="s">
        <v>354</v>
      </c>
      <c r="C1022" s="4">
        <v>0</v>
      </c>
      <c r="D1022" s="8">
        <v>0</v>
      </c>
      <c r="E1022" s="4">
        <v>0</v>
      </c>
      <c r="F1022" s="8">
        <v>0</v>
      </c>
      <c r="G1022" s="4">
        <v>0</v>
      </c>
      <c r="H1022" s="8">
        <v>0</v>
      </c>
      <c r="I1022" s="4">
        <v>0</v>
      </c>
    </row>
    <row r="1023" spans="1:9" x14ac:dyDescent="0.15">
      <c r="A1023" s="2">
        <v>14</v>
      </c>
      <c r="B1023" s="1" t="s">
        <v>212</v>
      </c>
      <c r="C1023" s="4">
        <v>0</v>
      </c>
      <c r="D1023" s="8">
        <v>0</v>
      </c>
      <c r="E1023" s="4">
        <v>0</v>
      </c>
      <c r="F1023" s="8">
        <v>0</v>
      </c>
      <c r="G1023" s="4">
        <v>0</v>
      </c>
      <c r="H1023" s="8">
        <v>0</v>
      </c>
      <c r="I1023" s="4">
        <v>0</v>
      </c>
    </row>
    <row r="1024" spans="1:9" x14ac:dyDescent="0.15">
      <c r="A1024" s="2">
        <v>14</v>
      </c>
      <c r="B1024" s="1" t="s">
        <v>355</v>
      </c>
      <c r="C1024" s="4">
        <v>0</v>
      </c>
      <c r="D1024" s="8">
        <v>0</v>
      </c>
      <c r="E1024" s="4">
        <v>0</v>
      </c>
      <c r="F1024" s="8">
        <v>0</v>
      </c>
      <c r="G1024" s="4">
        <v>0</v>
      </c>
      <c r="H1024" s="8">
        <v>0</v>
      </c>
      <c r="I1024" s="4">
        <v>0</v>
      </c>
    </row>
    <row r="1025" spans="1:9" x14ac:dyDescent="0.15">
      <c r="A1025" s="2">
        <v>14</v>
      </c>
      <c r="B1025" s="1" t="s">
        <v>356</v>
      </c>
      <c r="C1025" s="4">
        <v>0</v>
      </c>
      <c r="D1025" s="8">
        <v>0</v>
      </c>
      <c r="E1025" s="4">
        <v>0</v>
      </c>
      <c r="F1025" s="8">
        <v>0</v>
      </c>
      <c r="G1025" s="4">
        <v>0</v>
      </c>
      <c r="H1025" s="8">
        <v>0</v>
      </c>
      <c r="I1025" s="4">
        <v>0</v>
      </c>
    </row>
    <row r="1026" spans="1:9" x14ac:dyDescent="0.15">
      <c r="A1026" s="2">
        <v>14</v>
      </c>
      <c r="B1026" s="1" t="s">
        <v>357</v>
      </c>
      <c r="C1026" s="4">
        <v>0</v>
      </c>
      <c r="D1026" s="8">
        <v>0</v>
      </c>
      <c r="E1026" s="4">
        <v>0</v>
      </c>
      <c r="F1026" s="8">
        <v>0</v>
      </c>
      <c r="G1026" s="4">
        <v>0</v>
      </c>
      <c r="H1026" s="8">
        <v>0</v>
      </c>
      <c r="I1026" s="4">
        <v>0</v>
      </c>
    </row>
    <row r="1027" spans="1:9" x14ac:dyDescent="0.15">
      <c r="A1027" s="2">
        <v>14</v>
      </c>
      <c r="B1027" s="1" t="s">
        <v>358</v>
      </c>
      <c r="C1027" s="4">
        <v>0</v>
      </c>
      <c r="D1027" s="8">
        <v>0</v>
      </c>
      <c r="E1027" s="4">
        <v>0</v>
      </c>
      <c r="F1027" s="8">
        <v>0</v>
      </c>
      <c r="G1027" s="4">
        <v>0</v>
      </c>
      <c r="H1027" s="8">
        <v>0</v>
      </c>
      <c r="I1027" s="4">
        <v>0</v>
      </c>
    </row>
    <row r="1028" spans="1:9" x14ac:dyDescent="0.15">
      <c r="A1028" s="2">
        <v>14</v>
      </c>
      <c r="B1028" s="1" t="s">
        <v>247</v>
      </c>
      <c r="C1028" s="4">
        <v>0</v>
      </c>
      <c r="D1028" s="8">
        <v>0</v>
      </c>
      <c r="E1028" s="4">
        <v>0</v>
      </c>
      <c r="F1028" s="8">
        <v>0</v>
      </c>
      <c r="G1028" s="4">
        <v>0</v>
      </c>
      <c r="H1028" s="8">
        <v>0</v>
      </c>
      <c r="I1028" s="4">
        <v>0</v>
      </c>
    </row>
    <row r="1029" spans="1:9" x14ac:dyDescent="0.15">
      <c r="A1029" s="2">
        <v>14</v>
      </c>
      <c r="B1029" s="1" t="s">
        <v>359</v>
      </c>
      <c r="C1029" s="4">
        <v>0</v>
      </c>
      <c r="D1029" s="8">
        <v>0</v>
      </c>
      <c r="E1029" s="4">
        <v>0</v>
      </c>
      <c r="F1029" s="8">
        <v>0</v>
      </c>
      <c r="G1029" s="4">
        <v>0</v>
      </c>
      <c r="H1029" s="8">
        <v>0</v>
      </c>
      <c r="I1029" s="4">
        <v>0</v>
      </c>
    </row>
    <row r="1030" spans="1:9" x14ac:dyDescent="0.15">
      <c r="A1030" s="2">
        <v>14</v>
      </c>
      <c r="B1030" s="1" t="s">
        <v>360</v>
      </c>
      <c r="C1030" s="4">
        <v>0</v>
      </c>
      <c r="D1030" s="8">
        <v>0</v>
      </c>
      <c r="E1030" s="4">
        <v>0</v>
      </c>
      <c r="F1030" s="8">
        <v>0</v>
      </c>
      <c r="G1030" s="4">
        <v>0</v>
      </c>
      <c r="H1030" s="8">
        <v>0</v>
      </c>
      <c r="I1030" s="4">
        <v>0</v>
      </c>
    </row>
    <row r="1031" spans="1:9" x14ac:dyDescent="0.15">
      <c r="A1031" s="2">
        <v>14</v>
      </c>
      <c r="B1031" s="1" t="s">
        <v>361</v>
      </c>
      <c r="C1031" s="4">
        <v>0</v>
      </c>
      <c r="D1031" s="8">
        <v>0</v>
      </c>
      <c r="E1031" s="4">
        <v>0</v>
      </c>
      <c r="F1031" s="8">
        <v>0</v>
      </c>
      <c r="G1031" s="4">
        <v>0</v>
      </c>
      <c r="H1031" s="8">
        <v>0</v>
      </c>
      <c r="I1031" s="4">
        <v>0</v>
      </c>
    </row>
    <row r="1032" spans="1:9" x14ac:dyDescent="0.15">
      <c r="A1032" s="2">
        <v>14</v>
      </c>
      <c r="B1032" s="1" t="s">
        <v>362</v>
      </c>
      <c r="C1032" s="4">
        <v>0</v>
      </c>
      <c r="D1032" s="8">
        <v>0</v>
      </c>
      <c r="E1032" s="4">
        <v>0</v>
      </c>
      <c r="F1032" s="8">
        <v>0</v>
      </c>
      <c r="G1032" s="4">
        <v>0</v>
      </c>
      <c r="H1032" s="8">
        <v>0</v>
      </c>
      <c r="I1032" s="4">
        <v>0</v>
      </c>
    </row>
    <row r="1033" spans="1:9" x14ac:dyDescent="0.15">
      <c r="A1033" s="2">
        <v>14</v>
      </c>
      <c r="B1033" s="1" t="s">
        <v>363</v>
      </c>
      <c r="C1033" s="4">
        <v>0</v>
      </c>
      <c r="D1033" s="8">
        <v>0</v>
      </c>
      <c r="E1033" s="4">
        <v>0</v>
      </c>
      <c r="F1033" s="8">
        <v>0</v>
      </c>
      <c r="G1033" s="4">
        <v>0</v>
      </c>
      <c r="H1033" s="8">
        <v>0</v>
      </c>
      <c r="I1033" s="4">
        <v>0</v>
      </c>
    </row>
    <row r="1034" spans="1:9" x14ac:dyDescent="0.15">
      <c r="A1034" s="2">
        <v>14</v>
      </c>
      <c r="B1034" s="1" t="s">
        <v>364</v>
      </c>
      <c r="C1034" s="4">
        <v>0</v>
      </c>
      <c r="D1034" s="8">
        <v>0</v>
      </c>
      <c r="E1034" s="4">
        <v>0</v>
      </c>
      <c r="F1034" s="8">
        <v>0</v>
      </c>
      <c r="G1034" s="4">
        <v>0</v>
      </c>
      <c r="H1034" s="8">
        <v>0</v>
      </c>
      <c r="I1034" s="4">
        <v>0</v>
      </c>
    </row>
    <row r="1035" spans="1:9" x14ac:dyDescent="0.15">
      <c r="A1035" s="2">
        <v>14</v>
      </c>
      <c r="B1035" s="1" t="s">
        <v>365</v>
      </c>
      <c r="C1035" s="4">
        <v>0</v>
      </c>
      <c r="D1035" s="8">
        <v>0</v>
      </c>
      <c r="E1035" s="4">
        <v>0</v>
      </c>
      <c r="F1035" s="8">
        <v>0</v>
      </c>
      <c r="G1035" s="4">
        <v>0</v>
      </c>
      <c r="H1035" s="8">
        <v>0</v>
      </c>
      <c r="I1035" s="4">
        <v>0</v>
      </c>
    </row>
    <row r="1036" spans="1:9" x14ac:dyDescent="0.15">
      <c r="A1036" s="2">
        <v>14</v>
      </c>
      <c r="B1036" s="1" t="s">
        <v>366</v>
      </c>
      <c r="C1036" s="4">
        <v>0</v>
      </c>
      <c r="D1036" s="8">
        <v>0</v>
      </c>
      <c r="E1036" s="4">
        <v>0</v>
      </c>
      <c r="F1036" s="8">
        <v>0</v>
      </c>
      <c r="G1036" s="4">
        <v>0</v>
      </c>
      <c r="H1036" s="8">
        <v>0</v>
      </c>
      <c r="I1036" s="4">
        <v>0</v>
      </c>
    </row>
    <row r="1037" spans="1:9" x14ac:dyDescent="0.15">
      <c r="A1037" s="2">
        <v>14</v>
      </c>
      <c r="B1037" s="1" t="s">
        <v>367</v>
      </c>
      <c r="C1037" s="4">
        <v>0</v>
      </c>
      <c r="D1037" s="8">
        <v>0</v>
      </c>
      <c r="E1037" s="4">
        <v>0</v>
      </c>
      <c r="F1037" s="8">
        <v>0</v>
      </c>
      <c r="G1037" s="4">
        <v>0</v>
      </c>
      <c r="H1037" s="8">
        <v>0</v>
      </c>
      <c r="I1037" s="4">
        <v>0</v>
      </c>
    </row>
    <row r="1038" spans="1:9" x14ac:dyDescent="0.15">
      <c r="A1038" s="2">
        <v>14</v>
      </c>
      <c r="B1038" s="1" t="s">
        <v>368</v>
      </c>
      <c r="C1038" s="4">
        <v>0</v>
      </c>
      <c r="D1038" s="8">
        <v>0</v>
      </c>
      <c r="E1038" s="4">
        <v>0</v>
      </c>
      <c r="F1038" s="8">
        <v>0</v>
      </c>
      <c r="G1038" s="4">
        <v>0</v>
      </c>
      <c r="H1038" s="8">
        <v>0</v>
      </c>
      <c r="I1038" s="4">
        <v>0</v>
      </c>
    </row>
    <row r="1039" spans="1:9" x14ac:dyDescent="0.15">
      <c r="A1039" s="2">
        <v>14</v>
      </c>
      <c r="B1039" s="1" t="s">
        <v>369</v>
      </c>
      <c r="C1039" s="4">
        <v>0</v>
      </c>
      <c r="D1039" s="8">
        <v>0</v>
      </c>
      <c r="E1039" s="4">
        <v>0</v>
      </c>
      <c r="F1039" s="8">
        <v>0</v>
      </c>
      <c r="G1039" s="4">
        <v>0</v>
      </c>
      <c r="H1039" s="8">
        <v>0</v>
      </c>
      <c r="I1039" s="4">
        <v>0</v>
      </c>
    </row>
    <row r="1040" spans="1:9" x14ac:dyDescent="0.15">
      <c r="A1040" s="2">
        <v>14</v>
      </c>
      <c r="B1040" s="1" t="s">
        <v>248</v>
      </c>
      <c r="C1040" s="4">
        <v>0</v>
      </c>
      <c r="D1040" s="8">
        <v>0</v>
      </c>
      <c r="E1040" s="4">
        <v>0</v>
      </c>
      <c r="F1040" s="8">
        <v>0</v>
      </c>
      <c r="G1040" s="4">
        <v>0</v>
      </c>
      <c r="H1040" s="8">
        <v>0</v>
      </c>
      <c r="I1040" s="4">
        <v>0</v>
      </c>
    </row>
    <row r="1041" spans="1:9" x14ac:dyDescent="0.15">
      <c r="A1041" s="2">
        <v>14</v>
      </c>
      <c r="B1041" s="1" t="s">
        <v>370</v>
      </c>
      <c r="C1041" s="4">
        <v>0</v>
      </c>
      <c r="D1041" s="8">
        <v>0</v>
      </c>
      <c r="E1041" s="4">
        <v>0</v>
      </c>
      <c r="F1041" s="8">
        <v>0</v>
      </c>
      <c r="G1041" s="4">
        <v>0</v>
      </c>
      <c r="H1041" s="8">
        <v>0</v>
      </c>
      <c r="I1041" s="4">
        <v>0</v>
      </c>
    </row>
    <row r="1042" spans="1:9" x14ac:dyDescent="0.15">
      <c r="A1042" s="2">
        <v>14</v>
      </c>
      <c r="B1042" s="1" t="s">
        <v>371</v>
      </c>
      <c r="C1042" s="4">
        <v>0</v>
      </c>
      <c r="D1042" s="8">
        <v>0</v>
      </c>
      <c r="E1042" s="4">
        <v>0</v>
      </c>
      <c r="F1042" s="8">
        <v>0</v>
      </c>
      <c r="G1042" s="4">
        <v>0</v>
      </c>
      <c r="H1042" s="8">
        <v>0</v>
      </c>
      <c r="I1042" s="4">
        <v>0</v>
      </c>
    </row>
    <row r="1043" spans="1:9" x14ac:dyDescent="0.15">
      <c r="A1043" s="2">
        <v>14</v>
      </c>
      <c r="B1043" s="1" t="s">
        <v>372</v>
      </c>
      <c r="C1043" s="4">
        <v>0</v>
      </c>
      <c r="D1043" s="8">
        <v>0</v>
      </c>
      <c r="E1043" s="4">
        <v>0</v>
      </c>
      <c r="F1043" s="8">
        <v>0</v>
      </c>
      <c r="G1043" s="4">
        <v>0</v>
      </c>
      <c r="H1043" s="8">
        <v>0</v>
      </c>
      <c r="I1043" s="4">
        <v>0</v>
      </c>
    </row>
    <row r="1044" spans="1:9" x14ac:dyDescent="0.15">
      <c r="A1044" s="2">
        <v>14</v>
      </c>
      <c r="B1044" s="1" t="s">
        <v>373</v>
      </c>
      <c r="C1044" s="4">
        <v>0</v>
      </c>
      <c r="D1044" s="8">
        <v>0</v>
      </c>
      <c r="E1044" s="4">
        <v>0</v>
      </c>
      <c r="F1044" s="8">
        <v>0</v>
      </c>
      <c r="G1044" s="4">
        <v>0</v>
      </c>
      <c r="H1044" s="8">
        <v>0</v>
      </c>
      <c r="I1044" s="4">
        <v>0</v>
      </c>
    </row>
    <row r="1045" spans="1:9" x14ac:dyDescent="0.15">
      <c r="A1045" s="2">
        <v>14</v>
      </c>
      <c r="B1045" s="1" t="s">
        <v>374</v>
      </c>
      <c r="C1045" s="4">
        <v>0</v>
      </c>
      <c r="D1045" s="8">
        <v>0</v>
      </c>
      <c r="E1045" s="4">
        <v>0</v>
      </c>
      <c r="F1045" s="8">
        <v>0</v>
      </c>
      <c r="G1045" s="4">
        <v>0</v>
      </c>
      <c r="H1045" s="8">
        <v>0</v>
      </c>
      <c r="I1045" s="4">
        <v>0</v>
      </c>
    </row>
    <row r="1046" spans="1:9" x14ac:dyDescent="0.15">
      <c r="A1046" s="2">
        <v>14</v>
      </c>
      <c r="B1046" s="1" t="s">
        <v>375</v>
      </c>
      <c r="C1046" s="4">
        <v>0</v>
      </c>
      <c r="D1046" s="8">
        <v>0</v>
      </c>
      <c r="E1046" s="4">
        <v>0</v>
      </c>
      <c r="F1046" s="8">
        <v>0</v>
      </c>
      <c r="G1046" s="4">
        <v>0</v>
      </c>
      <c r="H1046" s="8">
        <v>0</v>
      </c>
      <c r="I1046" s="4">
        <v>0</v>
      </c>
    </row>
    <row r="1047" spans="1:9" x14ac:dyDescent="0.15">
      <c r="A1047" s="2">
        <v>14</v>
      </c>
      <c r="B1047" s="1" t="s">
        <v>376</v>
      </c>
      <c r="C1047" s="4">
        <v>0</v>
      </c>
      <c r="D1047" s="8">
        <v>0</v>
      </c>
      <c r="E1047" s="4">
        <v>0</v>
      </c>
      <c r="F1047" s="8">
        <v>0</v>
      </c>
      <c r="G1047" s="4">
        <v>0</v>
      </c>
      <c r="H1047" s="8">
        <v>0</v>
      </c>
      <c r="I1047" s="4">
        <v>0</v>
      </c>
    </row>
    <row r="1048" spans="1:9" x14ac:dyDescent="0.15">
      <c r="A1048" s="2">
        <v>14</v>
      </c>
      <c r="B1048" s="1" t="s">
        <v>377</v>
      </c>
      <c r="C1048" s="4">
        <v>0</v>
      </c>
      <c r="D1048" s="8">
        <v>0</v>
      </c>
      <c r="E1048" s="4">
        <v>0</v>
      </c>
      <c r="F1048" s="8">
        <v>0</v>
      </c>
      <c r="G1048" s="4">
        <v>0</v>
      </c>
      <c r="H1048" s="8">
        <v>0</v>
      </c>
      <c r="I1048" s="4">
        <v>0</v>
      </c>
    </row>
    <row r="1049" spans="1:9" x14ac:dyDescent="0.15">
      <c r="A1049" s="2">
        <v>14</v>
      </c>
      <c r="B1049" s="1" t="s">
        <v>378</v>
      </c>
      <c r="C1049" s="4">
        <v>0</v>
      </c>
      <c r="D1049" s="8">
        <v>0</v>
      </c>
      <c r="E1049" s="4">
        <v>0</v>
      </c>
      <c r="F1049" s="8">
        <v>0</v>
      </c>
      <c r="G1049" s="4">
        <v>0</v>
      </c>
      <c r="H1049" s="8">
        <v>0</v>
      </c>
      <c r="I1049" s="4">
        <v>0</v>
      </c>
    </row>
    <row r="1050" spans="1:9" x14ac:dyDescent="0.15">
      <c r="A1050" s="2">
        <v>14</v>
      </c>
      <c r="B1050" s="1" t="s">
        <v>379</v>
      </c>
      <c r="C1050" s="4">
        <v>0</v>
      </c>
      <c r="D1050" s="8">
        <v>0</v>
      </c>
      <c r="E1050" s="4">
        <v>0</v>
      </c>
      <c r="F1050" s="8">
        <v>0</v>
      </c>
      <c r="G1050" s="4">
        <v>0</v>
      </c>
      <c r="H1050" s="8">
        <v>0</v>
      </c>
      <c r="I1050" s="4">
        <v>0</v>
      </c>
    </row>
    <row r="1051" spans="1:9" x14ac:dyDescent="0.15">
      <c r="A1051" s="2">
        <v>14</v>
      </c>
      <c r="B1051" s="1" t="s">
        <v>380</v>
      </c>
      <c r="C1051" s="4">
        <v>0</v>
      </c>
      <c r="D1051" s="8">
        <v>0</v>
      </c>
      <c r="E1051" s="4">
        <v>0</v>
      </c>
      <c r="F1051" s="8">
        <v>0</v>
      </c>
      <c r="G1051" s="4">
        <v>0</v>
      </c>
      <c r="H1051" s="8">
        <v>0</v>
      </c>
      <c r="I1051" s="4">
        <v>0</v>
      </c>
    </row>
    <row r="1052" spans="1:9" x14ac:dyDescent="0.15">
      <c r="A1052" s="2">
        <v>14</v>
      </c>
      <c r="B1052" s="1" t="s">
        <v>234</v>
      </c>
      <c r="C1052" s="4">
        <v>0</v>
      </c>
      <c r="D1052" s="8">
        <v>0</v>
      </c>
      <c r="E1052" s="4">
        <v>0</v>
      </c>
      <c r="F1052" s="8">
        <v>0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14</v>
      </c>
      <c r="B1053" s="1" t="s">
        <v>381</v>
      </c>
      <c r="C1053" s="4">
        <v>0</v>
      </c>
      <c r="D1053" s="8">
        <v>0</v>
      </c>
      <c r="E1053" s="4">
        <v>0</v>
      </c>
      <c r="F1053" s="8">
        <v>0</v>
      </c>
      <c r="G1053" s="4">
        <v>0</v>
      </c>
      <c r="H1053" s="8">
        <v>0</v>
      </c>
      <c r="I1053" s="4">
        <v>0</v>
      </c>
    </row>
    <row r="1054" spans="1:9" x14ac:dyDescent="0.15">
      <c r="A1054" s="2">
        <v>14</v>
      </c>
      <c r="B1054" s="1" t="s">
        <v>382</v>
      </c>
      <c r="C1054" s="4">
        <v>0</v>
      </c>
      <c r="D1054" s="8">
        <v>0</v>
      </c>
      <c r="E1054" s="4">
        <v>0</v>
      </c>
      <c r="F1054" s="8">
        <v>0</v>
      </c>
      <c r="G1054" s="4">
        <v>0</v>
      </c>
      <c r="H1054" s="8">
        <v>0</v>
      </c>
      <c r="I1054" s="4">
        <v>0</v>
      </c>
    </row>
    <row r="1055" spans="1:9" x14ac:dyDescent="0.15">
      <c r="A1055" s="2">
        <v>14</v>
      </c>
      <c r="B1055" s="1" t="s">
        <v>383</v>
      </c>
      <c r="C1055" s="4">
        <v>0</v>
      </c>
      <c r="D1055" s="8">
        <v>0</v>
      </c>
      <c r="E1055" s="4">
        <v>0</v>
      </c>
      <c r="F1055" s="8">
        <v>0</v>
      </c>
      <c r="G1055" s="4">
        <v>0</v>
      </c>
      <c r="H1055" s="8">
        <v>0</v>
      </c>
      <c r="I1055" s="4">
        <v>0</v>
      </c>
    </row>
    <row r="1056" spans="1:9" x14ac:dyDescent="0.15">
      <c r="A1056" s="2">
        <v>14</v>
      </c>
      <c r="B1056" s="1" t="s">
        <v>384</v>
      </c>
      <c r="C1056" s="4">
        <v>0</v>
      </c>
      <c r="D1056" s="8">
        <v>0</v>
      </c>
      <c r="E1056" s="4">
        <v>0</v>
      </c>
      <c r="F1056" s="8">
        <v>0</v>
      </c>
      <c r="G1056" s="4">
        <v>0</v>
      </c>
      <c r="H1056" s="8">
        <v>0</v>
      </c>
      <c r="I1056" s="4">
        <v>0</v>
      </c>
    </row>
    <row r="1057" spans="1:9" x14ac:dyDescent="0.15">
      <c r="A1057" s="2">
        <v>14</v>
      </c>
      <c r="B1057" s="1" t="s">
        <v>213</v>
      </c>
      <c r="C1057" s="4">
        <v>0</v>
      </c>
      <c r="D1057" s="8">
        <v>0</v>
      </c>
      <c r="E1057" s="4">
        <v>0</v>
      </c>
      <c r="F1057" s="8">
        <v>0</v>
      </c>
      <c r="G1057" s="4">
        <v>0</v>
      </c>
      <c r="H1057" s="8">
        <v>0</v>
      </c>
      <c r="I1057" s="4">
        <v>0</v>
      </c>
    </row>
    <row r="1058" spans="1:9" x14ac:dyDescent="0.15">
      <c r="A1058" s="2">
        <v>14</v>
      </c>
      <c r="B1058" s="1" t="s">
        <v>385</v>
      </c>
      <c r="C1058" s="4">
        <v>0</v>
      </c>
      <c r="D1058" s="8">
        <v>0</v>
      </c>
      <c r="E1058" s="4">
        <v>0</v>
      </c>
      <c r="F1058" s="8">
        <v>0</v>
      </c>
      <c r="G1058" s="4">
        <v>0</v>
      </c>
      <c r="H1058" s="8">
        <v>0</v>
      </c>
      <c r="I1058" s="4">
        <v>0</v>
      </c>
    </row>
    <row r="1059" spans="1:9" x14ac:dyDescent="0.15">
      <c r="A1059" s="2">
        <v>14</v>
      </c>
      <c r="B1059" s="1" t="s">
        <v>386</v>
      </c>
      <c r="C1059" s="4">
        <v>0</v>
      </c>
      <c r="D1059" s="8">
        <v>0</v>
      </c>
      <c r="E1059" s="4">
        <v>0</v>
      </c>
      <c r="F1059" s="8">
        <v>0</v>
      </c>
      <c r="G1059" s="4">
        <v>0</v>
      </c>
      <c r="H1059" s="8">
        <v>0</v>
      </c>
      <c r="I1059" s="4">
        <v>0</v>
      </c>
    </row>
    <row r="1060" spans="1:9" x14ac:dyDescent="0.15">
      <c r="A1060" s="2">
        <v>14</v>
      </c>
      <c r="B1060" s="1" t="s">
        <v>387</v>
      </c>
      <c r="C1060" s="4">
        <v>0</v>
      </c>
      <c r="D1060" s="8">
        <v>0</v>
      </c>
      <c r="E1060" s="4">
        <v>0</v>
      </c>
      <c r="F1060" s="8">
        <v>0</v>
      </c>
      <c r="G1060" s="4">
        <v>0</v>
      </c>
      <c r="H1060" s="8">
        <v>0</v>
      </c>
      <c r="I1060" s="4">
        <v>0</v>
      </c>
    </row>
    <row r="1061" spans="1:9" x14ac:dyDescent="0.15">
      <c r="A1061" s="2">
        <v>14</v>
      </c>
      <c r="B1061" s="1" t="s">
        <v>388</v>
      </c>
      <c r="C1061" s="4">
        <v>0</v>
      </c>
      <c r="D1061" s="8">
        <v>0</v>
      </c>
      <c r="E1061" s="4">
        <v>0</v>
      </c>
      <c r="F1061" s="8">
        <v>0</v>
      </c>
      <c r="G1061" s="4">
        <v>0</v>
      </c>
      <c r="H1061" s="8">
        <v>0</v>
      </c>
      <c r="I1061" s="4">
        <v>0</v>
      </c>
    </row>
    <row r="1062" spans="1:9" x14ac:dyDescent="0.15">
      <c r="A1062" s="2">
        <v>14</v>
      </c>
      <c r="B1062" s="1" t="s">
        <v>389</v>
      </c>
      <c r="C1062" s="4">
        <v>0</v>
      </c>
      <c r="D1062" s="8">
        <v>0</v>
      </c>
      <c r="E1062" s="4">
        <v>0</v>
      </c>
      <c r="F1062" s="8">
        <v>0</v>
      </c>
      <c r="G1062" s="4">
        <v>0</v>
      </c>
      <c r="H1062" s="8">
        <v>0</v>
      </c>
      <c r="I1062" s="4">
        <v>0</v>
      </c>
    </row>
    <row r="1063" spans="1:9" x14ac:dyDescent="0.15">
      <c r="A1063" s="2">
        <v>14</v>
      </c>
      <c r="B1063" s="1" t="s">
        <v>390</v>
      </c>
      <c r="C1063" s="4">
        <v>0</v>
      </c>
      <c r="D1063" s="8">
        <v>0</v>
      </c>
      <c r="E1063" s="4">
        <v>0</v>
      </c>
      <c r="F1063" s="8">
        <v>0</v>
      </c>
      <c r="G1063" s="4">
        <v>0</v>
      </c>
      <c r="H1063" s="8">
        <v>0</v>
      </c>
      <c r="I1063" s="4">
        <v>0</v>
      </c>
    </row>
    <row r="1064" spans="1:9" x14ac:dyDescent="0.15">
      <c r="A1064" s="2">
        <v>14</v>
      </c>
      <c r="B1064" s="1" t="s">
        <v>391</v>
      </c>
      <c r="C1064" s="4">
        <v>0</v>
      </c>
      <c r="D1064" s="8">
        <v>0</v>
      </c>
      <c r="E1064" s="4">
        <v>0</v>
      </c>
      <c r="F1064" s="8">
        <v>0</v>
      </c>
      <c r="G1064" s="4">
        <v>0</v>
      </c>
      <c r="H1064" s="8">
        <v>0</v>
      </c>
      <c r="I1064" s="4">
        <v>0</v>
      </c>
    </row>
    <row r="1065" spans="1:9" x14ac:dyDescent="0.15">
      <c r="A1065" s="2">
        <v>14</v>
      </c>
      <c r="B1065" s="1" t="s">
        <v>392</v>
      </c>
      <c r="C1065" s="4">
        <v>0</v>
      </c>
      <c r="D1065" s="8">
        <v>0</v>
      </c>
      <c r="E1065" s="4">
        <v>0</v>
      </c>
      <c r="F1065" s="8">
        <v>0</v>
      </c>
      <c r="G1065" s="4">
        <v>0</v>
      </c>
      <c r="H1065" s="8">
        <v>0</v>
      </c>
      <c r="I1065" s="4">
        <v>0</v>
      </c>
    </row>
    <row r="1066" spans="1:9" x14ac:dyDescent="0.15">
      <c r="A1066" s="2">
        <v>14</v>
      </c>
      <c r="B1066" s="1" t="s">
        <v>393</v>
      </c>
      <c r="C1066" s="4">
        <v>0</v>
      </c>
      <c r="D1066" s="8">
        <v>0</v>
      </c>
      <c r="E1066" s="4">
        <v>0</v>
      </c>
      <c r="F1066" s="8">
        <v>0</v>
      </c>
      <c r="G1066" s="4">
        <v>0</v>
      </c>
      <c r="H1066" s="8">
        <v>0</v>
      </c>
      <c r="I1066" s="4">
        <v>0</v>
      </c>
    </row>
    <row r="1067" spans="1:9" x14ac:dyDescent="0.15">
      <c r="A1067" s="2">
        <v>14</v>
      </c>
      <c r="B1067" s="1" t="s">
        <v>394</v>
      </c>
      <c r="C1067" s="4">
        <v>0</v>
      </c>
      <c r="D1067" s="8">
        <v>0</v>
      </c>
      <c r="E1067" s="4">
        <v>0</v>
      </c>
      <c r="F1067" s="8">
        <v>0</v>
      </c>
      <c r="G1067" s="4">
        <v>0</v>
      </c>
      <c r="H1067" s="8">
        <v>0</v>
      </c>
      <c r="I1067" s="4">
        <v>0</v>
      </c>
    </row>
    <row r="1068" spans="1:9" x14ac:dyDescent="0.15">
      <c r="A1068" s="2">
        <v>14</v>
      </c>
      <c r="B1068" s="1" t="s">
        <v>395</v>
      </c>
      <c r="C1068" s="4">
        <v>0</v>
      </c>
      <c r="D1068" s="8">
        <v>0</v>
      </c>
      <c r="E1068" s="4">
        <v>0</v>
      </c>
      <c r="F1068" s="8">
        <v>0</v>
      </c>
      <c r="G1068" s="4">
        <v>0</v>
      </c>
      <c r="H1068" s="8">
        <v>0</v>
      </c>
      <c r="I1068" s="4">
        <v>0</v>
      </c>
    </row>
    <row r="1069" spans="1:9" x14ac:dyDescent="0.15">
      <c r="A1069" s="2">
        <v>14</v>
      </c>
      <c r="B1069" s="1" t="s">
        <v>214</v>
      </c>
      <c r="C1069" s="4">
        <v>0</v>
      </c>
      <c r="D1069" s="8">
        <v>0</v>
      </c>
      <c r="E1069" s="4">
        <v>0</v>
      </c>
      <c r="F1069" s="8">
        <v>0</v>
      </c>
      <c r="G1069" s="4">
        <v>0</v>
      </c>
      <c r="H1069" s="8">
        <v>0</v>
      </c>
      <c r="I1069" s="4">
        <v>0</v>
      </c>
    </row>
    <row r="1070" spans="1:9" x14ac:dyDescent="0.15">
      <c r="A1070" s="2">
        <v>14</v>
      </c>
      <c r="B1070" s="1" t="s">
        <v>396</v>
      </c>
      <c r="C1070" s="4">
        <v>0</v>
      </c>
      <c r="D1070" s="8">
        <v>0</v>
      </c>
      <c r="E1070" s="4">
        <v>0</v>
      </c>
      <c r="F1070" s="8">
        <v>0</v>
      </c>
      <c r="G1070" s="4">
        <v>0</v>
      </c>
      <c r="H1070" s="8">
        <v>0</v>
      </c>
      <c r="I1070" s="4">
        <v>0</v>
      </c>
    </row>
    <row r="1071" spans="1:9" x14ac:dyDescent="0.15">
      <c r="A1071" s="2">
        <v>14</v>
      </c>
      <c r="B1071" s="1" t="s">
        <v>280</v>
      </c>
      <c r="C1071" s="4">
        <v>0</v>
      </c>
      <c r="D1071" s="8">
        <v>0</v>
      </c>
      <c r="E1071" s="4">
        <v>0</v>
      </c>
      <c r="F1071" s="8">
        <v>0</v>
      </c>
      <c r="G1071" s="4">
        <v>0</v>
      </c>
      <c r="H1071" s="8">
        <v>0</v>
      </c>
      <c r="I1071" s="4">
        <v>0</v>
      </c>
    </row>
    <row r="1072" spans="1:9" x14ac:dyDescent="0.15">
      <c r="A1072" s="2">
        <v>14</v>
      </c>
      <c r="B1072" s="1" t="s">
        <v>397</v>
      </c>
      <c r="C1072" s="4">
        <v>0</v>
      </c>
      <c r="D1072" s="8">
        <v>0</v>
      </c>
      <c r="E1072" s="4">
        <v>0</v>
      </c>
      <c r="F1072" s="8">
        <v>0</v>
      </c>
      <c r="G1072" s="4">
        <v>0</v>
      </c>
      <c r="H1072" s="8">
        <v>0</v>
      </c>
      <c r="I1072" s="4">
        <v>0</v>
      </c>
    </row>
    <row r="1073" spans="1:9" x14ac:dyDescent="0.15">
      <c r="A1073" s="2">
        <v>14</v>
      </c>
      <c r="B1073" s="1" t="s">
        <v>398</v>
      </c>
      <c r="C1073" s="4">
        <v>0</v>
      </c>
      <c r="D1073" s="8">
        <v>0</v>
      </c>
      <c r="E1073" s="4">
        <v>0</v>
      </c>
      <c r="F1073" s="8">
        <v>0</v>
      </c>
      <c r="G1073" s="4">
        <v>0</v>
      </c>
      <c r="H1073" s="8">
        <v>0</v>
      </c>
      <c r="I1073" s="4">
        <v>0</v>
      </c>
    </row>
    <row r="1074" spans="1:9" x14ac:dyDescent="0.15">
      <c r="A1074" s="2">
        <v>14</v>
      </c>
      <c r="B1074" s="1" t="s">
        <v>399</v>
      </c>
      <c r="C1074" s="4">
        <v>0</v>
      </c>
      <c r="D1074" s="8">
        <v>0</v>
      </c>
      <c r="E1074" s="4">
        <v>0</v>
      </c>
      <c r="F1074" s="8">
        <v>0</v>
      </c>
      <c r="G1074" s="4">
        <v>0</v>
      </c>
      <c r="H1074" s="8">
        <v>0</v>
      </c>
      <c r="I1074" s="4">
        <v>0</v>
      </c>
    </row>
    <row r="1075" spans="1:9" x14ac:dyDescent="0.15">
      <c r="A1075" s="2">
        <v>14</v>
      </c>
      <c r="B1075" s="1" t="s">
        <v>400</v>
      </c>
      <c r="C1075" s="4">
        <v>0</v>
      </c>
      <c r="D1075" s="8">
        <v>0</v>
      </c>
      <c r="E1075" s="4">
        <v>0</v>
      </c>
      <c r="F1075" s="8">
        <v>0</v>
      </c>
      <c r="G1075" s="4">
        <v>0</v>
      </c>
      <c r="H1075" s="8">
        <v>0</v>
      </c>
      <c r="I1075" s="4">
        <v>0</v>
      </c>
    </row>
    <row r="1076" spans="1:9" x14ac:dyDescent="0.15">
      <c r="A1076" s="2">
        <v>14</v>
      </c>
      <c r="B1076" s="1" t="s">
        <v>401</v>
      </c>
      <c r="C1076" s="4">
        <v>0</v>
      </c>
      <c r="D1076" s="8">
        <v>0</v>
      </c>
      <c r="E1076" s="4">
        <v>0</v>
      </c>
      <c r="F1076" s="8">
        <v>0</v>
      </c>
      <c r="G1076" s="4">
        <v>0</v>
      </c>
      <c r="H1076" s="8">
        <v>0</v>
      </c>
      <c r="I1076" s="4">
        <v>0</v>
      </c>
    </row>
    <row r="1077" spans="1:9" x14ac:dyDescent="0.15">
      <c r="A1077" s="2">
        <v>14</v>
      </c>
      <c r="B1077" s="1" t="s">
        <v>402</v>
      </c>
      <c r="C1077" s="4">
        <v>0</v>
      </c>
      <c r="D1077" s="8">
        <v>0</v>
      </c>
      <c r="E1077" s="4">
        <v>0</v>
      </c>
      <c r="F1077" s="8">
        <v>0</v>
      </c>
      <c r="G1077" s="4">
        <v>0</v>
      </c>
      <c r="H1077" s="8">
        <v>0</v>
      </c>
      <c r="I1077" s="4">
        <v>0</v>
      </c>
    </row>
    <row r="1078" spans="1:9" x14ac:dyDescent="0.15">
      <c r="A1078" s="2">
        <v>14</v>
      </c>
      <c r="B1078" s="1" t="s">
        <v>403</v>
      </c>
      <c r="C1078" s="4">
        <v>0</v>
      </c>
      <c r="D1078" s="8">
        <v>0</v>
      </c>
      <c r="E1078" s="4">
        <v>0</v>
      </c>
      <c r="F1078" s="8">
        <v>0</v>
      </c>
      <c r="G1078" s="4">
        <v>0</v>
      </c>
      <c r="H1078" s="8">
        <v>0</v>
      </c>
      <c r="I1078" s="4">
        <v>0</v>
      </c>
    </row>
    <row r="1079" spans="1:9" x14ac:dyDescent="0.15">
      <c r="A1079" s="2">
        <v>14</v>
      </c>
      <c r="B1079" s="1" t="s">
        <v>404</v>
      </c>
      <c r="C1079" s="4">
        <v>0</v>
      </c>
      <c r="D1079" s="8">
        <v>0</v>
      </c>
      <c r="E1079" s="4">
        <v>0</v>
      </c>
      <c r="F1079" s="8">
        <v>0</v>
      </c>
      <c r="G1079" s="4">
        <v>0</v>
      </c>
      <c r="H1079" s="8">
        <v>0</v>
      </c>
      <c r="I1079" s="4">
        <v>0</v>
      </c>
    </row>
    <row r="1080" spans="1:9" x14ac:dyDescent="0.15">
      <c r="A1080" s="2">
        <v>14</v>
      </c>
      <c r="B1080" s="1" t="s">
        <v>405</v>
      </c>
      <c r="C1080" s="4">
        <v>0</v>
      </c>
      <c r="D1080" s="8">
        <v>0</v>
      </c>
      <c r="E1080" s="4">
        <v>0</v>
      </c>
      <c r="F1080" s="8">
        <v>0</v>
      </c>
      <c r="G1080" s="4">
        <v>0</v>
      </c>
      <c r="H1080" s="8">
        <v>0</v>
      </c>
      <c r="I1080" s="4">
        <v>0</v>
      </c>
    </row>
    <row r="1081" spans="1:9" x14ac:dyDescent="0.15">
      <c r="A1081" s="2">
        <v>14</v>
      </c>
      <c r="B1081" s="1" t="s">
        <v>406</v>
      </c>
      <c r="C1081" s="4">
        <v>0</v>
      </c>
      <c r="D1081" s="8">
        <v>0</v>
      </c>
      <c r="E1081" s="4">
        <v>0</v>
      </c>
      <c r="F1081" s="8">
        <v>0</v>
      </c>
      <c r="G1081" s="4">
        <v>0</v>
      </c>
      <c r="H1081" s="8">
        <v>0</v>
      </c>
      <c r="I1081" s="4">
        <v>0</v>
      </c>
    </row>
    <row r="1082" spans="1:9" x14ac:dyDescent="0.15">
      <c r="A1082" s="2">
        <v>14</v>
      </c>
      <c r="B1082" s="1" t="s">
        <v>407</v>
      </c>
      <c r="C1082" s="4">
        <v>0</v>
      </c>
      <c r="D1082" s="8">
        <v>0</v>
      </c>
      <c r="E1082" s="4">
        <v>0</v>
      </c>
      <c r="F1082" s="8">
        <v>0</v>
      </c>
      <c r="G1082" s="4">
        <v>0</v>
      </c>
      <c r="H1082" s="8">
        <v>0</v>
      </c>
      <c r="I1082" s="4">
        <v>0</v>
      </c>
    </row>
    <row r="1083" spans="1:9" x14ac:dyDescent="0.15">
      <c r="A1083" s="2">
        <v>14</v>
      </c>
      <c r="B1083" s="1" t="s">
        <v>408</v>
      </c>
      <c r="C1083" s="4">
        <v>0</v>
      </c>
      <c r="D1083" s="8">
        <v>0</v>
      </c>
      <c r="E1083" s="4">
        <v>0</v>
      </c>
      <c r="F1083" s="8">
        <v>0</v>
      </c>
      <c r="G1083" s="4">
        <v>0</v>
      </c>
      <c r="H1083" s="8">
        <v>0</v>
      </c>
      <c r="I1083" s="4">
        <v>0</v>
      </c>
    </row>
    <row r="1084" spans="1:9" x14ac:dyDescent="0.15">
      <c r="A1084" s="2">
        <v>14</v>
      </c>
      <c r="B1084" s="1" t="s">
        <v>409</v>
      </c>
      <c r="C1084" s="4">
        <v>0</v>
      </c>
      <c r="D1084" s="8">
        <v>0</v>
      </c>
      <c r="E1084" s="4">
        <v>0</v>
      </c>
      <c r="F1084" s="8">
        <v>0</v>
      </c>
      <c r="G1084" s="4">
        <v>0</v>
      </c>
      <c r="H1084" s="8">
        <v>0</v>
      </c>
      <c r="I1084" s="4">
        <v>0</v>
      </c>
    </row>
    <row r="1085" spans="1:9" x14ac:dyDescent="0.15">
      <c r="A1085" s="2">
        <v>14</v>
      </c>
      <c r="B1085" s="1" t="s">
        <v>410</v>
      </c>
      <c r="C1085" s="4">
        <v>0</v>
      </c>
      <c r="D1085" s="8">
        <v>0</v>
      </c>
      <c r="E1085" s="4">
        <v>0</v>
      </c>
      <c r="F1085" s="8">
        <v>0</v>
      </c>
      <c r="G1085" s="4">
        <v>0</v>
      </c>
      <c r="H1085" s="8">
        <v>0</v>
      </c>
      <c r="I1085" s="4">
        <v>0</v>
      </c>
    </row>
    <row r="1086" spans="1:9" x14ac:dyDescent="0.15">
      <c r="A1086" s="2">
        <v>14</v>
      </c>
      <c r="B1086" s="1" t="s">
        <v>411</v>
      </c>
      <c r="C1086" s="4">
        <v>0</v>
      </c>
      <c r="D1086" s="8">
        <v>0</v>
      </c>
      <c r="E1086" s="4">
        <v>0</v>
      </c>
      <c r="F1086" s="8">
        <v>0</v>
      </c>
      <c r="G1086" s="4">
        <v>0</v>
      </c>
      <c r="H1086" s="8">
        <v>0</v>
      </c>
      <c r="I1086" s="4">
        <v>0</v>
      </c>
    </row>
    <row r="1087" spans="1:9" x14ac:dyDescent="0.15">
      <c r="A1087" s="2">
        <v>14</v>
      </c>
      <c r="B1087" s="1" t="s">
        <v>412</v>
      </c>
      <c r="C1087" s="4">
        <v>0</v>
      </c>
      <c r="D1087" s="8">
        <v>0</v>
      </c>
      <c r="E1087" s="4">
        <v>0</v>
      </c>
      <c r="F1087" s="8">
        <v>0</v>
      </c>
      <c r="G1087" s="4">
        <v>0</v>
      </c>
      <c r="H1087" s="8">
        <v>0</v>
      </c>
      <c r="I1087" s="4">
        <v>0</v>
      </c>
    </row>
    <row r="1088" spans="1:9" x14ac:dyDescent="0.15">
      <c r="A1088" s="2">
        <v>14</v>
      </c>
      <c r="B1088" s="1" t="s">
        <v>413</v>
      </c>
      <c r="C1088" s="4">
        <v>0</v>
      </c>
      <c r="D1088" s="8">
        <v>0</v>
      </c>
      <c r="E1088" s="4">
        <v>0</v>
      </c>
      <c r="F1088" s="8">
        <v>0</v>
      </c>
      <c r="G1088" s="4">
        <v>0</v>
      </c>
      <c r="H1088" s="8">
        <v>0</v>
      </c>
      <c r="I1088" s="4">
        <v>0</v>
      </c>
    </row>
    <row r="1089" spans="1:9" x14ac:dyDescent="0.15">
      <c r="A1089" s="2">
        <v>14</v>
      </c>
      <c r="B1089" s="1" t="s">
        <v>414</v>
      </c>
      <c r="C1089" s="4">
        <v>0</v>
      </c>
      <c r="D1089" s="8">
        <v>0</v>
      </c>
      <c r="E1089" s="4">
        <v>0</v>
      </c>
      <c r="F1089" s="8">
        <v>0</v>
      </c>
      <c r="G1089" s="4">
        <v>0</v>
      </c>
      <c r="H1089" s="8">
        <v>0</v>
      </c>
      <c r="I1089" s="4">
        <v>0</v>
      </c>
    </row>
    <row r="1090" spans="1:9" x14ac:dyDescent="0.15">
      <c r="A1090" s="2">
        <v>14</v>
      </c>
      <c r="B1090" s="1" t="s">
        <v>415</v>
      </c>
      <c r="C1090" s="4">
        <v>0</v>
      </c>
      <c r="D1090" s="8">
        <v>0</v>
      </c>
      <c r="E1090" s="4">
        <v>0</v>
      </c>
      <c r="F1090" s="8">
        <v>0</v>
      </c>
      <c r="G1090" s="4">
        <v>0</v>
      </c>
      <c r="H1090" s="8">
        <v>0</v>
      </c>
      <c r="I1090" s="4">
        <v>0</v>
      </c>
    </row>
    <row r="1091" spans="1:9" x14ac:dyDescent="0.15">
      <c r="A1091" s="2">
        <v>14</v>
      </c>
      <c r="B1091" s="1" t="s">
        <v>416</v>
      </c>
      <c r="C1091" s="4">
        <v>0</v>
      </c>
      <c r="D1091" s="8">
        <v>0</v>
      </c>
      <c r="E1091" s="4">
        <v>0</v>
      </c>
      <c r="F1091" s="8">
        <v>0</v>
      </c>
      <c r="G1091" s="4">
        <v>0</v>
      </c>
      <c r="H1091" s="8">
        <v>0</v>
      </c>
      <c r="I1091" s="4">
        <v>0</v>
      </c>
    </row>
    <row r="1092" spans="1:9" x14ac:dyDescent="0.15">
      <c r="A1092" s="2">
        <v>14</v>
      </c>
      <c r="B1092" s="1" t="s">
        <v>417</v>
      </c>
      <c r="C1092" s="4">
        <v>0</v>
      </c>
      <c r="D1092" s="8">
        <v>0</v>
      </c>
      <c r="E1092" s="4">
        <v>0</v>
      </c>
      <c r="F1092" s="8">
        <v>0</v>
      </c>
      <c r="G1092" s="4">
        <v>0</v>
      </c>
      <c r="H1092" s="8">
        <v>0</v>
      </c>
      <c r="I1092" s="4">
        <v>0</v>
      </c>
    </row>
    <row r="1093" spans="1:9" x14ac:dyDescent="0.15">
      <c r="A1093" s="2">
        <v>14</v>
      </c>
      <c r="B1093" s="1" t="s">
        <v>418</v>
      </c>
      <c r="C1093" s="4">
        <v>0</v>
      </c>
      <c r="D1093" s="8">
        <v>0</v>
      </c>
      <c r="E1093" s="4">
        <v>0</v>
      </c>
      <c r="F1093" s="8">
        <v>0</v>
      </c>
      <c r="G1093" s="4">
        <v>0</v>
      </c>
      <c r="H1093" s="8">
        <v>0</v>
      </c>
      <c r="I1093" s="4">
        <v>0</v>
      </c>
    </row>
    <row r="1094" spans="1:9" x14ac:dyDescent="0.15">
      <c r="A1094" s="2">
        <v>14</v>
      </c>
      <c r="B1094" s="1" t="s">
        <v>419</v>
      </c>
      <c r="C1094" s="4">
        <v>0</v>
      </c>
      <c r="D1094" s="8">
        <v>0</v>
      </c>
      <c r="E1094" s="4">
        <v>0</v>
      </c>
      <c r="F1094" s="8">
        <v>0</v>
      </c>
      <c r="G1094" s="4">
        <v>0</v>
      </c>
      <c r="H1094" s="8">
        <v>0</v>
      </c>
      <c r="I1094" s="4">
        <v>0</v>
      </c>
    </row>
    <row r="1095" spans="1:9" x14ac:dyDescent="0.15">
      <c r="A1095" s="2">
        <v>14</v>
      </c>
      <c r="B1095" s="1" t="s">
        <v>420</v>
      </c>
      <c r="C1095" s="4">
        <v>0</v>
      </c>
      <c r="D1095" s="8">
        <v>0</v>
      </c>
      <c r="E1095" s="4">
        <v>0</v>
      </c>
      <c r="F1095" s="8">
        <v>0</v>
      </c>
      <c r="G1095" s="4">
        <v>0</v>
      </c>
      <c r="H1095" s="8">
        <v>0</v>
      </c>
      <c r="I1095" s="4">
        <v>0</v>
      </c>
    </row>
    <row r="1096" spans="1:9" x14ac:dyDescent="0.15">
      <c r="A1096" s="2">
        <v>14</v>
      </c>
      <c r="B1096" s="1" t="s">
        <v>421</v>
      </c>
      <c r="C1096" s="4">
        <v>0</v>
      </c>
      <c r="D1096" s="8">
        <v>0</v>
      </c>
      <c r="E1096" s="4">
        <v>0</v>
      </c>
      <c r="F1096" s="8">
        <v>0</v>
      </c>
      <c r="G1096" s="4">
        <v>0</v>
      </c>
      <c r="H1096" s="8">
        <v>0</v>
      </c>
      <c r="I1096" s="4">
        <v>0</v>
      </c>
    </row>
    <row r="1097" spans="1:9" x14ac:dyDescent="0.15">
      <c r="A1097" s="2">
        <v>14</v>
      </c>
      <c r="B1097" s="1" t="s">
        <v>422</v>
      </c>
      <c r="C1097" s="4">
        <v>0</v>
      </c>
      <c r="D1097" s="8">
        <v>0</v>
      </c>
      <c r="E1097" s="4">
        <v>0</v>
      </c>
      <c r="F1097" s="8">
        <v>0</v>
      </c>
      <c r="G1097" s="4">
        <v>0</v>
      </c>
      <c r="H1097" s="8">
        <v>0</v>
      </c>
      <c r="I1097" s="4">
        <v>0</v>
      </c>
    </row>
    <row r="1098" spans="1:9" x14ac:dyDescent="0.15">
      <c r="A1098" s="2">
        <v>14</v>
      </c>
      <c r="B1098" s="1" t="s">
        <v>423</v>
      </c>
      <c r="C1098" s="4">
        <v>0</v>
      </c>
      <c r="D1098" s="8">
        <v>0</v>
      </c>
      <c r="E1098" s="4">
        <v>0</v>
      </c>
      <c r="F1098" s="8">
        <v>0</v>
      </c>
      <c r="G1098" s="4">
        <v>0</v>
      </c>
      <c r="H1098" s="8">
        <v>0</v>
      </c>
      <c r="I1098" s="4">
        <v>0</v>
      </c>
    </row>
    <row r="1099" spans="1:9" x14ac:dyDescent="0.15">
      <c r="A1099" s="2">
        <v>14</v>
      </c>
      <c r="B1099" s="1" t="s">
        <v>424</v>
      </c>
      <c r="C1099" s="4">
        <v>0</v>
      </c>
      <c r="D1099" s="8">
        <v>0</v>
      </c>
      <c r="E1099" s="4">
        <v>0</v>
      </c>
      <c r="F1099" s="8">
        <v>0</v>
      </c>
      <c r="G1099" s="4">
        <v>0</v>
      </c>
      <c r="H1099" s="8">
        <v>0</v>
      </c>
      <c r="I1099" s="4">
        <v>0</v>
      </c>
    </row>
    <row r="1100" spans="1:9" x14ac:dyDescent="0.15">
      <c r="A1100" s="2">
        <v>14</v>
      </c>
      <c r="B1100" s="1" t="s">
        <v>215</v>
      </c>
      <c r="C1100" s="4">
        <v>0</v>
      </c>
      <c r="D1100" s="8">
        <v>0</v>
      </c>
      <c r="E1100" s="4">
        <v>0</v>
      </c>
      <c r="F1100" s="8">
        <v>0</v>
      </c>
      <c r="G1100" s="4">
        <v>0</v>
      </c>
      <c r="H1100" s="8">
        <v>0</v>
      </c>
      <c r="I1100" s="4">
        <v>0</v>
      </c>
    </row>
    <row r="1101" spans="1:9" x14ac:dyDescent="0.15">
      <c r="A1101" s="2">
        <v>14</v>
      </c>
      <c r="B1101" s="1" t="s">
        <v>425</v>
      </c>
      <c r="C1101" s="4">
        <v>0</v>
      </c>
      <c r="D1101" s="8">
        <v>0</v>
      </c>
      <c r="E1101" s="4">
        <v>0</v>
      </c>
      <c r="F1101" s="8">
        <v>0</v>
      </c>
      <c r="G1101" s="4">
        <v>0</v>
      </c>
      <c r="H1101" s="8">
        <v>0</v>
      </c>
      <c r="I1101" s="4">
        <v>0</v>
      </c>
    </row>
    <row r="1102" spans="1:9" x14ac:dyDescent="0.15">
      <c r="A1102" s="2">
        <v>14</v>
      </c>
      <c r="B1102" s="1" t="s">
        <v>426</v>
      </c>
      <c r="C1102" s="4">
        <v>0</v>
      </c>
      <c r="D1102" s="8">
        <v>0</v>
      </c>
      <c r="E1102" s="4">
        <v>0</v>
      </c>
      <c r="F1102" s="8">
        <v>0</v>
      </c>
      <c r="G1102" s="4">
        <v>0</v>
      </c>
      <c r="H1102" s="8">
        <v>0</v>
      </c>
      <c r="I1102" s="4">
        <v>0</v>
      </c>
    </row>
    <row r="1103" spans="1:9" x14ac:dyDescent="0.15">
      <c r="A1103" s="2">
        <v>14</v>
      </c>
      <c r="B1103" s="1" t="s">
        <v>427</v>
      </c>
      <c r="C1103" s="4">
        <v>0</v>
      </c>
      <c r="D1103" s="8">
        <v>0</v>
      </c>
      <c r="E1103" s="4">
        <v>0</v>
      </c>
      <c r="F1103" s="8">
        <v>0</v>
      </c>
      <c r="G1103" s="4">
        <v>0</v>
      </c>
      <c r="H1103" s="8">
        <v>0</v>
      </c>
      <c r="I1103" s="4">
        <v>0</v>
      </c>
    </row>
    <row r="1104" spans="1:9" x14ac:dyDescent="0.15">
      <c r="A1104" s="2">
        <v>14</v>
      </c>
      <c r="B1104" s="1" t="s">
        <v>428</v>
      </c>
      <c r="C1104" s="4">
        <v>0</v>
      </c>
      <c r="D1104" s="8">
        <v>0</v>
      </c>
      <c r="E1104" s="4">
        <v>0</v>
      </c>
      <c r="F1104" s="8">
        <v>0</v>
      </c>
      <c r="G1104" s="4">
        <v>0</v>
      </c>
      <c r="H1104" s="8">
        <v>0</v>
      </c>
      <c r="I1104" s="4">
        <v>0</v>
      </c>
    </row>
    <row r="1105" spans="1:9" x14ac:dyDescent="0.15">
      <c r="A1105" s="2">
        <v>14</v>
      </c>
      <c r="B1105" s="1" t="s">
        <v>429</v>
      </c>
      <c r="C1105" s="4">
        <v>0</v>
      </c>
      <c r="D1105" s="8">
        <v>0</v>
      </c>
      <c r="E1105" s="4">
        <v>0</v>
      </c>
      <c r="F1105" s="8">
        <v>0</v>
      </c>
      <c r="G1105" s="4">
        <v>0</v>
      </c>
      <c r="H1105" s="8">
        <v>0</v>
      </c>
      <c r="I1105" s="4">
        <v>0</v>
      </c>
    </row>
    <row r="1106" spans="1:9" x14ac:dyDescent="0.15">
      <c r="A1106" s="2">
        <v>14</v>
      </c>
      <c r="B1106" s="1" t="s">
        <v>430</v>
      </c>
      <c r="C1106" s="4">
        <v>0</v>
      </c>
      <c r="D1106" s="8">
        <v>0</v>
      </c>
      <c r="E1106" s="4">
        <v>0</v>
      </c>
      <c r="F1106" s="8">
        <v>0</v>
      </c>
      <c r="G1106" s="4">
        <v>0</v>
      </c>
      <c r="H1106" s="8">
        <v>0</v>
      </c>
      <c r="I1106" s="4">
        <v>0</v>
      </c>
    </row>
    <row r="1107" spans="1:9" x14ac:dyDescent="0.15">
      <c r="A1107" s="2">
        <v>14</v>
      </c>
      <c r="B1107" s="1" t="s">
        <v>431</v>
      </c>
      <c r="C1107" s="4">
        <v>0</v>
      </c>
      <c r="D1107" s="8">
        <v>0</v>
      </c>
      <c r="E1107" s="4">
        <v>0</v>
      </c>
      <c r="F1107" s="8">
        <v>0</v>
      </c>
      <c r="G1107" s="4">
        <v>0</v>
      </c>
      <c r="H1107" s="8">
        <v>0</v>
      </c>
      <c r="I1107" s="4">
        <v>0</v>
      </c>
    </row>
    <row r="1108" spans="1:9" x14ac:dyDescent="0.15">
      <c r="A1108" s="2">
        <v>14</v>
      </c>
      <c r="B1108" s="1" t="s">
        <v>231</v>
      </c>
      <c r="C1108" s="4">
        <v>0</v>
      </c>
      <c r="D1108" s="8">
        <v>0</v>
      </c>
      <c r="E1108" s="4">
        <v>0</v>
      </c>
      <c r="F1108" s="8">
        <v>0</v>
      </c>
      <c r="G1108" s="4">
        <v>0</v>
      </c>
      <c r="H1108" s="8">
        <v>0</v>
      </c>
      <c r="I1108" s="4">
        <v>0</v>
      </c>
    </row>
    <row r="1109" spans="1:9" x14ac:dyDescent="0.15">
      <c r="A1109" s="2">
        <v>14</v>
      </c>
      <c r="B1109" s="1" t="s">
        <v>432</v>
      </c>
      <c r="C1109" s="4">
        <v>0</v>
      </c>
      <c r="D1109" s="8">
        <v>0</v>
      </c>
      <c r="E1109" s="4">
        <v>0</v>
      </c>
      <c r="F1109" s="8">
        <v>0</v>
      </c>
      <c r="G1109" s="4">
        <v>0</v>
      </c>
      <c r="H1109" s="8">
        <v>0</v>
      </c>
      <c r="I1109" s="4">
        <v>0</v>
      </c>
    </row>
    <row r="1110" spans="1:9" x14ac:dyDescent="0.15">
      <c r="A1110" s="2">
        <v>14</v>
      </c>
      <c r="B1110" s="1" t="s">
        <v>433</v>
      </c>
      <c r="C1110" s="4">
        <v>0</v>
      </c>
      <c r="D1110" s="8">
        <v>0</v>
      </c>
      <c r="E1110" s="4">
        <v>0</v>
      </c>
      <c r="F1110" s="8">
        <v>0</v>
      </c>
      <c r="G1110" s="4">
        <v>0</v>
      </c>
      <c r="H1110" s="8">
        <v>0</v>
      </c>
      <c r="I1110" s="4">
        <v>0</v>
      </c>
    </row>
    <row r="1111" spans="1:9" x14ac:dyDescent="0.15">
      <c r="A1111" s="2">
        <v>14</v>
      </c>
      <c r="B1111" s="1" t="s">
        <v>235</v>
      </c>
      <c r="C1111" s="4">
        <v>0</v>
      </c>
      <c r="D1111" s="8">
        <v>0</v>
      </c>
      <c r="E1111" s="4">
        <v>0</v>
      </c>
      <c r="F1111" s="8">
        <v>0</v>
      </c>
      <c r="G1111" s="4">
        <v>0</v>
      </c>
      <c r="H1111" s="8">
        <v>0</v>
      </c>
      <c r="I1111" s="4">
        <v>0</v>
      </c>
    </row>
    <row r="1112" spans="1:9" x14ac:dyDescent="0.15">
      <c r="A1112" s="2">
        <v>14</v>
      </c>
      <c r="B1112" s="1" t="s">
        <v>434</v>
      </c>
      <c r="C1112" s="4">
        <v>0</v>
      </c>
      <c r="D1112" s="8">
        <v>0</v>
      </c>
      <c r="E1112" s="4">
        <v>0</v>
      </c>
      <c r="F1112" s="8">
        <v>0</v>
      </c>
      <c r="G1112" s="4">
        <v>0</v>
      </c>
      <c r="H1112" s="8">
        <v>0</v>
      </c>
      <c r="I1112" s="4">
        <v>0</v>
      </c>
    </row>
    <row r="1113" spans="1:9" x14ac:dyDescent="0.15">
      <c r="A1113" s="2">
        <v>14</v>
      </c>
      <c r="B1113" s="1" t="s">
        <v>435</v>
      </c>
      <c r="C1113" s="4">
        <v>0</v>
      </c>
      <c r="D1113" s="8">
        <v>0</v>
      </c>
      <c r="E1113" s="4">
        <v>0</v>
      </c>
      <c r="F1113" s="8">
        <v>0</v>
      </c>
      <c r="G1113" s="4">
        <v>0</v>
      </c>
      <c r="H1113" s="8">
        <v>0</v>
      </c>
      <c r="I1113" s="4">
        <v>0</v>
      </c>
    </row>
    <row r="1114" spans="1:9" x14ac:dyDescent="0.15">
      <c r="A1114" s="2">
        <v>14</v>
      </c>
      <c r="B1114" s="1" t="s">
        <v>249</v>
      </c>
      <c r="C1114" s="4">
        <v>0</v>
      </c>
      <c r="D1114" s="8">
        <v>0</v>
      </c>
      <c r="E1114" s="4">
        <v>0</v>
      </c>
      <c r="F1114" s="8">
        <v>0</v>
      </c>
      <c r="G1114" s="4">
        <v>0</v>
      </c>
      <c r="H1114" s="8">
        <v>0</v>
      </c>
      <c r="I1114" s="4">
        <v>0</v>
      </c>
    </row>
    <row r="1115" spans="1:9" x14ac:dyDescent="0.15">
      <c r="A1115" s="2">
        <v>14</v>
      </c>
      <c r="B1115" s="1" t="s">
        <v>216</v>
      </c>
      <c r="C1115" s="4">
        <v>0</v>
      </c>
      <c r="D1115" s="8">
        <v>0</v>
      </c>
      <c r="E1115" s="4">
        <v>0</v>
      </c>
      <c r="F1115" s="8">
        <v>0</v>
      </c>
      <c r="G1115" s="4">
        <v>0</v>
      </c>
      <c r="H1115" s="8">
        <v>0</v>
      </c>
      <c r="I1115" s="4">
        <v>0</v>
      </c>
    </row>
    <row r="1116" spans="1:9" x14ac:dyDescent="0.15">
      <c r="A1116" s="2">
        <v>14</v>
      </c>
      <c r="B1116" s="1" t="s">
        <v>436</v>
      </c>
      <c r="C1116" s="4">
        <v>0</v>
      </c>
      <c r="D1116" s="8">
        <v>0</v>
      </c>
      <c r="E1116" s="4">
        <v>0</v>
      </c>
      <c r="F1116" s="8">
        <v>0</v>
      </c>
      <c r="G1116" s="4">
        <v>0</v>
      </c>
      <c r="H1116" s="8">
        <v>0</v>
      </c>
      <c r="I1116" s="4">
        <v>0</v>
      </c>
    </row>
    <row r="1117" spans="1:9" x14ac:dyDescent="0.15">
      <c r="A1117" s="2">
        <v>14</v>
      </c>
      <c r="B1117" s="1" t="s">
        <v>281</v>
      </c>
      <c r="C1117" s="4">
        <v>0</v>
      </c>
      <c r="D1117" s="8">
        <v>0</v>
      </c>
      <c r="E1117" s="4">
        <v>0</v>
      </c>
      <c r="F1117" s="8">
        <v>0</v>
      </c>
      <c r="G1117" s="4">
        <v>0</v>
      </c>
      <c r="H1117" s="8">
        <v>0</v>
      </c>
      <c r="I1117" s="4">
        <v>0</v>
      </c>
    </row>
    <row r="1118" spans="1:9" x14ac:dyDescent="0.15">
      <c r="A1118" s="2">
        <v>14</v>
      </c>
      <c r="B1118" s="1" t="s">
        <v>437</v>
      </c>
      <c r="C1118" s="4">
        <v>0</v>
      </c>
      <c r="D1118" s="8">
        <v>0</v>
      </c>
      <c r="E1118" s="4">
        <v>0</v>
      </c>
      <c r="F1118" s="8">
        <v>0</v>
      </c>
      <c r="G1118" s="4">
        <v>0</v>
      </c>
      <c r="H1118" s="8">
        <v>0</v>
      </c>
      <c r="I1118" s="4">
        <v>0</v>
      </c>
    </row>
    <row r="1119" spans="1:9" x14ac:dyDescent="0.15">
      <c r="A1119" s="2">
        <v>14</v>
      </c>
      <c r="B1119" s="1" t="s">
        <v>438</v>
      </c>
      <c r="C1119" s="4">
        <v>0</v>
      </c>
      <c r="D1119" s="8">
        <v>0</v>
      </c>
      <c r="E1119" s="4">
        <v>0</v>
      </c>
      <c r="F1119" s="8">
        <v>0</v>
      </c>
      <c r="G1119" s="4">
        <v>0</v>
      </c>
      <c r="H1119" s="8">
        <v>0</v>
      </c>
      <c r="I1119" s="4">
        <v>0</v>
      </c>
    </row>
    <row r="1120" spans="1:9" x14ac:dyDescent="0.15">
      <c r="A1120" s="2">
        <v>14</v>
      </c>
      <c r="B1120" s="1" t="s">
        <v>439</v>
      </c>
      <c r="C1120" s="4">
        <v>0</v>
      </c>
      <c r="D1120" s="8">
        <v>0</v>
      </c>
      <c r="E1120" s="4">
        <v>0</v>
      </c>
      <c r="F1120" s="8">
        <v>0</v>
      </c>
      <c r="G1120" s="4">
        <v>0</v>
      </c>
      <c r="H1120" s="8">
        <v>0</v>
      </c>
      <c r="I1120" s="4">
        <v>0</v>
      </c>
    </row>
    <row r="1121" spans="1:9" x14ac:dyDescent="0.15">
      <c r="A1121" s="2">
        <v>14</v>
      </c>
      <c r="B1121" s="1" t="s">
        <v>440</v>
      </c>
      <c r="C1121" s="4">
        <v>0</v>
      </c>
      <c r="D1121" s="8">
        <v>0</v>
      </c>
      <c r="E1121" s="4">
        <v>0</v>
      </c>
      <c r="F1121" s="8">
        <v>0</v>
      </c>
      <c r="G1121" s="4">
        <v>0</v>
      </c>
      <c r="H1121" s="8">
        <v>0</v>
      </c>
      <c r="I1121" s="4">
        <v>0</v>
      </c>
    </row>
    <row r="1122" spans="1:9" x14ac:dyDescent="0.15">
      <c r="A1122" s="2">
        <v>14</v>
      </c>
      <c r="B1122" s="1" t="s">
        <v>441</v>
      </c>
      <c r="C1122" s="4">
        <v>0</v>
      </c>
      <c r="D1122" s="8">
        <v>0</v>
      </c>
      <c r="E1122" s="4">
        <v>0</v>
      </c>
      <c r="F1122" s="8">
        <v>0</v>
      </c>
      <c r="G1122" s="4">
        <v>0</v>
      </c>
      <c r="H1122" s="8">
        <v>0</v>
      </c>
      <c r="I1122" s="4">
        <v>0</v>
      </c>
    </row>
    <row r="1123" spans="1:9" x14ac:dyDescent="0.15">
      <c r="A1123" s="2">
        <v>14</v>
      </c>
      <c r="B1123" s="1" t="s">
        <v>442</v>
      </c>
      <c r="C1123" s="4">
        <v>0</v>
      </c>
      <c r="D1123" s="8">
        <v>0</v>
      </c>
      <c r="E1123" s="4">
        <v>0</v>
      </c>
      <c r="F1123" s="8">
        <v>0</v>
      </c>
      <c r="G1123" s="4">
        <v>0</v>
      </c>
      <c r="H1123" s="8">
        <v>0</v>
      </c>
      <c r="I1123" s="4">
        <v>0</v>
      </c>
    </row>
    <row r="1124" spans="1:9" x14ac:dyDescent="0.15">
      <c r="A1124" s="2">
        <v>14</v>
      </c>
      <c r="B1124" s="1" t="s">
        <v>443</v>
      </c>
      <c r="C1124" s="4">
        <v>0</v>
      </c>
      <c r="D1124" s="8">
        <v>0</v>
      </c>
      <c r="E1124" s="4">
        <v>0</v>
      </c>
      <c r="F1124" s="8">
        <v>0</v>
      </c>
      <c r="G1124" s="4">
        <v>0</v>
      </c>
      <c r="H1124" s="8">
        <v>0</v>
      </c>
      <c r="I1124" s="4">
        <v>0</v>
      </c>
    </row>
    <row r="1125" spans="1:9" x14ac:dyDescent="0.15">
      <c r="A1125" s="2">
        <v>14</v>
      </c>
      <c r="B1125" s="1" t="s">
        <v>444</v>
      </c>
      <c r="C1125" s="4">
        <v>0</v>
      </c>
      <c r="D1125" s="8">
        <v>0</v>
      </c>
      <c r="E1125" s="4">
        <v>0</v>
      </c>
      <c r="F1125" s="8">
        <v>0</v>
      </c>
      <c r="G1125" s="4">
        <v>0</v>
      </c>
      <c r="H1125" s="8">
        <v>0</v>
      </c>
      <c r="I1125" s="4">
        <v>0</v>
      </c>
    </row>
    <row r="1126" spans="1:9" x14ac:dyDescent="0.15">
      <c r="A1126" s="2">
        <v>14</v>
      </c>
      <c r="B1126" s="1" t="s">
        <v>445</v>
      </c>
      <c r="C1126" s="4">
        <v>0</v>
      </c>
      <c r="D1126" s="8">
        <v>0</v>
      </c>
      <c r="E1126" s="4">
        <v>0</v>
      </c>
      <c r="F1126" s="8">
        <v>0</v>
      </c>
      <c r="G1126" s="4">
        <v>0</v>
      </c>
      <c r="H1126" s="8">
        <v>0</v>
      </c>
      <c r="I1126" s="4">
        <v>0</v>
      </c>
    </row>
    <row r="1127" spans="1:9" x14ac:dyDescent="0.15">
      <c r="A1127" s="2">
        <v>14</v>
      </c>
      <c r="B1127" s="1" t="s">
        <v>446</v>
      </c>
      <c r="C1127" s="4">
        <v>0</v>
      </c>
      <c r="D1127" s="8">
        <v>0</v>
      </c>
      <c r="E1127" s="4">
        <v>0</v>
      </c>
      <c r="F1127" s="8">
        <v>0</v>
      </c>
      <c r="G1127" s="4">
        <v>0</v>
      </c>
      <c r="H1127" s="8">
        <v>0</v>
      </c>
      <c r="I1127" s="4">
        <v>0</v>
      </c>
    </row>
    <row r="1128" spans="1:9" x14ac:dyDescent="0.15">
      <c r="A1128" s="2">
        <v>14</v>
      </c>
      <c r="B1128" s="1" t="s">
        <v>447</v>
      </c>
      <c r="C1128" s="4">
        <v>0</v>
      </c>
      <c r="D1128" s="8">
        <v>0</v>
      </c>
      <c r="E1128" s="4">
        <v>0</v>
      </c>
      <c r="F1128" s="8">
        <v>0</v>
      </c>
      <c r="G1128" s="4">
        <v>0</v>
      </c>
      <c r="H1128" s="8">
        <v>0</v>
      </c>
      <c r="I1128" s="4">
        <v>0</v>
      </c>
    </row>
    <row r="1129" spans="1:9" x14ac:dyDescent="0.15">
      <c r="A1129" s="2">
        <v>14</v>
      </c>
      <c r="B1129" s="1" t="s">
        <v>448</v>
      </c>
      <c r="C1129" s="4">
        <v>0</v>
      </c>
      <c r="D1129" s="8">
        <v>0</v>
      </c>
      <c r="E1129" s="4">
        <v>0</v>
      </c>
      <c r="F1129" s="8">
        <v>0</v>
      </c>
      <c r="G1129" s="4">
        <v>0</v>
      </c>
      <c r="H1129" s="8">
        <v>0</v>
      </c>
      <c r="I1129" s="4">
        <v>0</v>
      </c>
    </row>
    <row r="1130" spans="1:9" x14ac:dyDescent="0.15">
      <c r="A1130" s="2">
        <v>14</v>
      </c>
      <c r="B1130" s="1" t="s">
        <v>449</v>
      </c>
      <c r="C1130" s="4">
        <v>0</v>
      </c>
      <c r="D1130" s="8">
        <v>0</v>
      </c>
      <c r="E1130" s="4">
        <v>0</v>
      </c>
      <c r="F1130" s="8">
        <v>0</v>
      </c>
      <c r="G1130" s="4">
        <v>0</v>
      </c>
      <c r="H1130" s="8">
        <v>0</v>
      </c>
      <c r="I1130" s="4">
        <v>0</v>
      </c>
    </row>
    <row r="1131" spans="1:9" x14ac:dyDescent="0.15">
      <c r="A1131" s="2">
        <v>14</v>
      </c>
      <c r="B1131" s="1" t="s">
        <v>450</v>
      </c>
      <c r="C1131" s="4">
        <v>0</v>
      </c>
      <c r="D1131" s="8">
        <v>0</v>
      </c>
      <c r="E1131" s="4">
        <v>0</v>
      </c>
      <c r="F1131" s="8">
        <v>0</v>
      </c>
      <c r="G1131" s="4">
        <v>0</v>
      </c>
      <c r="H1131" s="8">
        <v>0</v>
      </c>
      <c r="I1131" s="4">
        <v>0</v>
      </c>
    </row>
    <row r="1132" spans="1:9" x14ac:dyDescent="0.15">
      <c r="A1132" s="2">
        <v>14</v>
      </c>
      <c r="B1132" s="1" t="s">
        <v>451</v>
      </c>
      <c r="C1132" s="4">
        <v>0</v>
      </c>
      <c r="D1132" s="8">
        <v>0</v>
      </c>
      <c r="E1132" s="4">
        <v>0</v>
      </c>
      <c r="F1132" s="8">
        <v>0</v>
      </c>
      <c r="G1132" s="4">
        <v>0</v>
      </c>
      <c r="H1132" s="8">
        <v>0</v>
      </c>
      <c r="I1132" s="4">
        <v>0</v>
      </c>
    </row>
    <row r="1133" spans="1:9" x14ac:dyDescent="0.15">
      <c r="A1133" s="2">
        <v>14</v>
      </c>
      <c r="B1133" s="1" t="s">
        <v>452</v>
      </c>
      <c r="C1133" s="4">
        <v>0</v>
      </c>
      <c r="D1133" s="8">
        <v>0</v>
      </c>
      <c r="E1133" s="4">
        <v>0</v>
      </c>
      <c r="F1133" s="8">
        <v>0</v>
      </c>
      <c r="G1133" s="4">
        <v>0</v>
      </c>
      <c r="H1133" s="8">
        <v>0</v>
      </c>
      <c r="I1133" s="4">
        <v>0</v>
      </c>
    </row>
    <row r="1134" spans="1:9" x14ac:dyDescent="0.15">
      <c r="A1134" s="2">
        <v>14</v>
      </c>
      <c r="B1134" s="1" t="s">
        <v>453</v>
      </c>
      <c r="C1134" s="4">
        <v>0</v>
      </c>
      <c r="D1134" s="8">
        <v>0</v>
      </c>
      <c r="E1134" s="4">
        <v>0</v>
      </c>
      <c r="F1134" s="8">
        <v>0</v>
      </c>
      <c r="G1134" s="4">
        <v>0</v>
      </c>
      <c r="H1134" s="8">
        <v>0</v>
      </c>
      <c r="I1134" s="4">
        <v>0</v>
      </c>
    </row>
    <row r="1135" spans="1:9" x14ac:dyDescent="0.15">
      <c r="A1135" s="2">
        <v>14</v>
      </c>
      <c r="B1135" s="1" t="s">
        <v>271</v>
      </c>
      <c r="C1135" s="4">
        <v>0</v>
      </c>
      <c r="D1135" s="8">
        <v>0</v>
      </c>
      <c r="E1135" s="4">
        <v>0</v>
      </c>
      <c r="F1135" s="8">
        <v>0</v>
      </c>
      <c r="G1135" s="4">
        <v>0</v>
      </c>
      <c r="H1135" s="8">
        <v>0</v>
      </c>
      <c r="I1135" s="4">
        <v>0</v>
      </c>
    </row>
    <row r="1136" spans="1:9" x14ac:dyDescent="0.15">
      <c r="A1136" s="2">
        <v>14</v>
      </c>
      <c r="B1136" s="1" t="s">
        <v>454</v>
      </c>
      <c r="C1136" s="4">
        <v>0</v>
      </c>
      <c r="D1136" s="8">
        <v>0</v>
      </c>
      <c r="E1136" s="4">
        <v>0</v>
      </c>
      <c r="F1136" s="8">
        <v>0</v>
      </c>
      <c r="G1136" s="4">
        <v>0</v>
      </c>
      <c r="H1136" s="8">
        <v>0</v>
      </c>
      <c r="I1136" s="4">
        <v>0</v>
      </c>
    </row>
    <row r="1137" spans="1:9" x14ac:dyDescent="0.15">
      <c r="A1137" s="2">
        <v>14</v>
      </c>
      <c r="B1137" s="1" t="s">
        <v>455</v>
      </c>
      <c r="C1137" s="4">
        <v>0</v>
      </c>
      <c r="D1137" s="8">
        <v>0</v>
      </c>
      <c r="E1137" s="4">
        <v>0</v>
      </c>
      <c r="F1137" s="8">
        <v>0</v>
      </c>
      <c r="G1137" s="4">
        <v>0</v>
      </c>
      <c r="H1137" s="8">
        <v>0</v>
      </c>
      <c r="I1137" s="4">
        <v>0</v>
      </c>
    </row>
    <row r="1138" spans="1:9" x14ac:dyDescent="0.15">
      <c r="A1138" s="2">
        <v>14</v>
      </c>
      <c r="B1138" s="1" t="s">
        <v>456</v>
      </c>
      <c r="C1138" s="4">
        <v>0</v>
      </c>
      <c r="D1138" s="8">
        <v>0</v>
      </c>
      <c r="E1138" s="4">
        <v>0</v>
      </c>
      <c r="F1138" s="8">
        <v>0</v>
      </c>
      <c r="G1138" s="4">
        <v>0</v>
      </c>
      <c r="H1138" s="8">
        <v>0</v>
      </c>
      <c r="I1138" s="4">
        <v>0</v>
      </c>
    </row>
    <row r="1139" spans="1:9" x14ac:dyDescent="0.15">
      <c r="A1139" s="2">
        <v>14</v>
      </c>
      <c r="B1139" s="1" t="s">
        <v>457</v>
      </c>
      <c r="C1139" s="4">
        <v>0</v>
      </c>
      <c r="D1139" s="8">
        <v>0</v>
      </c>
      <c r="E1139" s="4">
        <v>0</v>
      </c>
      <c r="F1139" s="8">
        <v>0</v>
      </c>
      <c r="G1139" s="4">
        <v>0</v>
      </c>
      <c r="H1139" s="8">
        <v>0</v>
      </c>
      <c r="I1139" s="4">
        <v>0</v>
      </c>
    </row>
    <row r="1140" spans="1:9" x14ac:dyDescent="0.15">
      <c r="A1140" s="2">
        <v>14</v>
      </c>
      <c r="B1140" s="1" t="s">
        <v>458</v>
      </c>
      <c r="C1140" s="4">
        <v>0</v>
      </c>
      <c r="D1140" s="8">
        <v>0</v>
      </c>
      <c r="E1140" s="4">
        <v>0</v>
      </c>
      <c r="F1140" s="8">
        <v>0</v>
      </c>
      <c r="G1140" s="4">
        <v>0</v>
      </c>
      <c r="H1140" s="8">
        <v>0</v>
      </c>
      <c r="I1140" s="4">
        <v>0</v>
      </c>
    </row>
    <row r="1141" spans="1:9" x14ac:dyDescent="0.15">
      <c r="A1141" s="2">
        <v>14</v>
      </c>
      <c r="B1141" s="1" t="s">
        <v>459</v>
      </c>
      <c r="C1141" s="4">
        <v>0</v>
      </c>
      <c r="D1141" s="8">
        <v>0</v>
      </c>
      <c r="E1141" s="4">
        <v>0</v>
      </c>
      <c r="F1141" s="8">
        <v>0</v>
      </c>
      <c r="G1141" s="4">
        <v>0</v>
      </c>
      <c r="H1141" s="8">
        <v>0</v>
      </c>
      <c r="I1141" s="4">
        <v>0</v>
      </c>
    </row>
    <row r="1142" spans="1:9" x14ac:dyDescent="0.15">
      <c r="A1142" s="2">
        <v>14</v>
      </c>
      <c r="B1142" s="1" t="s">
        <v>460</v>
      </c>
      <c r="C1142" s="4">
        <v>0</v>
      </c>
      <c r="D1142" s="8">
        <v>0</v>
      </c>
      <c r="E1142" s="4">
        <v>0</v>
      </c>
      <c r="F1142" s="8">
        <v>0</v>
      </c>
      <c r="G1142" s="4">
        <v>0</v>
      </c>
      <c r="H1142" s="8">
        <v>0</v>
      </c>
      <c r="I1142" s="4">
        <v>0</v>
      </c>
    </row>
    <row r="1143" spans="1:9" x14ac:dyDescent="0.15">
      <c r="A1143" s="2">
        <v>14</v>
      </c>
      <c r="B1143" s="1" t="s">
        <v>461</v>
      </c>
      <c r="C1143" s="4">
        <v>0</v>
      </c>
      <c r="D1143" s="8">
        <v>0</v>
      </c>
      <c r="E1143" s="4">
        <v>0</v>
      </c>
      <c r="F1143" s="8">
        <v>0</v>
      </c>
      <c r="G1143" s="4">
        <v>0</v>
      </c>
      <c r="H1143" s="8">
        <v>0</v>
      </c>
      <c r="I1143" s="4">
        <v>0</v>
      </c>
    </row>
    <row r="1144" spans="1:9" x14ac:dyDescent="0.15">
      <c r="A1144" s="2">
        <v>14</v>
      </c>
      <c r="B1144" s="1" t="s">
        <v>217</v>
      </c>
      <c r="C1144" s="4">
        <v>0</v>
      </c>
      <c r="D1144" s="8">
        <v>0</v>
      </c>
      <c r="E1144" s="4">
        <v>0</v>
      </c>
      <c r="F1144" s="8">
        <v>0</v>
      </c>
      <c r="G1144" s="4">
        <v>0</v>
      </c>
      <c r="H1144" s="8">
        <v>0</v>
      </c>
      <c r="I1144" s="4">
        <v>0</v>
      </c>
    </row>
    <row r="1145" spans="1:9" x14ac:dyDescent="0.15">
      <c r="A1145" s="2">
        <v>14</v>
      </c>
      <c r="B1145" s="1" t="s">
        <v>462</v>
      </c>
      <c r="C1145" s="4">
        <v>0</v>
      </c>
      <c r="D1145" s="8">
        <v>0</v>
      </c>
      <c r="E1145" s="4">
        <v>0</v>
      </c>
      <c r="F1145" s="8">
        <v>0</v>
      </c>
      <c r="G1145" s="4">
        <v>0</v>
      </c>
      <c r="H1145" s="8">
        <v>0</v>
      </c>
      <c r="I1145" s="4">
        <v>0</v>
      </c>
    </row>
    <row r="1146" spans="1:9" x14ac:dyDescent="0.15">
      <c r="A1146" s="2">
        <v>14</v>
      </c>
      <c r="B1146" s="1" t="s">
        <v>463</v>
      </c>
      <c r="C1146" s="4">
        <v>0</v>
      </c>
      <c r="D1146" s="8">
        <v>0</v>
      </c>
      <c r="E1146" s="4">
        <v>0</v>
      </c>
      <c r="F1146" s="8">
        <v>0</v>
      </c>
      <c r="G1146" s="4">
        <v>0</v>
      </c>
      <c r="H1146" s="8">
        <v>0</v>
      </c>
      <c r="I1146" s="4">
        <v>0</v>
      </c>
    </row>
    <row r="1147" spans="1:9" x14ac:dyDescent="0.15">
      <c r="A1147" s="2">
        <v>14</v>
      </c>
      <c r="B1147" s="1" t="s">
        <v>464</v>
      </c>
      <c r="C1147" s="4">
        <v>0</v>
      </c>
      <c r="D1147" s="8">
        <v>0</v>
      </c>
      <c r="E1147" s="4">
        <v>0</v>
      </c>
      <c r="F1147" s="8">
        <v>0</v>
      </c>
      <c r="G1147" s="4">
        <v>0</v>
      </c>
      <c r="H1147" s="8">
        <v>0</v>
      </c>
      <c r="I1147" s="4">
        <v>0</v>
      </c>
    </row>
    <row r="1148" spans="1:9" x14ac:dyDescent="0.15">
      <c r="A1148" s="2">
        <v>14</v>
      </c>
      <c r="B1148" s="1" t="s">
        <v>465</v>
      </c>
      <c r="C1148" s="4">
        <v>0</v>
      </c>
      <c r="D1148" s="8">
        <v>0</v>
      </c>
      <c r="E1148" s="4">
        <v>0</v>
      </c>
      <c r="F1148" s="8">
        <v>0</v>
      </c>
      <c r="G1148" s="4">
        <v>0</v>
      </c>
      <c r="H1148" s="8">
        <v>0</v>
      </c>
      <c r="I1148" s="4">
        <v>0</v>
      </c>
    </row>
    <row r="1149" spans="1:9" x14ac:dyDescent="0.15">
      <c r="A1149" s="2">
        <v>14</v>
      </c>
      <c r="B1149" s="1" t="s">
        <v>466</v>
      </c>
      <c r="C1149" s="4">
        <v>0</v>
      </c>
      <c r="D1149" s="8">
        <v>0</v>
      </c>
      <c r="E1149" s="4">
        <v>0</v>
      </c>
      <c r="F1149" s="8">
        <v>0</v>
      </c>
      <c r="G1149" s="4">
        <v>0</v>
      </c>
      <c r="H1149" s="8">
        <v>0</v>
      </c>
      <c r="I1149" s="4">
        <v>0</v>
      </c>
    </row>
    <row r="1150" spans="1:9" x14ac:dyDescent="0.15">
      <c r="A1150" s="2">
        <v>14</v>
      </c>
      <c r="B1150" s="1" t="s">
        <v>467</v>
      </c>
      <c r="C1150" s="4">
        <v>0</v>
      </c>
      <c r="D1150" s="8">
        <v>0</v>
      </c>
      <c r="E1150" s="4">
        <v>0</v>
      </c>
      <c r="F1150" s="8">
        <v>0</v>
      </c>
      <c r="G1150" s="4">
        <v>0</v>
      </c>
      <c r="H1150" s="8">
        <v>0</v>
      </c>
      <c r="I1150" s="4">
        <v>0</v>
      </c>
    </row>
    <row r="1151" spans="1:9" x14ac:dyDescent="0.15">
      <c r="A1151" s="2">
        <v>14</v>
      </c>
      <c r="B1151" s="1" t="s">
        <v>468</v>
      </c>
      <c r="C1151" s="4">
        <v>0</v>
      </c>
      <c r="D1151" s="8">
        <v>0</v>
      </c>
      <c r="E1151" s="4">
        <v>0</v>
      </c>
      <c r="F1151" s="8">
        <v>0</v>
      </c>
      <c r="G1151" s="4">
        <v>0</v>
      </c>
      <c r="H1151" s="8">
        <v>0</v>
      </c>
      <c r="I1151" s="4">
        <v>0</v>
      </c>
    </row>
    <row r="1152" spans="1:9" x14ac:dyDescent="0.15">
      <c r="A1152" s="2">
        <v>14</v>
      </c>
      <c r="B1152" s="1" t="s">
        <v>469</v>
      </c>
      <c r="C1152" s="4">
        <v>0</v>
      </c>
      <c r="D1152" s="8">
        <v>0</v>
      </c>
      <c r="E1152" s="4">
        <v>0</v>
      </c>
      <c r="F1152" s="8">
        <v>0</v>
      </c>
      <c r="G1152" s="4">
        <v>0</v>
      </c>
      <c r="H1152" s="8">
        <v>0</v>
      </c>
      <c r="I1152" s="4">
        <v>0</v>
      </c>
    </row>
    <row r="1153" spans="1:9" x14ac:dyDescent="0.15">
      <c r="A1153" s="2">
        <v>14</v>
      </c>
      <c r="B1153" s="1" t="s">
        <v>470</v>
      </c>
      <c r="C1153" s="4">
        <v>0</v>
      </c>
      <c r="D1153" s="8">
        <v>0</v>
      </c>
      <c r="E1153" s="4">
        <v>0</v>
      </c>
      <c r="F1153" s="8">
        <v>0</v>
      </c>
      <c r="G1153" s="4">
        <v>0</v>
      </c>
      <c r="H1153" s="8">
        <v>0</v>
      </c>
      <c r="I1153" s="4">
        <v>0</v>
      </c>
    </row>
    <row r="1154" spans="1:9" x14ac:dyDescent="0.15">
      <c r="A1154" s="2">
        <v>14</v>
      </c>
      <c r="B1154" s="1" t="s">
        <v>250</v>
      </c>
      <c r="C1154" s="4">
        <v>0</v>
      </c>
      <c r="D1154" s="8">
        <v>0</v>
      </c>
      <c r="E1154" s="4">
        <v>0</v>
      </c>
      <c r="F1154" s="8">
        <v>0</v>
      </c>
      <c r="G1154" s="4">
        <v>0</v>
      </c>
      <c r="H1154" s="8">
        <v>0</v>
      </c>
      <c r="I1154" s="4">
        <v>0</v>
      </c>
    </row>
    <row r="1155" spans="1:9" x14ac:dyDescent="0.15">
      <c r="A1155" s="2">
        <v>14</v>
      </c>
      <c r="B1155" s="1" t="s">
        <v>471</v>
      </c>
      <c r="C1155" s="4">
        <v>0</v>
      </c>
      <c r="D1155" s="8">
        <v>0</v>
      </c>
      <c r="E1155" s="4">
        <v>0</v>
      </c>
      <c r="F1155" s="8">
        <v>0</v>
      </c>
      <c r="G1155" s="4">
        <v>0</v>
      </c>
      <c r="H1155" s="8">
        <v>0</v>
      </c>
      <c r="I1155" s="4">
        <v>0</v>
      </c>
    </row>
    <row r="1156" spans="1:9" x14ac:dyDescent="0.15">
      <c r="A1156" s="2">
        <v>14</v>
      </c>
      <c r="B1156" s="1" t="s">
        <v>472</v>
      </c>
      <c r="C1156" s="4">
        <v>0</v>
      </c>
      <c r="D1156" s="8">
        <v>0</v>
      </c>
      <c r="E1156" s="4">
        <v>0</v>
      </c>
      <c r="F1156" s="8">
        <v>0</v>
      </c>
      <c r="G1156" s="4">
        <v>0</v>
      </c>
      <c r="H1156" s="8">
        <v>0</v>
      </c>
      <c r="I1156" s="4">
        <v>0</v>
      </c>
    </row>
    <row r="1157" spans="1:9" x14ac:dyDescent="0.15">
      <c r="A1157" s="2">
        <v>14</v>
      </c>
      <c r="B1157" s="1" t="s">
        <v>473</v>
      </c>
      <c r="C1157" s="4">
        <v>0</v>
      </c>
      <c r="D1157" s="8">
        <v>0</v>
      </c>
      <c r="E1157" s="4">
        <v>0</v>
      </c>
      <c r="F1157" s="8">
        <v>0</v>
      </c>
      <c r="G1157" s="4">
        <v>0</v>
      </c>
      <c r="H1157" s="8">
        <v>0</v>
      </c>
      <c r="I1157" s="4">
        <v>0</v>
      </c>
    </row>
    <row r="1158" spans="1:9" x14ac:dyDescent="0.15">
      <c r="A1158" s="2">
        <v>14</v>
      </c>
      <c r="B1158" s="1" t="s">
        <v>474</v>
      </c>
      <c r="C1158" s="4">
        <v>0</v>
      </c>
      <c r="D1158" s="8">
        <v>0</v>
      </c>
      <c r="E1158" s="4">
        <v>0</v>
      </c>
      <c r="F1158" s="8">
        <v>0</v>
      </c>
      <c r="G1158" s="4">
        <v>0</v>
      </c>
      <c r="H1158" s="8">
        <v>0</v>
      </c>
      <c r="I1158" s="4">
        <v>0</v>
      </c>
    </row>
    <row r="1159" spans="1:9" x14ac:dyDescent="0.15">
      <c r="A1159" s="2">
        <v>14</v>
      </c>
      <c r="B1159" s="1" t="s">
        <v>475</v>
      </c>
      <c r="C1159" s="4">
        <v>0</v>
      </c>
      <c r="D1159" s="8">
        <v>0</v>
      </c>
      <c r="E1159" s="4">
        <v>0</v>
      </c>
      <c r="F1159" s="8">
        <v>0</v>
      </c>
      <c r="G1159" s="4">
        <v>0</v>
      </c>
      <c r="H1159" s="8">
        <v>0</v>
      </c>
      <c r="I1159" s="4">
        <v>0</v>
      </c>
    </row>
    <row r="1160" spans="1:9" x14ac:dyDescent="0.15">
      <c r="A1160" s="2">
        <v>14</v>
      </c>
      <c r="B1160" s="1" t="s">
        <v>476</v>
      </c>
      <c r="C1160" s="4">
        <v>0</v>
      </c>
      <c r="D1160" s="8">
        <v>0</v>
      </c>
      <c r="E1160" s="4">
        <v>0</v>
      </c>
      <c r="F1160" s="8">
        <v>0</v>
      </c>
      <c r="G1160" s="4">
        <v>0</v>
      </c>
      <c r="H1160" s="8">
        <v>0</v>
      </c>
      <c r="I1160" s="4">
        <v>0</v>
      </c>
    </row>
    <row r="1161" spans="1:9" x14ac:dyDescent="0.15">
      <c r="A1161" s="2">
        <v>14</v>
      </c>
      <c r="B1161" s="1" t="s">
        <v>477</v>
      </c>
      <c r="C1161" s="4">
        <v>0</v>
      </c>
      <c r="D1161" s="8">
        <v>0</v>
      </c>
      <c r="E1161" s="4">
        <v>0</v>
      </c>
      <c r="F1161" s="8">
        <v>0</v>
      </c>
      <c r="G1161" s="4">
        <v>0</v>
      </c>
      <c r="H1161" s="8">
        <v>0</v>
      </c>
      <c r="I1161" s="4">
        <v>0</v>
      </c>
    </row>
    <row r="1162" spans="1:9" x14ac:dyDescent="0.15">
      <c r="A1162" s="2">
        <v>14</v>
      </c>
      <c r="B1162" s="1" t="s">
        <v>478</v>
      </c>
      <c r="C1162" s="4">
        <v>0</v>
      </c>
      <c r="D1162" s="8">
        <v>0</v>
      </c>
      <c r="E1162" s="4">
        <v>0</v>
      </c>
      <c r="F1162" s="8">
        <v>0</v>
      </c>
      <c r="G1162" s="4">
        <v>0</v>
      </c>
      <c r="H1162" s="8">
        <v>0</v>
      </c>
      <c r="I1162" s="4">
        <v>0</v>
      </c>
    </row>
    <row r="1163" spans="1:9" x14ac:dyDescent="0.15">
      <c r="A1163" s="2">
        <v>14</v>
      </c>
      <c r="B1163" s="1" t="s">
        <v>479</v>
      </c>
      <c r="C1163" s="4">
        <v>0</v>
      </c>
      <c r="D1163" s="8">
        <v>0</v>
      </c>
      <c r="E1163" s="4">
        <v>0</v>
      </c>
      <c r="F1163" s="8">
        <v>0</v>
      </c>
      <c r="G1163" s="4">
        <v>0</v>
      </c>
      <c r="H1163" s="8">
        <v>0</v>
      </c>
      <c r="I1163" s="4">
        <v>0</v>
      </c>
    </row>
    <row r="1164" spans="1:9" x14ac:dyDescent="0.15">
      <c r="A1164" s="2">
        <v>14</v>
      </c>
      <c r="B1164" s="1" t="s">
        <v>480</v>
      </c>
      <c r="C1164" s="4">
        <v>0</v>
      </c>
      <c r="D1164" s="8">
        <v>0</v>
      </c>
      <c r="E1164" s="4">
        <v>0</v>
      </c>
      <c r="F1164" s="8">
        <v>0</v>
      </c>
      <c r="G1164" s="4">
        <v>0</v>
      </c>
      <c r="H1164" s="8">
        <v>0</v>
      </c>
      <c r="I1164" s="4">
        <v>0</v>
      </c>
    </row>
    <row r="1165" spans="1:9" x14ac:dyDescent="0.15">
      <c r="A1165" s="2">
        <v>14</v>
      </c>
      <c r="B1165" s="1" t="s">
        <v>481</v>
      </c>
      <c r="C1165" s="4">
        <v>0</v>
      </c>
      <c r="D1165" s="8">
        <v>0</v>
      </c>
      <c r="E1165" s="4">
        <v>0</v>
      </c>
      <c r="F1165" s="8">
        <v>0</v>
      </c>
      <c r="G1165" s="4">
        <v>0</v>
      </c>
      <c r="H1165" s="8">
        <v>0</v>
      </c>
      <c r="I1165" s="4">
        <v>0</v>
      </c>
    </row>
    <row r="1166" spans="1:9" x14ac:dyDescent="0.15">
      <c r="A1166" s="2">
        <v>14</v>
      </c>
      <c r="B1166" s="1" t="s">
        <v>482</v>
      </c>
      <c r="C1166" s="4">
        <v>0</v>
      </c>
      <c r="D1166" s="8">
        <v>0</v>
      </c>
      <c r="E1166" s="4">
        <v>0</v>
      </c>
      <c r="F1166" s="8">
        <v>0</v>
      </c>
      <c r="G1166" s="4">
        <v>0</v>
      </c>
      <c r="H1166" s="8">
        <v>0</v>
      </c>
      <c r="I1166" s="4">
        <v>0</v>
      </c>
    </row>
    <row r="1167" spans="1:9" x14ac:dyDescent="0.15">
      <c r="A1167" s="2">
        <v>14</v>
      </c>
      <c r="B1167" s="1" t="s">
        <v>483</v>
      </c>
      <c r="C1167" s="4">
        <v>0</v>
      </c>
      <c r="D1167" s="8">
        <v>0</v>
      </c>
      <c r="E1167" s="4">
        <v>0</v>
      </c>
      <c r="F1167" s="8">
        <v>0</v>
      </c>
      <c r="G1167" s="4">
        <v>0</v>
      </c>
      <c r="H1167" s="8">
        <v>0</v>
      </c>
      <c r="I1167" s="4">
        <v>0</v>
      </c>
    </row>
    <row r="1168" spans="1:9" x14ac:dyDescent="0.15">
      <c r="A1168" s="2">
        <v>14</v>
      </c>
      <c r="B1168" s="1" t="s">
        <v>484</v>
      </c>
      <c r="C1168" s="4">
        <v>0</v>
      </c>
      <c r="D1168" s="8">
        <v>0</v>
      </c>
      <c r="E1168" s="4">
        <v>0</v>
      </c>
      <c r="F1168" s="8">
        <v>0</v>
      </c>
      <c r="G1168" s="4">
        <v>0</v>
      </c>
      <c r="H1168" s="8">
        <v>0</v>
      </c>
      <c r="I1168" s="4">
        <v>0</v>
      </c>
    </row>
    <row r="1169" spans="1:9" x14ac:dyDescent="0.15">
      <c r="A1169" s="2">
        <v>14</v>
      </c>
      <c r="B1169" s="1" t="s">
        <v>485</v>
      </c>
      <c r="C1169" s="4">
        <v>0</v>
      </c>
      <c r="D1169" s="8">
        <v>0</v>
      </c>
      <c r="E1169" s="4">
        <v>0</v>
      </c>
      <c r="F1169" s="8">
        <v>0</v>
      </c>
      <c r="G1169" s="4">
        <v>0</v>
      </c>
      <c r="H1169" s="8">
        <v>0</v>
      </c>
      <c r="I1169" s="4">
        <v>0</v>
      </c>
    </row>
    <row r="1170" spans="1:9" x14ac:dyDescent="0.15">
      <c r="A1170" s="2">
        <v>14</v>
      </c>
      <c r="B1170" s="1" t="s">
        <v>486</v>
      </c>
      <c r="C1170" s="4">
        <v>0</v>
      </c>
      <c r="D1170" s="8">
        <v>0</v>
      </c>
      <c r="E1170" s="4">
        <v>0</v>
      </c>
      <c r="F1170" s="8">
        <v>0</v>
      </c>
      <c r="G1170" s="4">
        <v>0</v>
      </c>
      <c r="H1170" s="8">
        <v>0</v>
      </c>
      <c r="I1170" s="4">
        <v>0</v>
      </c>
    </row>
    <row r="1171" spans="1:9" x14ac:dyDescent="0.15">
      <c r="A1171" s="2">
        <v>14</v>
      </c>
      <c r="B1171" s="1" t="s">
        <v>487</v>
      </c>
      <c r="C1171" s="4">
        <v>0</v>
      </c>
      <c r="D1171" s="8">
        <v>0</v>
      </c>
      <c r="E1171" s="4">
        <v>0</v>
      </c>
      <c r="F1171" s="8">
        <v>0</v>
      </c>
      <c r="G1171" s="4">
        <v>0</v>
      </c>
      <c r="H1171" s="8">
        <v>0</v>
      </c>
      <c r="I1171" s="4">
        <v>0</v>
      </c>
    </row>
    <row r="1172" spans="1:9" x14ac:dyDescent="0.15">
      <c r="A1172" s="2">
        <v>14</v>
      </c>
      <c r="B1172" s="1" t="s">
        <v>488</v>
      </c>
      <c r="C1172" s="4">
        <v>0</v>
      </c>
      <c r="D1172" s="8">
        <v>0</v>
      </c>
      <c r="E1172" s="4">
        <v>0</v>
      </c>
      <c r="F1172" s="8">
        <v>0</v>
      </c>
      <c r="G1172" s="4">
        <v>0</v>
      </c>
      <c r="H1172" s="8">
        <v>0</v>
      </c>
      <c r="I1172" s="4">
        <v>0</v>
      </c>
    </row>
    <row r="1173" spans="1:9" x14ac:dyDescent="0.15">
      <c r="A1173" s="2">
        <v>14</v>
      </c>
      <c r="B1173" s="1" t="s">
        <v>489</v>
      </c>
      <c r="C1173" s="4">
        <v>0</v>
      </c>
      <c r="D1173" s="8">
        <v>0</v>
      </c>
      <c r="E1173" s="4">
        <v>0</v>
      </c>
      <c r="F1173" s="8">
        <v>0</v>
      </c>
      <c r="G1173" s="4">
        <v>0</v>
      </c>
      <c r="H1173" s="8">
        <v>0</v>
      </c>
      <c r="I1173" s="4">
        <v>0</v>
      </c>
    </row>
    <row r="1174" spans="1:9" x14ac:dyDescent="0.15">
      <c r="A1174" s="2">
        <v>14</v>
      </c>
      <c r="B1174" s="1" t="s">
        <v>490</v>
      </c>
      <c r="C1174" s="4">
        <v>0</v>
      </c>
      <c r="D1174" s="8">
        <v>0</v>
      </c>
      <c r="E1174" s="4">
        <v>0</v>
      </c>
      <c r="F1174" s="8">
        <v>0</v>
      </c>
      <c r="G1174" s="4">
        <v>0</v>
      </c>
      <c r="H1174" s="8">
        <v>0</v>
      </c>
      <c r="I1174" s="4">
        <v>0</v>
      </c>
    </row>
    <row r="1175" spans="1:9" x14ac:dyDescent="0.15">
      <c r="A1175" s="2">
        <v>14</v>
      </c>
      <c r="B1175" s="1" t="s">
        <v>491</v>
      </c>
      <c r="C1175" s="4">
        <v>0</v>
      </c>
      <c r="D1175" s="8">
        <v>0</v>
      </c>
      <c r="E1175" s="4">
        <v>0</v>
      </c>
      <c r="F1175" s="8">
        <v>0</v>
      </c>
      <c r="G1175" s="4">
        <v>0</v>
      </c>
      <c r="H1175" s="8">
        <v>0</v>
      </c>
      <c r="I1175" s="4">
        <v>0</v>
      </c>
    </row>
    <row r="1176" spans="1:9" x14ac:dyDescent="0.15">
      <c r="A1176" s="2">
        <v>14</v>
      </c>
      <c r="B1176" s="1" t="s">
        <v>262</v>
      </c>
      <c r="C1176" s="4">
        <v>0</v>
      </c>
      <c r="D1176" s="8">
        <v>0</v>
      </c>
      <c r="E1176" s="4">
        <v>0</v>
      </c>
      <c r="F1176" s="8">
        <v>0</v>
      </c>
      <c r="G1176" s="4">
        <v>0</v>
      </c>
      <c r="H1176" s="8">
        <v>0</v>
      </c>
      <c r="I1176" s="4">
        <v>0</v>
      </c>
    </row>
    <row r="1177" spans="1:9" x14ac:dyDescent="0.15">
      <c r="A1177" s="2">
        <v>14</v>
      </c>
      <c r="B1177" s="1" t="s">
        <v>492</v>
      </c>
      <c r="C1177" s="4">
        <v>0</v>
      </c>
      <c r="D1177" s="8">
        <v>0</v>
      </c>
      <c r="E1177" s="4">
        <v>0</v>
      </c>
      <c r="F1177" s="8">
        <v>0</v>
      </c>
      <c r="G1177" s="4">
        <v>0</v>
      </c>
      <c r="H1177" s="8">
        <v>0</v>
      </c>
      <c r="I1177" s="4">
        <v>0</v>
      </c>
    </row>
    <row r="1178" spans="1:9" x14ac:dyDescent="0.15">
      <c r="A1178" s="2">
        <v>14</v>
      </c>
      <c r="B1178" s="1" t="s">
        <v>493</v>
      </c>
      <c r="C1178" s="4">
        <v>0</v>
      </c>
      <c r="D1178" s="8">
        <v>0</v>
      </c>
      <c r="E1178" s="4">
        <v>0</v>
      </c>
      <c r="F1178" s="8">
        <v>0</v>
      </c>
      <c r="G1178" s="4">
        <v>0</v>
      </c>
      <c r="H1178" s="8">
        <v>0</v>
      </c>
      <c r="I1178" s="4">
        <v>0</v>
      </c>
    </row>
    <row r="1179" spans="1:9" x14ac:dyDescent="0.15">
      <c r="A1179" s="2">
        <v>14</v>
      </c>
      <c r="B1179" s="1" t="s">
        <v>494</v>
      </c>
      <c r="C1179" s="4">
        <v>0</v>
      </c>
      <c r="D1179" s="8">
        <v>0</v>
      </c>
      <c r="E1179" s="4">
        <v>0</v>
      </c>
      <c r="F1179" s="8">
        <v>0</v>
      </c>
      <c r="G1179" s="4">
        <v>0</v>
      </c>
      <c r="H1179" s="8">
        <v>0</v>
      </c>
      <c r="I1179" s="4">
        <v>0</v>
      </c>
    </row>
    <row r="1180" spans="1:9" x14ac:dyDescent="0.15">
      <c r="A1180" s="2">
        <v>14</v>
      </c>
      <c r="B1180" s="1" t="s">
        <v>495</v>
      </c>
      <c r="C1180" s="4">
        <v>0</v>
      </c>
      <c r="D1180" s="8">
        <v>0</v>
      </c>
      <c r="E1180" s="4">
        <v>0</v>
      </c>
      <c r="F1180" s="8">
        <v>0</v>
      </c>
      <c r="G1180" s="4">
        <v>0</v>
      </c>
      <c r="H1180" s="8">
        <v>0</v>
      </c>
      <c r="I1180" s="4">
        <v>0</v>
      </c>
    </row>
    <row r="1181" spans="1:9" x14ac:dyDescent="0.15">
      <c r="A1181" s="2">
        <v>14</v>
      </c>
      <c r="B1181" s="1" t="s">
        <v>496</v>
      </c>
      <c r="C1181" s="4">
        <v>0</v>
      </c>
      <c r="D1181" s="8">
        <v>0</v>
      </c>
      <c r="E1181" s="4">
        <v>0</v>
      </c>
      <c r="F1181" s="8">
        <v>0</v>
      </c>
      <c r="G1181" s="4">
        <v>0</v>
      </c>
      <c r="H1181" s="8">
        <v>0</v>
      </c>
      <c r="I1181" s="4">
        <v>0</v>
      </c>
    </row>
    <row r="1182" spans="1:9" x14ac:dyDescent="0.15">
      <c r="A1182" s="2">
        <v>14</v>
      </c>
      <c r="B1182" s="1" t="s">
        <v>497</v>
      </c>
      <c r="C1182" s="4">
        <v>0</v>
      </c>
      <c r="D1182" s="8">
        <v>0</v>
      </c>
      <c r="E1182" s="4">
        <v>0</v>
      </c>
      <c r="F1182" s="8">
        <v>0</v>
      </c>
      <c r="G1182" s="4">
        <v>0</v>
      </c>
      <c r="H1182" s="8">
        <v>0</v>
      </c>
      <c r="I1182" s="4">
        <v>0</v>
      </c>
    </row>
    <row r="1183" spans="1:9" x14ac:dyDescent="0.15">
      <c r="A1183" s="2">
        <v>14</v>
      </c>
      <c r="B1183" s="1" t="s">
        <v>498</v>
      </c>
      <c r="C1183" s="4">
        <v>0</v>
      </c>
      <c r="D1183" s="8">
        <v>0</v>
      </c>
      <c r="E1183" s="4">
        <v>0</v>
      </c>
      <c r="F1183" s="8">
        <v>0</v>
      </c>
      <c r="G1183" s="4">
        <v>0</v>
      </c>
      <c r="H1183" s="8">
        <v>0</v>
      </c>
      <c r="I1183" s="4">
        <v>0</v>
      </c>
    </row>
    <row r="1184" spans="1:9" x14ac:dyDescent="0.15">
      <c r="A1184" s="2">
        <v>14</v>
      </c>
      <c r="B1184" s="1" t="s">
        <v>269</v>
      </c>
      <c r="C1184" s="4">
        <v>0</v>
      </c>
      <c r="D1184" s="8">
        <v>0</v>
      </c>
      <c r="E1184" s="4">
        <v>0</v>
      </c>
      <c r="F1184" s="8">
        <v>0</v>
      </c>
      <c r="G1184" s="4">
        <v>0</v>
      </c>
      <c r="H1184" s="8">
        <v>0</v>
      </c>
      <c r="I1184" s="4">
        <v>0</v>
      </c>
    </row>
    <row r="1185" spans="1:9" x14ac:dyDescent="0.15">
      <c r="A1185" s="2">
        <v>14</v>
      </c>
      <c r="B1185" s="1" t="s">
        <v>218</v>
      </c>
      <c r="C1185" s="4">
        <v>0</v>
      </c>
      <c r="D1185" s="8">
        <v>0</v>
      </c>
      <c r="E1185" s="4">
        <v>0</v>
      </c>
      <c r="F1185" s="8">
        <v>0</v>
      </c>
      <c r="G1185" s="4">
        <v>0</v>
      </c>
      <c r="H1185" s="8">
        <v>0</v>
      </c>
      <c r="I1185" s="4">
        <v>0</v>
      </c>
    </row>
    <row r="1186" spans="1:9" x14ac:dyDescent="0.15">
      <c r="A1186" s="2">
        <v>14</v>
      </c>
      <c r="B1186" s="1" t="s">
        <v>219</v>
      </c>
      <c r="C1186" s="4">
        <v>0</v>
      </c>
      <c r="D1186" s="8">
        <v>0</v>
      </c>
      <c r="E1186" s="4">
        <v>0</v>
      </c>
      <c r="F1186" s="8">
        <v>0</v>
      </c>
      <c r="G1186" s="4">
        <v>0</v>
      </c>
      <c r="H1186" s="8">
        <v>0</v>
      </c>
      <c r="I1186" s="4">
        <v>0</v>
      </c>
    </row>
    <row r="1187" spans="1:9" x14ac:dyDescent="0.15">
      <c r="A1187" s="2">
        <v>14</v>
      </c>
      <c r="B1187" s="1" t="s">
        <v>251</v>
      </c>
      <c r="C1187" s="4">
        <v>0</v>
      </c>
      <c r="D1187" s="8">
        <v>0</v>
      </c>
      <c r="E1187" s="4">
        <v>0</v>
      </c>
      <c r="F1187" s="8">
        <v>0</v>
      </c>
      <c r="G1187" s="4">
        <v>0</v>
      </c>
      <c r="H1187" s="8">
        <v>0</v>
      </c>
      <c r="I1187" s="4">
        <v>0</v>
      </c>
    </row>
    <row r="1188" spans="1:9" x14ac:dyDescent="0.15">
      <c r="A1188" s="2">
        <v>14</v>
      </c>
      <c r="B1188" s="1" t="s">
        <v>499</v>
      </c>
      <c r="C1188" s="4">
        <v>0</v>
      </c>
      <c r="D1188" s="8">
        <v>0</v>
      </c>
      <c r="E1188" s="4">
        <v>0</v>
      </c>
      <c r="F1188" s="8">
        <v>0</v>
      </c>
      <c r="G1188" s="4">
        <v>0</v>
      </c>
      <c r="H1188" s="8">
        <v>0</v>
      </c>
      <c r="I1188" s="4">
        <v>0</v>
      </c>
    </row>
    <row r="1189" spans="1:9" x14ac:dyDescent="0.15">
      <c r="A1189" s="2">
        <v>14</v>
      </c>
      <c r="B1189" s="1" t="s">
        <v>200</v>
      </c>
      <c r="C1189" s="4">
        <v>0</v>
      </c>
      <c r="D1189" s="8">
        <v>0</v>
      </c>
      <c r="E1189" s="4">
        <v>0</v>
      </c>
      <c r="F1189" s="8">
        <v>0</v>
      </c>
      <c r="G1189" s="4">
        <v>0</v>
      </c>
      <c r="H1189" s="8">
        <v>0</v>
      </c>
      <c r="I1189" s="4">
        <v>0</v>
      </c>
    </row>
    <row r="1190" spans="1:9" x14ac:dyDescent="0.15">
      <c r="A1190" s="2">
        <v>14</v>
      </c>
      <c r="B1190" s="1" t="s">
        <v>500</v>
      </c>
      <c r="C1190" s="4">
        <v>0</v>
      </c>
      <c r="D1190" s="8">
        <v>0</v>
      </c>
      <c r="E1190" s="4">
        <v>0</v>
      </c>
      <c r="F1190" s="8">
        <v>0</v>
      </c>
      <c r="G1190" s="4">
        <v>0</v>
      </c>
      <c r="H1190" s="8">
        <v>0</v>
      </c>
      <c r="I1190" s="4">
        <v>0</v>
      </c>
    </row>
    <row r="1191" spans="1:9" x14ac:dyDescent="0.15">
      <c r="A1191" s="2">
        <v>14</v>
      </c>
      <c r="B1191" s="1" t="s">
        <v>501</v>
      </c>
      <c r="C1191" s="4">
        <v>0</v>
      </c>
      <c r="D1191" s="8">
        <v>0</v>
      </c>
      <c r="E1191" s="4">
        <v>0</v>
      </c>
      <c r="F1191" s="8">
        <v>0</v>
      </c>
      <c r="G1191" s="4">
        <v>0</v>
      </c>
      <c r="H1191" s="8">
        <v>0</v>
      </c>
      <c r="I1191" s="4">
        <v>0</v>
      </c>
    </row>
    <row r="1192" spans="1:9" x14ac:dyDescent="0.15">
      <c r="A1192" s="2">
        <v>14</v>
      </c>
      <c r="B1192" s="1" t="s">
        <v>502</v>
      </c>
      <c r="C1192" s="4">
        <v>0</v>
      </c>
      <c r="D1192" s="8">
        <v>0</v>
      </c>
      <c r="E1192" s="4">
        <v>0</v>
      </c>
      <c r="F1192" s="8">
        <v>0</v>
      </c>
      <c r="G1192" s="4">
        <v>0</v>
      </c>
      <c r="H1192" s="8">
        <v>0</v>
      </c>
      <c r="I1192" s="4">
        <v>0</v>
      </c>
    </row>
    <row r="1193" spans="1:9" x14ac:dyDescent="0.15">
      <c r="A1193" s="2">
        <v>14</v>
      </c>
      <c r="B1193" s="1" t="s">
        <v>503</v>
      </c>
      <c r="C1193" s="4">
        <v>0</v>
      </c>
      <c r="D1193" s="8">
        <v>0</v>
      </c>
      <c r="E1193" s="4">
        <v>0</v>
      </c>
      <c r="F1193" s="8">
        <v>0</v>
      </c>
      <c r="G1193" s="4">
        <v>0</v>
      </c>
      <c r="H1193" s="8">
        <v>0</v>
      </c>
      <c r="I1193" s="4">
        <v>0</v>
      </c>
    </row>
    <row r="1194" spans="1:9" x14ac:dyDescent="0.15">
      <c r="A1194" s="2">
        <v>14</v>
      </c>
      <c r="B1194" s="1" t="s">
        <v>504</v>
      </c>
      <c r="C1194" s="4">
        <v>0</v>
      </c>
      <c r="D1194" s="8">
        <v>0</v>
      </c>
      <c r="E1194" s="4">
        <v>0</v>
      </c>
      <c r="F1194" s="8">
        <v>0</v>
      </c>
      <c r="G1194" s="4">
        <v>0</v>
      </c>
      <c r="H1194" s="8">
        <v>0</v>
      </c>
      <c r="I1194" s="4">
        <v>0</v>
      </c>
    </row>
    <row r="1195" spans="1:9" x14ac:dyDescent="0.15">
      <c r="A1195" s="2">
        <v>14</v>
      </c>
      <c r="B1195" s="1" t="s">
        <v>505</v>
      </c>
      <c r="C1195" s="4">
        <v>0</v>
      </c>
      <c r="D1195" s="8">
        <v>0</v>
      </c>
      <c r="E1195" s="4">
        <v>0</v>
      </c>
      <c r="F1195" s="8">
        <v>0</v>
      </c>
      <c r="G1195" s="4">
        <v>0</v>
      </c>
      <c r="H1195" s="8">
        <v>0</v>
      </c>
      <c r="I1195" s="4">
        <v>0</v>
      </c>
    </row>
    <row r="1196" spans="1:9" x14ac:dyDescent="0.15">
      <c r="A1196" s="2">
        <v>14</v>
      </c>
      <c r="B1196" s="1" t="s">
        <v>252</v>
      </c>
      <c r="C1196" s="4">
        <v>0</v>
      </c>
      <c r="D1196" s="8">
        <v>0</v>
      </c>
      <c r="E1196" s="4">
        <v>0</v>
      </c>
      <c r="F1196" s="8">
        <v>0</v>
      </c>
      <c r="G1196" s="4">
        <v>0</v>
      </c>
      <c r="H1196" s="8">
        <v>0</v>
      </c>
      <c r="I1196" s="4">
        <v>0</v>
      </c>
    </row>
    <row r="1197" spans="1:9" x14ac:dyDescent="0.15">
      <c r="A1197" s="2">
        <v>14</v>
      </c>
      <c r="B1197" s="1" t="s">
        <v>236</v>
      </c>
      <c r="C1197" s="4">
        <v>0</v>
      </c>
      <c r="D1197" s="8">
        <v>0</v>
      </c>
      <c r="E1197" s="4">
        <v>0</v>
      </c>
      <c r="F1197" s="8">
        <v>0</v>
      </c>
      <c r="G1197" s="4">
        <v>0</v>
      </c>
      <c r="H1197" s="8">
        <v>0</v>
      </c>
      <c r="I1197" s="4">
        <v>0</v>
      </c>
    </row>
    <row r="1198" spans="1:9" x14ac:dyDescent="0.15">
      <c r="A1198" s="2">
        <v>14</v>
      </c>
      <c r="B1198" s="1" t="s">
        <v>220</v>
      </c>
      <c r="C1198" s="4">
        <v>0</v>
      </c>
      <c r="D1198" s="8">
        <v>0</v>
      </c>
      <c r="E1198" s="4">
        <v>0</v>
      </c>
      <c r="F1198" s="8">
        <v>0</v>
      </c>
      <c r="G1198" s="4">
        <v>0</v>
      </c>
      <c r="H1198" s="8">
        <v>0</v>
      </c>
      <c r="I1198" s="4">
        <v>0</v>
      </c>
    </row>
    <row r="1199" spans="1:9" x14ac:dyDescent="0.15">
      <c r="A1199" s="2">
        <v>14</v>
      </c>
      <c r="B1199" s="1" t="s">
        <v>506</v>
      </c>
      <c r="C1199" s="4">
        <v>0</v>
      </c>
      <c r="D1199" s="8">
        <v>0</v>
      </c>
      <c r="E1199" s="4">
        <v>0</v>
      </c>
      <c r="F1199" s="8">
        <v>0</v>
      </c>
      <c r="G1199" s="4">
        <v>0</v>
      </c>
      <c r="H1199" s="8">
        <v>0</v>
      </c>
      <c r="I1199" s="4">
        <v>0</v>
      </c>
    </row>
    <row r="1200" spans="1:9" x14ac:dyDescent="0.15">
      <c r="A1200" s="2">
        <v>14</v>
      </c>
      <c r="B1200" s="1" t="s">
        <v>507</v>
      </c>
      <c r="C1200" s="4">
        <v>0</v>
      </c>
      <c r="D1200" s="8">
        <v>0</v>
      </c>
      <c r="E1200" s="4">
        <v>0</v>
      </c>
      <c r="F1200" s="8">
        <v>0</v>
      </c>
      <c r="G1200" s="4">
        <v>0</v>
      </c>
      <c r="H1200" s="8">
        <v>0</v>
      </c>
      <c r="I1200" s="4">
        <v>0</v>
      </c>
    </row>
    <row r="1201" spans="1:9" x14ac:dyDescent="0.15">
      <c r="A1201" s="2">
        <v>14</v>
      </c>
      <c r="B1201" s="1" t="s">
        <v>278</v>
      </c>
      <c r="C1201" s="4">
        <v>0</v>
      </c>
      <c r="D1201" s="8">
        <v>0</v>
      </c>
      <c r="E1201" s="4">
        <v>0</v>
      </c>
      <c r="F1201" s="8">
        <v>0</v>
      </c>
      <c r="G1201" s="4">
        <v>0</v>
      </c>
      <c r="H1201" s="8">
        <v>0</v>
      </c>
      <c r="I1201" s="4">
        <v>0</v>
      </c>
    </row>
    <row r="1202" spans="1:9" x14ac:dyDescent="0.15">
      <c r="A1202" s="2">
        <v>14</v>
      </c>
      <c r="B1202" s="1" t="s">
        <v>183</v>
      </c>
      <c r="C1202" s="4">
        <v>0</v>
      </c>
      <c r="D1202" s="8">
        <v>0</v>
      </c>
      <c r="E1202" s="4">
        <v>0</v>
      </c>
      <c r="F1202" s="8">
        <v>0</v>
      </c>
      <c r="G1202" s="4">
        <v>0</v>
      </c>
      <c r="H1202" s="8">
        <v>0</v>
      </c>
      <c r="I1202" s="4">
        <v>0</v>
      </c>
    </row>
    <row r="1203" spans="1:9" x14ac:dyDescent="0.15">
      <c r="A1203" s="2">
        <v>14</v>
      </c>
      <c r="B1203" s="1" t="s">
        <v>508</v>
      </c>
      <c r="C1203" s="4">
        <v>0</v>
      </c>
      <c r="D1203" s="8">
        <v>0</v>
      </c>
      <c r="E1203" s="4">
        <v>0</v>
      </c>
      <c r="F1203" s="8">
        <v>0</v>
      </c>
      <c r="G1203" s="4">
        <v>0</v>
      </c>
      <c r="H1203" s="8">
        <v>0</v>
      </c>
      <c r="I1203" s="4">
        <v>0</v>
      </c>
    </row>
    <row r="1204" spans="1:9" x14ac:dyDescent="0.15">
      <c r="A1204" s="2">
        <v>14</v>
      </c>
      <c r="B1204" s="1" t="s">
        <v>174</v>
      </c>
      <c r="C1204" s="4">
        <v>0</v>
      </c>
      <c r="D1204" s="8">
        <v>0</v>
      </c>
      <c r="E1204" s="4">
        <v>0</v>
      </c>
      <c r="F1204" s="8">
        <v>0</v>
      </c>
      <c r="G1204" s="4">
        <v>0</v>
      </c>
      <c r="H1204" s="8">
        <v>0</v>
      </c>
      <c r="I1204" s="4">
        <v>0</v>
      </c>
    </row>
    <row r="1205" spans="1:9" x14ac:dyDescent="0.15">
      <c r="A1205" s="2">
        <v>14</v>
      </c>
      <c r="B1205" s="1" t="s">
        <v>509</v>
      </c>
      <c r="C1205" s="4">
        <v>0</v>
      </c>
      <c r="D1205" s="8">
        <v>0</v>
      </c>
      <c r="E1205" s="4">
        <v>0</v>
      </c>
      <c r="F1205" s="8">
        <v>0</v>
      </c>
      <c r="G1205" s="4">
        <v>0</v>
      </c>
      <c r="H1205" s="8">
        <v>0</v>
      </c>
      <c r="I1205" s="4">
        <v>0</v>
      </c>
    </row>
    <row r="1206" spans="1:9" x14ac:dyDescent="0.15">
      <c r="A1206" s="2">
        <v>14</v>
      </c>
      <c r="B1206" s="1" t="s">
        <v>510</v>
      </c>
      <c r="C1206" s="4">
        <v>0</v>
      </c>
      <c r="D1206" s="8">
        <v>0</v>
      </c>
      <c r="E1206" s="4">
        <v>0</v>
      </c>
      <c r="F1206" s="8">
        <v>0</v>
      </c>
      <c r="G1206" s="4">
        <v>0</v>
      </c>
      <c r="H1206" s="8">
        <v>0</v>
      </c>
      <c r="I1206" s="4">
        <v>0</v>
      </c>
    </row>
    <row r="1207" spans="1:9" x14ac:dyDescent="0.15">
      <c r="A1207" s="2">
        <v>14</v>
      </c>
      <c r="B1207" s="1" t="s">
        <v>511</v>
      </c>
      <c r="C1207" s="4">
        <v>0</v>
      </c>
      <c r="D1207" s="8">
        <v>0</v>
      </c>
      <c r="E1207" s="4">
        <v>0</v>
      </c>
      <c r="F1207" s="8">
        <v>0</v>
      </c>
      <c r="G1207" s="4">
        <v>0</v>
      </c>
      <c r="H1207" s="8">
        <v>0</v>
      </c>
      <c r="I1207" s="4">
        <v>0</v>
      </c>
    </row>
    <row r="1208" spans="1:9" x14ac:dyDescent="0.15">
      <c r="A1208" s="2">
        <v>14</v>
      </c>
      <c r="B1208" s="1" t="s">
        <v>512</v>
      </c>
      <c r="C1208" s="4">
        <v>0</v>
      </c>
      <c r="D1208" s="8">
        <v>0</v>
      </c>
      <c r="E1208" s="4">
        <v>0</v>
      </c>
      <c r="F1208" s="8">
        <v>0</v>
      </c>
      <c r="G1208" s="4">
        <v>0</v>
      </c>
      <c r="H1208" s="8">
        <v>0</v>
      </c>
      <c r="I1208" s="4">
        <v>0</v>
      </c>
    </row>
    <row r="1209" spans="1:9" x14ac:dyDescent="0.15">
      <c r="A1209" s="2">
        <v>14</v>
      </c>
      <c r="B1209" s="1" t="s">
        <v>272</v>
      </c>
      <c r="C1209" s="4">
        <v>0</v>
      </c>
      <c r="D1209" s="8">
        <v>0</v>
      </c>
      <c r="E1209" s="4">
        <v>0</v>
      </c>
      <c r="F1209" s="8">
        <v>0</v>
      </c>
      <c r="G1209" s="4">
        <v>0</v>
      </c>
      <c r="H1209" s="8">
        <v>0</v>
      </c>
      <c r="I1209" s="4">
        <v>0</v>
      </c>
    </row>
    <row r="1210" spans="1:9" x14ac:dyDescent="0.15">
      <c r="A1210" s="2">
        <v>14</v>
      </c>
      <c r="B1210" s="1" t="s">
        <v>513</v>
      </c>
      <c r="C1210" s="4">
        <v>0</v>
      </c>
      <c r="D1210" s="8">
        <v>0</v>
      </c>
      <c r="E1210" s="4">
        <v>0</v>
      </c>
      <c r="F1210" s="8">
        <v>0</v>
      </c>
      <c r="G1210" s="4">
        <v>0</v>
      </c>
      <c r="H1210" s="8">
        <v>0</v>
      </c>
      <c r="I1210" s="4">
        <v>0</v>
      </c>
    </row>
    <row r="1211" spans="1:9" x14ac:dyDescent="0.15">
      <c r="A1211" s="2">
        <v>14</v>
      </c>
      <c r="B1211" s="1" t="s">
        <v>147</v>
      </c>
      <c r="C1211" s="4">
        <v>0</v>
      </c>
      <c r="D1211" s="8">
        <v>0</v>
      </c>
      <c r="E1211" s="4">
        <v>0</v>
      </c>
      <c r="F1211" s="8">
        <v>0</v>
      </c>
      <c r="G1211" s="4">
        <v>0</v>
      </c>
      <c r="H1211" s="8">
        <v>0</v>
      </c>
      <c r="I1211" s="4">
        <v>0</v>
      </c>
    </row>
    <row r="1212" spans="1:9" x14ac:dyDescent="0.15">
      <c r="A1212" s="2">
        <v>14</v>
      </c>
      <c r="B1212" s="1" t="s">
        <v>514</v>
      </c>
      <c r="C1212" s="4">
        <v>0</v>
      </c>
      <c r="D1212" s="8">
        <v>0</v>
      </c>
      <c r="E1212" s="4">
        <v>0</v>
      </c>
      <c r="F1212" s="8">
        <v>0</v>
      </c>
      <c r="G1212" s="4">
        <v>0</v>
      </c>
      <c r="H1212" s="8">
        <v>0</v>
      </c>
      <c r="I1212" s="4">
        <v>0</v>
      </c>
    </row>
    <row r="1213" spans="1:9" x14ac:dyDescent="0.15">
      <c r="A1213" s="2">
        <v>14</v>
      </c>
      <c r="B1213" s="1" t="s">
        <v>176</v>
      </c>
      <c r="C1213" s="4">
        <v>0</v>
      </c>
      <c r="D1213" s="8">
        <v>0</v>
      </c>
      <c r="E1213" s="4">
        <v>0</v>
      </c>
      <c r="F1213" s="8">
        <v>0</v>
      </c>
      <c r="G1213" s="4">
        <v>0</v>
      </c>
      <c r="H1213" s="8">
        <v>0</v>
      </c>
      <c r="I1213" s="4">
        <v>0</v>
      </c>
    </row>
    <row r="1214" spans="1:9" x14ac:dyDescent="0.15">
      <c r="A1214" s="2">
        <v>14</v>
      </c>
      <c r="B1214" s="1" t="s">
        <v>515</v>
      </c>
      <c r="C1214" s="4">
        <v>0</v>
      </c>
      <c r="D1214" s="8">
        <v>0</v>
      </c>
      <c r="E1214" s="4">
        <v>0</v>
      </c>
      <c r="F1214" s="8">
        <v>0</v>
      </c>
      <c r="G1214" s="4">
        <v>0</v>
      </c>
      <c r="H1214" s="8">
        <v>0</v>
      </c>
      <c r="I1214" s="4">
        <v>0</v>
      </c>
    </row>
    <row r="1215" spans="1:9" x14ac:dyDescent="0.15">
      <c r="A1215" s="2">
        <v>14</v>
      </c>
      <c r="B1215" s="1" t="s">
        <v>193</v>
      </c>
      <c r="C1215" s="4">
        <v>0</v>
      </c>
      <c r="D1215" s="8">
        <v>0</v>
      </c>
      <c r="E1215" s="4">
        <v>0</v>
      </c>
      <c r="F1215" s="8">
        <v>0</v>
      </c>
      <c r="G1215" s="4">
        <v>0</v>
      </c>
      <c r="H1215" s="8">
        <v>0</v>
      </c>
      <c r="I1215" s="4">
        <v>0</v>
      </c>
    </row>
    <row r="1216" spans="1:9" x14ac:dyDescent="0.15">
      <c r="A1216" s="2">
        <v>14</v>
      </c>
      <c r="B1216" s="1" t="s">
        <v>221</v>
      </c>
      <c r="C1216" s="4">
        <v>0</v>
      </c>
      <c r="D1216" s="8">
        <v>0</v>
      </c>
      <c r="E1216" s="4">
        <v>0</v>
      </c>
      <c r="F1216" s="8">
        <v>0</v>
      </c>
      <c r="G1216" s="4">
        <v>0</v>
      </c>
      <c r="H1216" s="8">
        <v>0</v>
      </c>
      <c r="I1216" s="4">
        <v>0</v>
      </c>
    </row>
    <row r="1217" spans="1:9" x14ac:dyDescent="0.15">
      <c r="A1217" s="2">
        <v>14</v>
      </c>
      <c r="B1217" s="1" t="s">
        <v>222</v>
      </c>
      <c r="C1217" s="4">
        <v>0</v>
      </c>
      <c r="D1217" s="8">
        <v>0</v>
      </c>
      <c r="E1217" s="4">
        <v>0</v>
      </c>
      <c r="F1217" s="8">
        <v>0</v>
      </c>
      <c r="G1217" s="4">
        <v>0</v>
      </c>
      <c r="H1217" s="8">
        <v>0</v>
      </c>
      <c r="I1217" s="4">
        <v>0</v>
      </c>
    </row>
    <row r="1218" spans="1:9" x14ac:dyDescent="0.15">
      <c r="A1218" s="2">
        <v>14</v>
      </c>
      <c r="B1218" s="1" t="s">
        <v>517</v>
      </c>
      <c r="C1218" s="4">
        <v>0</v>
      </c>
      <c r="D1218" s="8">
        <v>0</v>
      </c>
      <c r="E1218" s="4">
        <v>0</v>
      </c>
      <c r="F1218" s="8">
        <v>0</v>
      </c>
      <c r="G1218" s="4">
        <v>0</v>
      </c>
      <c r="H1218" s="8">
        <v>0</v>
      </c>
      <c r="I1218" s="4">
        <v>0</v>
      </c>
    </row>
    <row r="1219" spans="1:9" x14ac:dyDescent="0.15">
      <c r="A1219" s="2">
        <v>14</v>
      </c>
      <c r="B1219" s="1" t="s">
        <v>151</v>
      </c>
      <c r="C1219" s="4">
        <v>0</v>
      </c>
      <c r="D1219" s="8">
        <v>0</v>
      </c>
      <c r="E1219" s="4">
        <v>0</v>
      </c>
      <c r="F1219" s="8">
        <v>0</v>
      </c>
      <c r="G1219" s="4">
        <v>0</v>
      </c>
      <c r="H1219" s="8">
        <v>0</v>
      </c>
      <c r="I1219" s="4">
        <v>0</v>
      </c>
    </row>
    <row r="1220" spans="1:9" x14ac:dyDescent="0.15">
      <c r="A1220" s="2">
        <v>14</v>
      </c>
      <c r="B1220" s="1" t="s">
        <v>518</v>
      </c>
      <c r="C1220" s="4">
        <v>0</v>
      </c>
      <c r="D1220" s="8">
        <v>0</v>
      </c>
      <c r="E1220" s="4">
        <v>0</v>
      </c>
      <c r="F1220" s="8">
        <v>0</v>
      </c>
      <c r="G1220" s="4">
        <v>0</v>
      </c>
      <c r="H1220" s="8">
        <v>0</v>
      </c>
      <c r="I1220" s="4">
        <v>0</v>
      </c>
    </row>
    <row r="1221" spans="1:9" x14ac:dyDescent="0.15">
      <c r="A1221" s="2">
        <v>14</v>
      </c>
      <c r="B1221" s="1" t="s">
        <v>172</v>
      </c>
      <c r="C1221" s="4">
        <v>0</v>
      </c>
      <c r="D1221" s="8">
        <v>0</v>
      </c>
      <c r="E1221" s="4">
        <v>0</v>
      </c>
      <c r="F1221" s="8">
        <v>0</v>
      </c>
      <c r="G1221" s="4">
        <v>0</v>
      </c>
      <c r="H1221" s="8">
        <v>0</v>
      </c>
      <c r="I1221" s="4">
        <v>0</v>
      </c>
    </row>
    <row r="1222" spans="1:9" x14ac:dyDescent="0.15">
      <c r="A1222" s="2">
        <v>14</v>
      </c>
      <c r="B1222" s="1" t="s">
        <v>519</v>
      </c>
      <c r="C1222" s="4">
        <v>0</v>
      </c>
      <c r="D1222" s="8">
        <v>0</v>
      </c>
      <c r="E1222" s="4">
        <v>0</v>
      </c>
      <c r="F1222" s="8">
        <v>0</v>
      </c>
      <c r="G1222" s="4">
        <v>0</v>
      </c>
      <c r="H1222" s="8">
        <v>0</v>
      </c>
      <c r="I1222" s="4">
        <v>0</v>
      </c>
    </row>
    <row r="1223" spans="1:9" x14ac:dyDescent="0.15">
      <c r="A1223" s="2">
        <v>14</v>
      </c>
      <c r="B1223" s="1" t="s">
        <v>223</v>
      </c>
      <c r="C1223" s="4">
        <v>0</v>
      </c>
      <c r="D1223" s="8">
        <v>0</v>
      </c>
      <c r="E1223" s="4">
        <v>0</v>
      </c>
      <c r="F1223" s="8">
        <v>0</v>
      </c>
      <c r="G1223" s="4">
        <v>0</v>
      </c>
      <c r="H1223" s="8">
        <v>0</v>
      </c>
      <c r="I1223" s="4">
        <v>0</v>
      </c>
    </row>
    <row r="1224" spans="1:9" x14ac:dyDescent="0.15">
      <c r="A1224" s="2">
        <v>14</v>
      </c>
      <c r="B1224" s="1" t="s">
        <v>282</v>
      </c>
      <c r="C1224" s="4">
        <v>0</v>
      </c>
      <c r="D1224" s="8">
        <v>0</v>
      </c>
      <c r="E1224" s="4">
        <v>0</v>
      </c>
      <c r="F1224" s="8">
        <v>0</v>
      </c>
      <c r="G1224" s="4">
        <v>0</v>
      </c>
      <c r="H1224" s="8">
        <v>0</v>
      </c>
      <c r="I1224" s="4">
        <v>0</v>
      </c>
    </row>
    <row r="1225" spans="1:9" x14ac:dyDescent="0.15">
      <c r="A1225" s="2">
        <v>14</v>
      </c>
      <c r="B1225" s="1" t="s">
        <v>152</v>
      </c>
      <c r="C1225" s="4">
        <v>0</v>
      </c>
      <c r="D1225" s="8">
        <v>0</v>
      </c>
      <c r="E1225" s="4">
        <v>0</v>
      </c>
      <c r="F1225" s="8">
        <v>0</v>
      </c>
      <c r="G1225" s="4">
        <v>0</v>
      </c>
      <c r="H1225" s="8">
        <v>0</v>
      </c>
      <c r="I1225" s="4">
        <v>0</v>
      </c>
    </row>
    <row r="1226" spans="1:9" x14ac:dyDescent="0.15">
      <c r="A1226" s="2">
        <v>14</v>
      </c>
      <c r="B1226" s="1" t="s">
        <v>194</v>
      </c>
      <c r="C1226" s="4">
        <v>0</v>
      </c>
      <c r="D1226" s="8">
        <v>0</v>
      </c>
      <c r="E1226" s="4">
        <v>0</v>
      </c>
      <c r="F1226" s="8">
        <v>0</v>
      </c>
      <c r="G1226" s="4">
        <v>0</v>
      </c>
      <c r="H1226" s="8">
        <v>0</v>
      </c>
      <c r="I1226" s="4">
        <v>0</v>
      </c>
    </row>
    <row r="1227" spans="1:9" x14ac:dyDescent="0.15">
      <c r="A1227" s="2">
        <v>14</v>
      </c>
      <c r="B1227" s="1" t="s">
        <v>180</v>
      </c>
      <c r="C1227" s="4">
        <v>0</v>
      </c>
      <c r="D1227" s="8">
        <v>0</v>
      </c>
      <c r="E1227" s="4">
        <v>0</v>
      </c>
      <c r="F1227" s="8">
        <v>0</v>
      </c>
      <c r="G1227" s="4">
        <v>0</v>
      </c>
      <c r="H1227" s="8">
        <v>0</v>
      </c>
      <c r="I1227" s="4">
        <v>0</v>
      </c>
    </row>
    <row r="1228" spans="1:9" x14ac:dyDescent="0.15">
      <c r="A1228" s="2">
        <v>14</v>
      </c>
      <c r="B1228" s="1" t="s">
        <v>237</v>
      </c>
      <c r="C1228" s="4">
        <v>0</v>
      </c>
      <c r="D1228" s="8">
        <v>0</v>
      </c>
      <c r="E1228" s="4">
        <v>0</v>
      </c>
      <c r="F1228" s="8">
        <v>0</v>
      </c>
      <c r="G1228" s="4">
        <v>0</v>
      </c>
      <c r="H1228" s="8">
        <v>0</v>
      </c>
      <c r="I1228" s="4">
        <v>0</v>
      </c>
    </row>
    <row r="1229" spans="1:9" x14ac:dyDescent="0.15">
      <c r="A1229" s="2">
        <v>14</v>
      </c>
      <c r="B1229" s="1" t="s">
        <v>201</v>
      </c>
      <c r="C1229" s="4">
        <v>0</v>
      </c>
      <c r="D1229" s="8">
        <v>0</v>
      </c>
      <c r="E1229" s="4">
        <v>0</v>
      </c>
      <c r="F1229" s="8">
        <v>0</v>
      </c>
      <c r="G1229" s="4">
        <v>0</v>
      </c>
      <c r="H1229" s="8">
        <v>0</v>
      </c>
      <c r="I1229" s="4">
        <v>0</v>
      </c>
    </row>
    <row r="1230" spans="1:9" x14ac:dyDescent="0.15">
      <c r="A1230" s="2">
        <v>14</v>
      </c>
      <c r="B1230" s="1" t="s">
        <v>520</v>
      </c>
      <c r="C1230" s="4">
        <v>0</v>
      </c>
      <c r="D1230" s="8">
        <v>0</v>
      </c>
      <c r="E1230" s="4">
        <v>0</v>
      </c>
      <c r="F1230" s="8">
        <v>0</v>
      </c>
      <c r="G1230" s="4">
        <v>0</v>
      </c>
      <c r="H1230" s="8">
        <v>0</v>
      </c>
      <c r="I1230" s="4">
        <v>0</v>
      </c>
    </row>
    <row r="1231" spans="1:9" x14ac:dyDescent="0.15">
      <c r="A1231" s="2">
        <v>14</v>
      </c>
      <c r="B1231" s="1" t="s">
        <v>521</v>
      </c>
      <c r="C1231" s="4">
        <v>0</v>
      </c>
      <c r="D1231" s="8">
        <v>0</v>
      </c>
      <c r="E1231" s="4">
        <v>0</v>
      </c>
      <c r="F1231" s="8">
        <v>0</v>
      </c>
      <c r="G1231" s="4">
        <v>0</v>
      </c>
      <c r="H1231" s="8">
        <v>0</v>
      </c>
      <c r="I1231" s="4">
        <v>0</v>
      </c>
    </row>
    <row r="1232" spans="1:9" x14ac:dyDescent="0.15">
      <c r="A1232" s="2">
        <v>14</v>
      </c>
      <c r="B1232" s="1" t="s">
        <v>189</v>
      </c>
      <c r="C1232" s="4">
        <v>0</v>
      </c>
      <c r="D1232" s="8">
        <v>0</v>
      </c>
      <c r="E1232" s="4">
        <v>0</v>
      </c>
      <c r="F1232" s="8">
        <v>0</v>
      </c>
      <c r="G1232" s="4">
        <v>0</v>
      </c>
      <c r="H1232" s="8">
        <v>0</v>
      </c>
      <c r="I1232" s="4">
        <v>0</v>
      </c>
    </row>
    <row r="1233" spans="1:9" x14ac:dyDescent="0.15">
      <c r="A1233" s="2">
        <v>14</v>
      </c>
      <c r="B1233" s="1" t="s">
        <v>263</v>
      </c>
      <c r="C1233" s="4">
        <v>0</v>
      </c>
      <c r="D1233" s="8">
        <v>0</v>
      </c>
      <c r="E1233" s="4">
        <v>0</v>
      </c>
      <c r="F1233" s="8">
        <v>0</v>
      </c>
      <c r="G1233" s="4">
        <v>0</v>
      </c>
      <c r="H1233" s="8">
        <v>0</v>
      </c>
      <c r="I1233" s="4">
        <v>0</v>
      </c>
    </row>
    <row r="1234" spans="1:9" x14ac:dyDescent="0.15">
      <c r="A1234" s="2">
        <v>14</v>
      </c>
      <c r="B1234" s="1" t="s">
        <v>522</v>
      </c>
      <c r="C1234" s="4">
        <v>0</v>
      </c>
      <c r="D1234" s="8">
        <v>0</v>
      </c>
      <c r="E1234" s="4">
        <v>0</v>
      </c>
      <c r="F1234" s="8">
        <v>0</v>
      </c>
      <c r="G1234" s="4">
        <v>0</v>
      </c>
      <c r="H1234" s="8">
        <v>0</v>
      </c>
      <c r="I1234" s="4">
        <v>0</v>
      </c>
    </row>
    <row r="1235" spans="1:9" x14ac:dyDescent="0.15">
      <c r="A1235" s="2">
        <v>14</v>
      </c>
      <c r="B1235" s="1" t="s">
        <v>523</v>
      </c>
      <c r="C1235" s="4">
        <v>0</v>
      </c>
      <c r="D1235" s="8">
        <v>0</v>
      </c>
      <c r="E1235" s="4">
        <v>0</v>
      </c>
      <c r="F1235" s="8">
        <v>0</v>
      </c>
      <c r="G1235" s="4">
        <v>0</v>
      </c>
      <c r="H1235" s="8">
        <v>0</v>
      </c>
      <c r="I1235" s="4">
        <v>0</v>
      </c>
    </row>
    <row r="1236" spans="1:9" x14ac:dyDescent="0.15">
      <c r="A1236" s="2">
        <v>14</v>
      </c>
      <c r="B1236" s="1" t="s">
        <v>524</v>
      </c>
      <c r="C1236" s="4">
        <v>0</v>
      </c>
      <c r="D1236" s="8">
        <v>0</v>
      </c>
      <c r="E1236" s="4">
        <v>0</v>
      </c>
      <c r="F1236" s="8">
        <v>0</v>
      </c>
      <c r="G1236" s="4">
        <v>0</v>
      </c>
      <c r="H1236" s="8">
        <v>0</v>
      </c>
      <c r="I1236" s="4">
        <v>0</v>
      </c>
    </row>
    <row r="1237" spans="1:9" x14ac:dyDescent="0.15">
      <c r="A1237" s="2">
        <v>14</v>
      </c>
      <c r="B1237" s="1" t="s">
        <v>525</v>
      </c>
      <c r="C1237" s="4">
        <v>0</v>
      </c>
      <c r="D1237" s="8">
        <v>0</v>
      </c>
      <c r="E1237" s="4">
        <v>0</v>
      </c>
      <c r="F1237" s="8">
        <v>0</v>
      </c>
      <c r="G1237" s="4">
        <v>0</v>
      </c>
      <c r="H1237" s="8">
        <v>0</v>
      </c>
      <c r="I1237" s="4">
        <v>0</v>
      </c>
    </row>
    <row r="1238" spans="1:9" x14ac:dyDescent="0.15">
      <c r="A1238" s="2">
        <v>14</v>
      </c>
      <c r="B1238" s="1" t="s">
        <v>526</v>
      </c>
      <c r="C1238" s="4">
        <v>0</v>
      </c>
      <c r="D1238" s="8">
        <v>0</v>
      </c>
      <c r="E1238" s="4">
        <v>0</v>
      </c>
      <c r="F1238" s="8">
        <v>0</v>
      </c>
      <c r="G1238" s="4">
        <v>0</v>
      </c>
      <c r="H1238" s="8">
        <v>0</v>
      </c>
      <c r="I1238" s="4">
        <v>0</v>
      </c>
    </row>
    <row r="1239" spans="1:9" x14ac:dyDescent="0.15">
      <c r="A1239" s="2">
        <v>14</v>
      </c>
      <c r="B1239" s="1" t="s">
        <v>198</v>
      </c>
      <c r="C1239" s="4">
        <v>0</v>
      </c>
      <c r="D1239" s="8">
        <v>0</v>
      </c>
      <c r="E1239" s="4">
        <v>0</v>
      </c>
      <c r="F1239" s="8">
        <v>0</v>
      </c>
      <c r="G1239" s="4">
        <v>0</v>
      </c>
      <c r="H1239" s="8">
        <v>0</v>
      </c>
      <c r="I1239" s="4">
        <v>0</v>
      </c>
    </row>
    <row r="1240" spans="1:9" x14ac:dyDescent="0.15">
      <c r="A1240" s="2">
        <v>14</v>
      </c>
      <c r="B1240" s="1" t="s">
        <v>527</v>
      </c>
      <c r="C1240" s="4">
        <v>0</v>
      </c>
      <c r="D1240" s="8">
        <v>0</v>
      </c>
      <c r="E1240" s="4">
        <v>0</v>
      </c>
      <c r="F1240" s="8">
        <v>0</v>
      </c>
      <c r="G1240" s="4">
        <v>0</v>
      </c>
      <c r="H1240" s="8">
        <v>0</v>
      </c>
      <c r="I1240" s="4">
        <v>0</v>
      </c>
    </row>
    <row r="1241" spans="1:9" x14ac:dyDescent="0.15">
      <c r="A1241" s="2">
        <v>14</v>
      </c>
      <c r="B1241" s="1" t="s">
        <v>528</v>
      </c>
      <c r="C1241" s="4">
        <v>0</v>
      </c>
      <c r="D1241" s="8">
        <v>0</v>
      </c>
      <c r="E1241" s="4">
        <v>0</v>
      </c>
      <c r="F1241" s="8">
        <v>0</v>
      </c>
      <c r="G1241" s="4">
        <v>0</v>
      </c>
      <c r="H1241" s="8">
        <v>0</v>
      </c>
      <c r="I1241" s="4">
        <v>0</v>
      </c>
    </row>
    <row r="1242" spans="1:9" x14ac:dyDescent="0.15">
      <c r="A1242" s="2">
        <v>14</v>
      </c>
      <c r="B1242" s="1" t="s">
        <v>529</v>
      </c>
      <c r="C1242" s="4">
        <v>0</v>
      </c>
      <c r="D1242" s="8">
        <v>0</v>
      </c>
      <c r="E1242" s="4">
        <v>0</v>
      </c>
      <c r="F1242" s="8">
        <v>0</v>
      </c>
      <c r="G1242" s="4">
        <v>0</v>
      </c>
      <c r="H1242" s="8">
        <v>0</v>
      </c>
      <c r="I1242" s="4">
        <v>0</v>
      </c>
    </row>
    <row r="1243" spans="1:9" x14ac:dyDescent="0.15">
      <c r="A1243" s="2">
        <v>14</v>
      </c>
      <c r="B1243" s="1" t="s">
        <v>165</v>
      </c>
      <c r="C1243" s="4">
        <v>0</v>
      </c>
      <c r="D1243" s="8">
        <v>0</v>
      </c>
      <c r="E1243" s="4">
        <v>0</v>
      </c>
      <c r="F1243" s="8">
        <v>0</v>
      </c>
      <c r="G1243" s="4">
        <v>0</v>
      </c>
      <c r="H1243" s="8">
        <v>0</v>
      </c>
      <c r="I1243" s="4">
        <v>0</v>
      </c>
    </row>
    <row r="1244" spans="1:9" x14ac:dyDescent="0.15">
      <c r="A1244" s="2">
        <v>14</v>
      </c>
      <c r="B1244" s="1" t="s">
        <v>530</v>
      </c>
      <c r="C1244" s="4">
        <v>0</v>
      </c>
      <c r="D1244" s="8">
        <v>0</v>
      </c>
      <c r="E1244" s="4">
        <v>0</v>
      </c>
      <c r="F1244" s="8">
        <v>0</v>
      </c>
      <c r="G1244" s="4">
        <v>0</v>
      </c>
      <c r="H1244" s="8">
        <v>0</v>
      </c>
      <c r="I1244" s="4">
        <v>0</v>
      </c>
    </row>
    <row r="1245" spans="1:9" x14ac:dyDescent="0.15">
      <c r="A1245" s="2">
        <v>14</v>
      </c>
      <c r="B1245" s="1" t="s">
        <v>166</v>
      </c>
      <c r="C1245" s="4">
        <v>0</v>
      </c>
      <c r="D1245" s="8">
        <v>0</v>
      </c>
      <c r="E1245" s="4">
        <v>0</v>
      </c>
      <c r="F1245" s="8">
        <v>0</v>
      </c>
      <c r="G1245" s="4">
        <v>0</v>
      </c>
      <c r="H1245" s="8">
        <v>0</v>
      </c>
      <c r="I1245" s="4">
        <v>0</v>
      </c>
    </row>
    <row r="1246" spans="1:9" x14ac:dyDescent="0.15">
      <c r="A1246" s="2">
        <v>14</v>
      </c>
      <c r="B1246" s="1" t="s">
        <v>155</v>
      </c>
      <c r="C1246" s="4">
        <v>0</v>
      </c>
      <c r="D1246" s="8">
        <v>0</v>
      </c>
      <c r="E1246" s="4">
        <v>0</v>
      </c>
      <c r="F1246" s="8">
        <v>0</v>
      </c>
      <c r="G1246" s="4">
        <v>0</v>
      </c>
      <c r="H1246" s="8">
        <v>0</v>
      </c>
      <c r="I1246" s="4">
        <v>0</v>
      </c>
    </row>
    <row r="1247" spans="1:9" x14ac:dyDescent="0.15">
      <c r="A1247" s="2">
        <v>14</v>
      </c>
      <c r="B1247" s="1" t="s">
        <v>167</v>
      </c>
      <c r="C1247" s="4">
        <v>0</v>
      </c>
      <c r="D1247" s="8">
        <v>0</v>
      </c>
      <c r="E1247" s="4">
        <v>0</v>
      </c>
      <c r="F1247" s="8">
        <v>0</v>
      </c>
      <c r="G1247" s="4">
        <v>0</v>
      </c>
      <c r="H1247" s="8">
        <v>0</v>
      </c>
      <c r="I1247" s="4">
        <v>0</v>
      </c>
    </row>
    <row r="1248" spans="1:9" x14ac:dyDescent="0.15">
      <c r="A1248" s="2">
        <v>14</v>
      </c>
      <c r="B1248" s="1" t="s">
        <v>531</v>
      </c>
      <c r="C1248" s="4">
        <v>0</v>
      </c>
      <c r="D1248" s="8">
        <v>0</v>
      </c>
      <c r="E1248" s="4">
        <v>0</v>
      </c>
      <c r="F1248" s="8">
        <v>0</v>
      </c>
      <c r="G1248" s="4">
        <v>0</v>
      </c>
      <c r="H1248" s="8">
        <v>0</v>
      </c>
      <c r="I1248" s="4">
        <v>0</v>
      </c>
    </row>
    <row r="1249" spans="1:9" x14ac:dyDescent="0.15">
      <c r="A1249" s="2">
        <v>14</v>
      </c>
      <c r="B1249" s="1" t="s">
        <v>532</v>
      </c>
      <c r="C1249" s="4">
        <v>0</v>
      </c>
      <c r="D1249" s="8">
        <v>0</v>
      </c>
      <c r="E1249" s="4">
        <v>0</v>
      </c>
      <c r="F1249" s="8">
        <v>0</v>
      </c>
      <c r="G1249" s="4">
        <v>0</v>
      </c>
      <c r="H1249" s="8">
        <v>0</v>
      </c>
      <c r="I1249" s="4">
        <v>0</v>
      </c>
    </row>
    <row r="1250" spans="1:9" x14ac:dyDescent="0.15">
      <c r="A1250" s="2">
        <v>14</v>
      </c>
      <c r="B1250" s="1" t="s">
        <v>533</v>
      </c>
      <c r="C1250" s="4">
        <v>0</v>
      </c>
      <c r="D1250" s="8">
        <v>0</v>
      </c>
      <c r="E1250" s="4">
        <v>0</v>
      </c>
      <c r="F1250" s="8">
        <v>0</v>
      </c>
      <c r="G1250" s="4">
        <v>0</v>
      </c>
      <c r="H1250" s="8">
        <v>0</v>
      </c>
      <c r="I1250" s="4">
        <v>0</v>
      </c>
    </row>
    <row r="1251" spans="1:9" x14ac:dyDescent="0.15">
      <c r="A1251" s="2">
        <v>14</v>
      </c>
      <c r="B1251" s="1" t="s">
        <v>534</v>
      </c>
      <c r="C1251" s="4">
        <v>0</v>
      </c>
      <c r="D1251" s="8">
        <v>0</v>
      </c>
      <c r="E1251" s="4">
        <v>0</v>
      </c>
      <c r="F1251" s="8">
        <v>0</v>
      </c>
      <c r="G1251" s="4">
        <v>0</v>
      </c>
      <c r="H1251" s="8">
        <v>0</v>
      </c>
      <c r="I1251" s="4">
        <v>0</v>
      </c>
    </row>
    <row r="1252" spans="1:9" x14ac:dyDescent="0.15">
      <c r="A1252" s="2">
        <v>14</v>
      </c>
      <c r="B1252" s="1" t="s">
        <v>535</v>
      </c>
      <c r="C1252" s="4">
        <v>0</v>
      </c>
      <c r="D1252" s="8">
        <v>0</v>
      </c>
      <c r="E1252" s="4">
        <v>0</v>
      </c>
      <c r="F1252" s="8">
        <v>0</v>
      </c>
      <c r="G1252" s="4">
        <v>0</v>
      </c>
      <c r="H1252" s="8">
        <v>0</v>
      </c>
      <c r="I1252" s="4">
        <v>0</v>
      </c>
    </row>
    <row r="1253" spans="1:9" x14ac:dyDescent="0.15">
      <c r="A1253" s="2">
        <v>14</v>
      </c>
      <c r="B1253" s="1" t="s">
        <v>264</v>
      </c>
      <c r="C1253" s="4">
        <v>0</v>
      </c>
      <c r="D1253" s="8">
        <v>0</v>
      </c>
      <c r="E1253" s="4">
        <v>0</v>
      </c>
      <c r="F1253" s="8">
        <v>0</v>
      </c>
      <c r="G1253" s="4">
        <v>0</v>
      </c>
      <c r="H1253" s="8">
        <v>0</v>
      </c>
      <c r="I1253" s="4">
        <v>0</v>
      </c>
    </row>
    <row r="1254" spans="1:9" x14ac:dyDescent="0.15">
      <c r="A1254" s="2">
        <v>14</v>
      </c>
      <c r="B1254" s="1" t="s">
        <v>536</v>
      </c>
      <c r="C1254" s="4">
        <v>0</v>
      </c>
      <c r="D1254" s="8">
        <v>0</v>
      </c>
      <c r="E1254" s="4">
        <v>0</v>
      </c>
      <c r="F1254" s="8">
        <v>0</v>
      </c>
      <c r="G1254" s="4">
        <v>0</v>
      </c>
      <c r="H1254" s="8">
        <v>0</v>
      </c>
      <c r="I1254" s="4">
        <v>0</v>
      </c>
    </row>
    <row r="1255" spans="1:9" x14ac:dyDescent="0.15">
      <c r="A1255" s="2">
        <v>14</v>
      </c>
      <c r="B1255" s="1" t="s">
        <v>537</v>
      </c>
      <c r="C1255" s="4">
        <v>0</v>
      </c>
      <c r="D1255" s="8">
        <v>0</v>
      </c>
      <c r="E1255" s="4">
        <v>0</v>
      </c>
      <c r="F1255" s="8">
        <v>0</v>
      </c>
      <c r="G1255" s="4">
        <v>0</v>
      </c>
      <c r="H1255" s="8">
        <v>0</v>
      </c>
      <c r="I1255" s="4">
        <v>0</v>
      </c>
    </row>
    <row r="1256" spans="1:9" x14ac:dyDescent="0.15">
      <c r="A1256" s="2">
        <v>14</v>
      </c>
      <c r="B1256" s="1" t="s">
        <v>538</v>
      </c>
      <c r="C1256" s="4">
        <v>0</v>
      </c>
      <c r="D1256" s="8">
        <v>0</v>
      </c>
      <c r="E1256" s="4">
        <v>0</v>
      </c>
      <c r="F1256" s="8">
        <v>0</v>
      </c>
      <c r="G1256" s="4">
        <v>0</v>
      </c>
      <c r="H1256" s="8">
        <v>0</v>
      </c>
      <c r="I1256" s="4">
        <v>0</v>
      </c>
    </row>
    <row r="1257" spans="1:9" x14ac:dyDescent="0.15">
      <c r="A1257" s="2">
        <v>14</v>
      </c>
      <c r="B1257" s="1" t="s">
        <v>539</v>
      </c>
      <c r="C1257" s="4">
        <v>0</v>
      </c>
      <c r="D1257" s="8">
        <v>0</v>
      </c>
      <c r="E1257" s="4">
        <v>0</v>
      </c>
      <c r="F1257" s="8">
        <v>0</v>
      </c>
      <c r="G1257" s="4">
        <v>0</v>
      </c>
      <c r="H1257" s="8">
        <v>0</v>
      </c>
      <c r="I1257" s="4">
        <v>0</v>
      </c>
    </row>
    <row r="1258" spans="1:9" x14ac:dyDescent="0.15">
      <c r="A1258" s="2">
        <v>14</v>
      </c>
      <c r="B1258" s="1" t="s">
        <v>540</v>
      </c>
      <c r="C1258" s="4">
        <v>0</v>
      </c>
      <c r="D1258" s="8">
        <v>0</v>
      </c>
      <c r="E1258" s="4">
        <v>0</v>
      </c>
      <c r="F1258" s="8">
        <v>0</v>
      </c>
      <c r="G1258" s="4">
        <v>0</v>
      </c>
      <c r="H1258" s="8">
        <v>0</v>
      </c>
      <c r="I1258" s="4">
        <v>0</v>
      </c>
    </row>
    <row r="1259" spans="1:9" x14ac:dyDescent="0.15">
      <c r="A1259" s="2">
        <v>14</v>
      </c>
      <c r="B1259" s="1" t="s">
        <v>541</v>
      </c>
      <c r="C1259" s="4">
        <v>0</v>
      </c>
      <c r="D1259" s="8">
        <v>0</v>
      </c>
      <c r="E1259" s="4">
        <v>0</v>
      </c>
      <c r="F1259" s="8">
        <v>0</v>
      </c>
      <c r="G1259" s="4">
        <v>0</v>
      </c>
      <c r="H1259" s="8">
        <v>0</v>
      </c>
      <c r="I1259" s="4">
        <v>0</v>
      </c>
    </row>
    <row r="1260" spans="1:9" x14ac:dyDescent="0.15">
      <c r="A1260" s="2">
        <v>14</v>
      </c>
      <c r="B1260" s="1" t="s">
        <v>202</v>
      </c>
      <c r="C1260" s="4">
        <v>0</v>
      </c>
      <c r="D1260" s="8">
        <v>0</v>
      </c>
      <c r="E1260" s="4">
        <v>0</v>
      </c>
      <c r="F1260" s="8">
        <v>0</v>
      </c>
      <c r="G1260" s="4">
        <v>0</v>
      </c>
      <c r="H1260" s="8">
        <v>0</v>
      </c>
      <c r="I1260" s="4">
        <v>0</v>
      </c>
    </row>
    <row r="1261" spans="1:9" x14ac:dyDescent="0.15">
      <c r="A1261" s="2">
        <v>14</v>
      </c>
      <c r="B1261" s="1" t="s">
        <v>224</v>
      </c>
      <c r="C1261" s="4">
        <v>0</v>
      </c>
      <c r="D1261" s="8">
        <v>0</v>
      </c>
      <c r="E1261" s="4">
        <v>0</v>
      </c>
      <c r="F1261" s="8">
        <v>0</v>
      </c>
      <c r="G1261" s="4">
        <v>0</v>
      </c>
      <c r="H1261" s="8">
        <v>0</v>
      </c>
      <c r="I1261" s="4">
        <v>0</v>
      </c>
    </row>
    <row r="1262" spans="1:9" x14ac:dyDescent="0.15">
      <c r="A1262" s="2">
        <v>14</v>
      </c>
      <c r="B1262" s="1" t="s">
        <v>265</v>
      </c>
      <c r="C1262" s="4">
        <v>0</v>
      </c>
      <c r="D1262" s="8">
        <v>0</v>
      </c>
      <c r="E1262" s="4">
        <v>0</v>
      </c>
      <c r="F1262" s="8">
        <v>0</v>
      </c>
      <c r="G1262" s="4">
        <v>0</v>
      </c>
      <c r="H1262" s="8">
        <v>0</v>
      </c>
      <c r="I1262" s="4">
        <v>0</v>
      </c>
    </row>
    <row r="1263" spans="1:9" x14ac:dyDescent="0.15">
      <c r="A1263" s="2">
        <v>14</v>
      </c>
      <c r="B1263" s="1" t="s">
        <v>542</v>
      </c>
      <c r="C1263" s="4">
        <v>0</v>
      </c>
      <c r="D1263" s="8">
        <v>0</v>
      </c>
      <c r="E1263" s="4">
        <v>0</v>
      </c>
      <c r="F1263" s="8">
        <v>0</v>
      </c>
      <c r="G1263" s="4">
        <v>0</v>
      </c>
      <c r="H1263" s="8">
        <v>0</v>
      </c>
      <c r="I1263" s="4">
        <v>0</v>
      </c>
    </row>
    <row r="1264" spans="1:9" x14ac:dyDescent="0.15">
      <c r="A1264" s="2">
        <v>14</v>
      </c>
      <c r="B1264" s="1" t="s">
        <v>543</v>
      </c>
      <c r="C1264" s="4">
        <v>0</v>
      </c>
      <c r="D1264" s="8">
        <v>0</v>
      </c>
      <c r="E1264" s="4">
        <v>0</v>
      </c>
      <c r="F1264" s="8">
        <v>0</v>
      </c>
      <c r="G1264" s="4">
        <v>0</v>
      </c>
      <c r="H1264" s="8">
        <v>0</v>
      </c>
      <c r="I1264" s="4">
        <v>0</v>
      </c>
    </row>
    <row r="1265" spans="1:9" x14ac:dyDescent="0.15">
      <c r="A1265" s="2">
        <v>14</v>
      </c>
      <c r="B1265" s="1" t="s">
        <v>544</v>
      </c>
      <c r="C1265" s="4">
        <v>0</v>
      </c>
      <c r="D1265" s="8">
        <v>0</v>
      </c>
      <c r="E1265" s="4">
        <v>0</v>
      </c>
      <c r="F1265" s="8">
        <v>0</v>
      </c>
      <c r="G1265" s="4">
        <v>0</v>
      </c>
      <c r="H1265" s="8">
        <v>0</v>
      </c>
      <c r="I1265" s="4">
        <v>0</v>
      </c>
    </row>
    <row r="1266" spans="1:9" x14ac:dyDescent="0.15">
      <c r="A1266" s="2">
        <v>14</v>
      </c>
      <c r="B1266" s="1" t="s">
        <v>545</v>
      </c>
      <c r="C1266" s="4">
        <v>0</v>
      </c>
      <c r="D1266" s="8">
        <v>0</v>
      </c>
      <c r="E1266" s="4">
        <v>0</v>
      </c>
      <c r="F1266" s="8">
        <v>0</v>
      </c>
      <c r="G1266" s="4">
        <v>0</v>
      </c>
      <c r="H1266" s="8">
        <v>0</v>
      </c>
      <c r="I1266" s="4">
        <v>0</v>
      </c>
    </row>
    <row r="1267" spans="1:9" x14ac:dyDescent="0.15">
      <c r="A1267" s="2">
        <v>14</v>
      </c>
      <c r="B1267" s="1" t="s">
        <v>546</v>
      </c>
      <c r="C1267" s="4">
        <v>0</v>
      </c>
      <c r="D1267" s="8">
        <v>0</v>
      </c>
      <c r="E1267" s="4">
        <v>0</v>
      </c>
      <c r="F1267" s="8">
        <v>0</v>
      </c>
      <c r="G1267" s="4">
        <v>0</v>
      </c>
      <c r="H1267" s="8">
        <v>0</v>
      </c>
      <c r="I1267" s="4">
        <v>0</v>
      </c>
    </row>
    <row r="1268" spans="1:9" x14ac:dyDescent="0.15">
      <c r="A1268" s="2">
        <v>14</v>
      </c>
      <c r="B1268" s="1" t="s">
        <v>547</v>
      </c>
      <c r="C1268" s="4">
        <v>0</v>
      </c>
      <c r="D1268" s="8">
        <v>0</v>
      </c>
      <c r="E1268" s="4">
        <v>0</v>
      </c>
      <c r="F1268" s="8">
        <v>0</v>
      </c>
      <c r="G1268" s="4">
        <v>0</v>
      </c>
      <c r="H1268" s="8">
        <v>0</v>
      </c>
      <c r="I1268" s="4">
        <v>0</v>
      </c>
    </row>
    <row r="1269" spans="1:9" x14ac:dyDescent="0.15">
      <c r="A1269" s="2">
        <v>14</v>
      </c>
      <c r="B1269" s="1" t="s">
        <v>548</v>
      </c>
      <c r="C1269" s="4">
        <v>0</v>
      </c>
      <c r="D1269" s="8">
        <v>0</v>
      </c>
      <c r="E1269" s="4">
        <v>0</v>
      </c>
      <c r="F1269" s="8">
        <v>0</v>
      </c>
      <c r="G1269" s="4">
        <v>0</v>
      </c>
      <c r="H1269" s="8">
        <v>0</v>
      </c>
      <c r="I1269" s="4">
        <v>0</v>
      </c>
    </row>
    <row r="1270" spans="1:9" x14ac:dyDescent="0.15">
      <c r="A1270" s="2">
        <v>14</v>
      </c>
      <c r="B1270" s="1" t="s">
        <v>549</v>
      </c>
      <c r="C1270" s="4">
        <v>0</v>
      </c>
      <c r="D1270" s="8">
        <v>0</v>
      </c>
      <c r="E1270" s="4">
        <v>0</v>
      </c>
      <c r="F1270" s="8">
        <v>0</v>
      </c>
      <c r="G1270" s="4">
        <v>0</v>
      </c>
      <c r="H1270" s="8">
        <v>0</v>
      </c>
      <c r="I1270" s="4">
        <v>0</v>
      </c>
    </row>
    <row r="1271" spans="1:9" x14ac:dyDescent="0.15">
      <c r="A1271" s="2">
        <v>14</v>
      </c>
      <c r="B1271" s="1" t="s">
        <v>550</v>
      </c>
      <c r="C1271" s="4">
        <v>0</v>
      </c>
      <c r="D1271" s="8">
        <v>0</v>
      </c>
      <c r="E1271" s="4">
        <v>0</v>
      </c>
      <c r="F1271" s="8">
        <v>0</v>
      </c>
      <c r="G1271" s="4">
        <v>0</v>
      </c>
      <c r="H1271" s="8">
        <v>0</v>
      </c>
      <c r="I1271" s="4">
        <v>0</v>
      </c>
    </row>
    <row r="1272" spans="1:9" x14ac:dyDescent="0.15">
      <c r="A1272" s="2">
        <v>14</v>
      </c>
      <c r="B1272" s="1" t="s">
        <v>168</v>
      </c>
      <c r="C1272" s="4">
        <v>0</v>
      </c>
      <c r="D1272" s="8">
        <v>0</v>
      </c>
      <c r="E1272" s="4">
        <v>0</v>
      </c>
      <c r="F1272" s="8">
        <v>0</v>
      </c>
      <c r="G1272" s="4">
        <v>0</v>
      </c>
      <c r="H1272" s="8">
        <v>0</v>
      </c>
      <c r="I1272" s="4">
        <v>0</v>
      </c>
    </row>
    <row r="1273" spans="1:9" x14ac:dyDescent="0.15">
      <c r="A1273" s="2">
        <v>14</v>
      </c>
      <c r="B1273" s="1" t="s">
        <v>551</v>
      </c>
      <c r="C1273" s="4">
        <v>0</v>
      </c>
      <c r="D1273" s="8">
        <v>0</v>
      </c>
      <c r="E1273" s="4">
        <v>0</v>
      </c>
      <c r="F1273" s="8">
        <v>0</v>
      </c>
      <c r="G1273" s="4">
        <v>0</v>
      </c>
      <c r="H1273" s="8">
        <v>0</v>
      </c>
      <c r="I1273" s="4">
        <v>0</v>
      </c>
    </row>
    <row r="1274" spans="1:9" x14ac:dyDescent="0.15">
      <c r="A1274" s="2">
        <v>14</v>
      </c>
      <c r="B1274" s="1" t="s">
        <v>552</v>
      </c>
      <c r="C1274" s="4">
        <v>0</v>
      </c>
      <c r="D1274" s="8">
        <v>0</v>
      </c>
      <c r="E1274" s="4">
        <v>0</v>
      </c>
      <c r="F1274" s="8">
        <v>0</v>
      </c>
      <c r="G1274" s="4">
        <v>0</v>
      </c>
      <c r="H1274" s="8">
        <v>0</v>
      </c>
      <c r="I1274" s="4">
        <v>0</v>
      </c>
    </row>
    <row r="1275" spans="1:9" x14ac:dyDescent="0.15">
      <c r="A1275" s="2">
        <v>14</v>
      </c>
      <c r="B1275" s="1" t="s">
        <v>553</v>
      </c>
      <c r="C1275" s="4">
        <v>0</v>
      </c>
      <c r="D1275" s="8">
        <v>0</v>
      </c>
      <c r="E1275" s="4">
        <v>0</v>
      </c>
      <c r="F1275" s="8">
        <v>0</v>
      </c>
      <c r="G1275" s="4">
        <v>0</v>
      </c>
      <c r="H1275" s="8">
        <v>0</v>
      </c>
      <c r="I1275" s="4">
        <v>0</v>
      </c>
    </row>
    <row r="1276" spans="1:9" x14ac:dyDescent="0.15">
      <c r="A1276" s="2">
        <v>14</v>
      </c>
      <c r="B1276" s="1" t="s">
        <v>225</v>
      </c>
      <c r="C1276" s="4">
        <v>0</v>
      </c>
      <c r="D1276" s="8">
        <v>0</v>
      </c>
      <c r="E1276" s="4">
        <v>0</v>
      </c>
      <c r="F1276" s="8">
        <v>0</v>
      </c>
      <c r="G1276" s="4">
        <v>0</v>
      </c>
      <c r="H1276" s="8">
        <v>0</v>
      </c>
      <c r="I1276" s="4">
        <v>0</v>
      </c>
    </row>
    <row r="1277" spans="1:9" x14ac:dyDescent="0.15">
      <c r="A1277" s="2">
        <v>14</v>
      </c>
      <c r="B1277" s="1" t="s">
        <v>554</v>
      </c>
      <c r="C1277" s="4">
        <v>0</v>
      </c>
      <c r="D1277" s="8">
        <v>0</v>
      </c>
      <c r="E1277" s="4">
        <v>0</v>
      </c>
      <c r="F1277" s="8">
        <v>0</v>
      </c>
      <c r="G1277" s="4">
        <v>0</v>
      </c>
      <c r="H1277" s="8">
        <v>0</v>
      </c>
      <c r="I1277" s="4">
        <v>0</v>
      </c>
    </row>
    <row r="1278" spans="1:9" x14ac:dyDescent="0.15">
      <c r="A1278" s="2">
        <v>14</v>
      </c>
      <c r="B1278" s="1" t="s">
        <v>555</v>
      </c>
      <c r="C1278" s="4">
        <v>0</v>
      </c>
      <c r="D1278" s="8">
        <v>0</v>
      </c>
      <c r="E1278" s="4">
        <v>0</v>
      </c>
      <c r="F1278" s="8">
        <v>0</v>
      </c>
      <c r="G1278" s="4">
        <v>0</v>
      </c>
      <c r="H1278" s="8">
        <v>0</v>
      </c>
      <c r="I1278" s="4">
        <v>0</v>
      </c>
    </row>
    <row r="1279" spans="1:9" x14ac:dyDescent="0.15">
      <c r="A1279" s="2">
        <v>14</v>
      </c>
      <c r="B1279" s="1" t="s">
        <v>556</v>
      </c>
      <c r="C1279" s="4">
        <v>0</v>
      </c>
      <c r="D1279" s="8">
        <v>0</v>
      </c>
      <c r="E1279" s="4">
        <v>0</v>
      </c>
      <c r="F1279" s="8">
        <v>0</v>
      </c>
      <c r="G1279" s="4">
        <v>0</v>
      </c>
      <c r="H1279" s="8">
        <v>0</v>
      </c>
      <c r="I1279" s="4">
        <v>0</v>
      </c>
    </row>
    <row r="1280" spans="1:9" x14ac:dyDescent="0.15">
      <c r="A1280" s="2">
        <v>14</v>
      </c>
      <c r="B1280" s="1" t="s">
        <v>283</v>
      </c>
      <c r="C1280" s="4">
        <v>0</v>
      </c>
      <c r="D1280" s="8">
        <v>0</v>
      </c>
      <c r="E1280" s="4">
        <v>0</v>
      </c>
      <c r="F1280" s="8">
        <v>0</v>
      </c>
      <c r="G1280" s="4">
        <v>0</v>
      </c>
      <c r="H1280" s="8">
        <v>0</v>
      </c>
      <c r="I1280" s="4">
        <v>0</v>
      </c>
    </row>
    <row r="1281" spans="1:9" x14ac:dyDescent="0.15">
      <c r="A1281" s="2">
        <v>14</v>
      </c>
      <c r="B1281" s="1" t="s">
        <v>557</v>
      </c>
      <c r="C1281" s="4">
        <v>0</v>
      </c>
      <c r="D1281" s="8">
        <v>0</v>
      </c>
      <c r="E1281" s="4">
        <v>0</v>
      </c>
      <c r="F1281" s="8">
        <v>0</v>
      </c>
      <c r="G1281" s="4">
        <v>0</v>
      </c>
      <c r="H1281" s="8">
        <v>0</v>
      </c>
      <c r="I1281" s="4">
        <v>0</v>
      </c>
    </row>
    <row r="1282" spans="1:9" x14ac:dyDescent="0.15">
      <c r="A1282" s="2">
        <v>14</v>
      </c>
      <c r="B1282" s="1" t="s">
        <v>156</v>
      </c>
      <c r="C1282" s="4">
        <v>0</v>
      </c>
      <c r="D1282" s="8">
        <v>0</v>
      </c>
      <c r="E1282" s="4">
        <v>0</v>
      </c>
      <c r="F1282" s="8">
        <v>0</v>
      </c>
      <c r="G1282" s="4">
        <v>0</v>
      </c>
      <c r="H1282" s="8">
        <v>0</v>
      </c>
      <c r="I1282" s="4">
        <v>0</v>
      </c>
    </row>
    <row r="1283" spans="1:9" x14ac:dyDescent="0.15">
      <c r="A1283" s="2">
        <v>14</v>
      </c>
      <c r="B1283" s="1" t="s">
        <v>266</v>
      </c>
      <c r="C1283" s="4">
        <v>0</v>
      </c>
      <c r="D1283" s="8">
        <v>0</v>
      </c>
      <c r="E1283" s="4">
        <v>0</v>
      </c>
      <c r="F1283" s="8">
        <v>0</v>
      </c>
      <c r="G1283" s="4">
        <v>0</v>
      </c>
      <c r="H1283" s="8">
        <v>0</v>
      </c>
      <c r="I1283" s="4">
        <v>0</v>
      </c>
    </row>
    <row r="1284" spans="1:9" x14ac:dyDescent="0.15">
      <c r="A1284" s="2">
        <v>14</v>
      </c>
      <c r="B1284" s="1" t="s">
        <v>254</v>
      </c>
      <c r="C1284" s="4">
        <v>0</v>
      </c>
      <c r="D1284" s="8">
        <v>0</v>
      </c>
      <c r="E1284" s="4">
        <v>0</v>
      </c>
      <c r="F1284" s="8">
        <v>0</v>
      </c>
      <c r="G1284" s="4">
        <v>0</v>
      </c>
      <c r="H1284" s="8">
        <v>0</v>
      </c>
      <c r="I1284" s="4">
        <v>0</v>
      </c>
    </row>
    <row r="1285" spans="1:9" x14ac:dyDescent="0.15">
      <c r="A1285" s="2">
        <v>14</v>
      </c>
      <c r="B1285" s="1" t="s">
        <v>157</v>
      </c>
      <c r="C1285" s="4">
        <v>0</v>
      </c>
      <c r="D1285" s="8">
        <v>0</v>
      </c>
      <c r="E1285" s="4">
        <v>0</v>
      </c>
      <c r="F1285" s="8">
        <v>0</v>
      </c>
      <c r="G1285" s="4">
        <v>0</v>
      </c>
      <c r="H1285" s="8">
        <v>0</v>
      </c>
      <c r="I1285" s="4">
        <v>0</v>
      </c>
    </row>
    <row r="1286" spans="1:9" x14ac:dyDescent="0.15">
      <c r="A1286" s="2">
        <v>14</v>
      </c>
      <c r="B1286" s="1" t="s">
        <v>181</v>
      </c>
      <c r="C1286" s="4">
        <v>0</v>
      </c>
      <c r="D1286" s="8">
        <v>0</v>
      </c>
      <c r="E1286" s="4">
        <v>0</v>
      </c>
      <c r="F1286" s="8">
        <v>0</v>
      </c>
      <c r="G1286" s="4">
        <v>0</v>
      </c>
      <c r="H1286" s="8">
        <v>0</v>
      </c>
      <c r="I1286" s="4">
        <v>0</v>
      </c>
    </row>
    <row r="1287" spans="1:9" x14ac:dyDescent="0.15">
      <c r="A1287" s="2">
        <v>14</v>
      </c>
      <c r="B1287" s="1" t="s">
        <v>158</v>
      </c>
      <c r="C1287" s="4">
        <v>0</v>
      </c>
      <c r="D1287" s="8">
        <v>0</v>
      </c>
      <c r="E1287" s="4">
        <v>0</v>
      </c>
      <c r="F1287" s="8">
        <v>0</v>
      </c>
      <c r="G1287" s="4">
        <v>0</v>
      </c>
      <c r="H1287" s="8">
        <v>0</v>
      </c>
      <c r="I1287" s="4">
        <v>0</v>
      </c>
    </row>
    <row r="1288" spans="1:9" x14ac:dyDescent="0.15">
      <c r="A1288" s="2">
        <v>14</v>
      </c>
      <c r="B1288" s="1" t="s">
        <v>184</v>
      </c>
      <c r="C1288" s="4">
        <v>0</v>
      </c>
      <c r="D1288" s="8">
        <v>0</v>
      </c>
      <c r="E1288" s="4">
        <v>0</v>
      </c>
      <c r="F1288" s="8">
        <v>0</v>
      </c>
      <c r="G1288" s="4">
        <v>0</v>
      </c>
      <c r="H1288" s="8">
        <v>0</v>
      </c>
      <c r="I1288" s="4">
        <v>0</v>
      </c>
    </row>
    <row r="1289" spans="1:9" x14ac:dyDescent="0.15">
      <c r="A1289" s="2">
        <v>14</v>
      </c>
      <c r="B1289" s="1" t="s">
        <v>558</v>
      </c>
      <c r="C1289" s="4">
        <v>0</v>
      </c>
      <c r="D1289" s="8">
        <v>0</v>
      </c>
      <c r="E1289" s="4">
        <v>0</v>
      </c>
      <c r="F1289" s="8">
        <v>0</v>
      </c>
      <c r="G1289" s="4">
        <v>0</v>
      </c>
      <c r="H1289" s="8">
        <v>0</v>
      </c>
      <c r="I1289" s="4">
        <v>0</v>
      </c>
    </row>
    <row r="1290" spans="1:9" x14ac:dyDescent="0.15">
      <c r="A1290" s="2">
        <v>14</v>
      </c>
      <c r="B1290" s="1" t="s">
        <v>226</v>
      </c>
      <c r="C1290" s="4">
        <v>0</v>
      </c>
      <c r="D1290" s="8">
        <v>0</v>
      </c>
      <c r="E1290" s="4">
        <v>0</v>
      </c>
      <c r="F1290" s="8">
        <v>0</v>
      </c>
      <c r="G1290" s="4">
        <v>0</v>
      </c>
      <c r="H1290" s="8">
        <v>0</v>
      </c>
      <c r="I1290" s="4">
        <v>0</v>
      </c>
    </row>
    <row r="1291" spans="1:9" x14ac:dyDescent="0.15">
      <c r="A1291" s="2">
        <v>14</v>
      </c>
      <c r="B1291" s="1" t="s">
        <v>559</v>
      </c>
      <c r="C1291" s="4">
        <v>0</v>
      </c>
      <c r="D1291" s="8">
        <v>0</v>
      </c>
      <c r="E1291" s="4">
        <v>0</v>
      </c>
      <c r="F1291" s="8">
        <v>0</v>
      </c>
      <c r="G1291" s="4">
        <v>0</v>
      </c>
      <c r="H1291" s="8">
        <v>0</v>
      </c>
      <c r="I1291" s="4">
        <v>0</v>
      </c>
    </row>
    <row r="1292" spans="1:9" x14ac:dyDescent="0.15">
      <c r="A1292" s="2">
        <v>14</v>
      </c>
      <c r="B1292" s="1" t="s">
        <v>560</v>
      </c>
      <c r="C1292" s="4">
        <v>0</v>
      </c>
      <c r="D1292" s="8">
        <v>0</v>
      </c>
      <c r="E1292" s="4">
        <v>0</v>
      </c>
      <c r="F1292" s="8">
        <v>0</v>
      </c>
      <c r="G1292" s="4">
        <v>0</v>
      </c>
      <c r="H1292" s="8">
        <v>0</v>
      </c>
      <c r="I1292" s="4">
        <v>0</v>
      </c>
    </row>
    <row r="1293" spans="1:9" x14ac:dyDescent="0.15">
      <c r="A1293" s="2">
        <v>14</v>
      </c>
      <c r="B1293" s="1" t="s">
        <v>159</v>
      </c>
      <c r="C1293" s="4">
        <v>0</v>
      </c>
      <c r="D1293" s="8">
        <v>0</v>
      </c>
      <c r="E1293" s="4">
        <v>0</v>
      </c>
      <c r="F1293" s="8">
        <v>0</v>
      </c>
      <c r="G1293" s="4">
        <v>0</v>
      </c>
      <c r="H1293" s="8">
        <v>0</v>
      </c>
      <c r="I1293" s="4">
        <v>0</v>
      </c>
    </row>
    <row r="1294" spans="1:9" x14ac:dyDescent="0.15">
      <c r="A1294" s="2">
        <v>14</v>
      </c>
      <c r="B1294" s="1" t="s">
        <v>160</v>
      </c>
      <c r="C1294" s="4">
        <v>0</v>
      </c>
      <c r="D1294" s="8">
        <v>0</v>
      </c>
      <c r="E1294" s="4">
        <v>0</v>
      </c>
      <c r="F1294" s="8">
        <v>0</v>
      </c>
      <c r="G1294" s="4">
        <v>0</v>
      </c>
      <c r="H1294" s="8">
        <v>0</v>
      </c>
      <c r="I1294" s="4">
        <v>0</v>
      </c>
    </row>
    <row r="1295" spans="1:9" x14ac:dyDescent="0.15">
      <c r="A1295" s="2">
        <v>14</v>
      </c>
      <c r="B1295" s="1" t="s">
        <v>227</v>
      </c>
      <c r="C1295" s="4">
        <v>0</v>
      </c>
      <c r="D1295" s="8">
        <v>0</v>
      </c>
      <c r="E1295" s="4">
        <v>0</v>
      </c>
      <c r="F1295" s="8">
        <v>0</v>
      </c>
      <c r="G1295" s="4">
        <v>0</v>
      </c>
      <c r="H1295" s="8">
        <v>0</v>
      </c>
      <c r="I1295" s="4">
        <v>0</v>
      </c>
    </row>
    <row r="1296" spans="1:9" x14ac:dyDescent="0.15">
      <c r="A1296" s="2">
        <v>14</v>
      </c>
      <c r="B1296" s="1" t="s">
        <v>561</v>
      </c>
      <c r="C1296" s="4">
        <v>0</v>
      </c>
      <c r="D1296" s="8">
        <v>0</v>
      </c>
      <c r="E1296" s="4">
        <v>0</v>
      </c>
      <c r="F1296" s="8">
        <v>0</v>
      </c>
      <c r="G1296" s="4">
        <v>0</v>
      </c>
      <c r="H1296" s="8">
        <v>0</v>
      </c>
      <c r="I1296" s="4">
        <v>0</v>
      </c>
    </row>
    <row r="1297" spans="1:9" x14ac:dyDescent="0.15">
      <c r="A1297" s="2">
        <v>14</v>
      </c>
      <c r="B1297" s="1" t="s">
        <v>186</v>
      </c>
      <c r="C1297" s="4">
        <v>0</v>
      </c>
      <c r="D1297" s="8">
        <v>0</v>
      </c>
      <c r="E1297" s="4">
        <v>0</v>
      </c>
      <c r="F1297" s="8">
        <v>0</v>
      </c>
      <c r="G1297" s="4">
        <v>0</v>
      </c>
      <c r="H1297" s="8">
        <v>0</v>
      </c>
      <c r="I1297" s="4">
        <v>0</v>
      </c>
    </row>
    <row r="1298" spans="1:9" x14ac:dyDescent="0.15">
      <c r="A1298" s="2">
        <v>14</v>
      </c>
      <c r="B1298" s="1" t="s">
        <v>562</v>
      </c>
      <c r="C1298" s="4">
        <v>0</v>
      </c>
      <c r="D1298" s="8">
        <v>0</v>
      </c>
      <c r="E1298" s="4">
        <v>0</v>
      </c>
      <c r="F1298" s="8">
        <v>0</v>
      </c>
      <c r="G1298" s="4">
        <v>0</v>
      </c>
      <c r="H1298" s="8">
        <v>0</v>
      </c>
      <c r="I1298" s="4">
        <v>0</v>
      </c>
    </row>
    <row r="1299" spans="1:9" x14ac:dyDescent="0.15">
      <c r="A1299" s="2">
        <v>14</v>
      </c>
      <c r="B1299" s="1" t="s">
        <v>267</v>
      </c>
      <c r="C1299" s="4">
        <v>0</v>
      </c>
      <c r="D1299" s="8">
        <v>0</v>
      </c>
      <c r="E1299" s="4">
        <v>0</v>
      </c>
      <c r="F1299" s="8">
        <v>0</v>
      </c>
      <c r="G1299" s="4">
        <v>0</v>
      </c>
      <c r="H1299" s="8">
        <v>0</v>
      </c>
      <c r="I1299" s="4">
        <v>0</v>
      </c>
    </row>
    <row r="1300" spans="1:9" x14ac:dyDescent="0.15">
      <c r="A1300" s="2">
        <v>14</v>
      </c>
      <c r="B1300" s="1" t="s">
        <v>563</v>
      </c>
      <c r="C1300" s="4">
        <v>0</v>
      </c>
      <c r="D1300" s="8">
        <v>0</v>
      </c>
      <c r="E1300" s="4">
        <v>0</v>
      </c>
      <c r="F1300" s="8">
        <v>0</v>
      </c>
      <c r="G1300" s="4">
        <v>0</v>
      </c>
      <c r="H1300" s="8">
        <v>0</v>
      </c>
      <c r="I1300" s="4">
        <v>0</v>
      </c>
    </row>
    <row r="1301" spans="1:9" x14ac:dyDescent="0.15">
      <c r="A1301" s="2">
        <v>14</v>
      </c>
      <c r="B1301" s="1" t="s">
        <v>232</v>
      </c>
      <c r="C1301" s="4">
        <v>0</v>
      </c>
      <c r="D1301" s="8">
        <v>0</v>
      </c>
      <c r="E1301" s="4">
        <v>0</v>
      </c>
      <c r="F1301" s="8">
        <v>0</v>
      </c>
      <c r="G1301" s="4">
        <v>0</v>
      </c>
      <c r="H1301" s="8">
        <v>0</v>
      </c>
      <c r="I1301" s="4">
        <v>0</v>
      </c>
    </row>
    <row r="1302" spans="1:9" x14ac:dyDescent="0.15">
      <c r="A1302" s="2">
        <v>14</v>
      </c>
      <c r="B1302" s="1" t="s">
        <v>564</v>
      </c>
      <c r="C1302" s="4">
        <v>0</v>
      </c>
      <c r="D1302" s="8">
        <v>0</v>
      </c>
      <c r="E1302" s="4">
        <v>0</v>
      </c>
      <c r="F1302" s="8">
        <v>0</v>
      </c>
      <c r="G1302" s="4">
        <v>0</v>
      </c>
      <c r="H1302" s="8">
        <v>0</v>
      </c>
      <c r="I1302" s="4">
        <v>0</v>
      </c>
    </row>
    <row r="1303" spans="1:9" x14ac:dyDescent="0.15">
      <c r="A1303" s="2">
        <v>14</v>
      </c>
      <c r="B1303" s="1" t="s">
        <v>565</v>
      </c>
      <c r="C1303" s="4">
        <v>0</v>
      </c>
      <c r="D1303" s="8">
        <v>0</v>
      </c>
      <c r="E1303" s="4">
        <v>0</v>
      </c>
      <c r="F1303" s="8">
        <v>0</v>
      </c>
      <c r="G1303" s="4">
        <v>0</v>
      </c>
      <c r="H1303" s="8">
        <v>0</v>
      </c>
      <c r="I1303" s="4">
        <v>0</v>
      </c>
    </row>
    <row r="1304" spans="1:9" x14ac:dyDescent="0.15">
      <c r="A1304" s="2">
        <v>14</v>
      </c>
      <c r="B1304" s="1" t="s">
        <v>270</v>
      </c>
      <c r="C1304" s="4">
        <v>0</v>
      </c>
      <c r="D1304" s="8">
        <v>0</v>
      </c>
      <c r="E1304" s="4">
        <v>0</v>
      </c>
      <c r="F1304" s="8">
        <v>0</v>
      </c>
      <c r="G1304" s="4">
        <v>0</v>
      </c>
      <c r="H1304" s="8">
        <v>0</v>
      </c>
      <c r="I1304" s="4">
        <v>0</v>
      </c>
    </row>
    <row r="1305" spans="1:9" x14ac:dyDescent="0.15">
      <c r="A1305" s="2">
        <v>14</v>
      </c>
      <c r="B1305" s="1" t="s">
        <v>566</v>
      </c>
      <c r="C1305" s="4">
        <v>0</v>
      </c>
      <c r="D1305" s="8">
        <v>0</v>
      </c>
      <c r="E1305" s="4">
        <v>0</v>
      </c>
      <c r="F1305" s="8">
        <v>0</v>
      </c>
      <c r="G1305" s="4">
        <v>0</v>
      </c>
      <c r="H1305" s="8">
        <v>0</v>
      </c>
      <c r="I1305" s="4">
        <v>0</v>
      </c>
    </row>
    <row r="1306" spans="1:9" x14ac:dyDescent="0.15">
      <c r="A1306" s="2">
        <v>14</v>
      </c>
      <c r="B1306" s="1" t="s">
        <v>567</v>
      </c>
      <c r="C1306" s="4">
        <v>0</v>
      </c>
      <c r="D1306" s="8">
        <v>0</v>
      </c>
      <c r="E1306" s="4">
        <v>0</v>
      </c>
      <c r="F1306" s="8">
        <v>0</v>
      </c>
      <c r="G1306" s="4">
        <v>0</v>
      </c>
      <c r="H1306" s="8">
        <v>0</v>
      </c>
      <c r="I1306" s="4">
        <v>0</v>
      </c>
    </row>
    <row r="1307" spans="1:9" x14ac:dyDescent="0.15">
      <c r="A1307" s="2">
        <v>14</v>
      </c>
      <c r="B1307" s="1" t="s">
        <v>255</v>
      </c>
      <c r="C1307" s="4">
        <v>0</v>
      </c>
      <c r="D1307" s="8">
        <v>0</v>
      </c>
      <c r="E1307" s="4">
        <v>0</v>
      </c>
      <c r="F1307" s="8">
        <v>0</v>
      </c>
      <c r="G1307" s="4">
        <v>0</v>
      </c>
      <c r="H1307" s="8">
        <v>0</v>
      </c>
      <c r="I1307" s="4">
        <v>0</v>
      </c>
    </row>
    <row r="1308" spans="1:9" x14ac:dyDescent="0.15">
      <c r="A1308" s="2">
        <v>14</v>
      </c>
      <c r="B1308" s="1" t="s">
        <v>568</v>
      </c>
      <c r="C1308" s="4">
        <v>0</v>
      </c>
      <c r="D1308" s="8">
        <v>0</v>
      </c>
      <c r="E1308" s="4">
        <v>0</v>
      </c>
      <c r="F1308" s="8">
        <v>0</v>
      </c>
      <c r="G1308" s="4">
        <v>0</v>
      </c>
      <c r="H1308" s="8">
        <v>0</v>
      </c>
      <c r="I1308" s="4">
        <v>0</v>
      </c>
    </row>
    <row r="1309" spans="1:9" x14ac:dyDescent="0.15">
      <c r="A1309" s="2">
        <v>14</v>
      </c>
      <c r="B1309" s="1" t="s">
        <v>569</v>
      </c>
      <c r="C1309" s="4">
        <v>0</v>
      </c>
      <c r="D1309" s="8">
        <v>0</v>
      </c>
      <c r="E1309" s="4">
        <v>0</v>
      </c>
      <c r="F1309" s="8">
        <v>0</v>
      </c>
      <c r="G1309" s="4">
        <v>0</v>
      </c>
      <c r="H1309" s="8">
        <v>0</v>
      </c>
      <c r="I1309" s="4">
        <v>0</v>
      </c>
    </row>
    <row r="1310" spans="1:9" x14ac:dyDescent="0.15">
      <c r="A1310" s="2">
        <v>14</v>
      </c>
      <c r="B1310" s="1" t="s">
        <v>268</v>
      </c>
      <c r="C1310" s="4">
        <v>0</v>
      </c>
      <c r="D1310" s="8">
        <v>0</v>
      </c>
      <c r="E1310" s="4">
        <v>0</v>
      </c>
      <c r="F1310" s="8">
        <v>0</v>
      </c>
      <c r="G1310" s="4">
        <v>0</v>
      </c>
      <c r="H1310" s="8">
        <v>0</v>
      </c>
      <c r="I1310" s="4">
        <v>0</v>
      </c>
    </row>
    <row r="1311" spans="1:9" x14ac:dyDescent="0.15">
      <c r="A1311" s="2">
        <v>14</v>
      </c>
      <c r="B1311" s="1" t="s">
        <v>570</v>
      </c>
      <c r="C1311" s="4">
        <v>0</v>
      </c>
      <c r="D1311" s="8">
        <v>0</v>
      </c>
      <c r="E1311" s="4">
        <v>0</v>
      </c>
      <c r="F1311" s="8">
        <v>0</v>
      </c>
      <c r="G1311" s="4">
        <v>0</v>
      </c>
      <c r="H1311" s="8">
        <v>0</v>
      </c>
      <c r="I1311" s="4">
        <v>0</v>
      </c>
    </row>
    <row r="1312" spans="1:9" x14ac:dyDescent="0.15">
      <c r="A1312" s="2">
        <v>14</v>
      </c>
      <c r="B1312" s="1" t="s">
        <v>256</v>
      </c>
      <c r="C1312" s="4">
        <v>0</v>
      </c>
      <c r="D1312" s="8">
        <v>0</v>
      </c>
      <c r="E1312" s="4">
        <v>0</v>
      </c>
      <c r="F1312" s="8">
        <v>0</v>
      </c>
      <c r="G1312" s="4">
        <v>0</v>
      </c>
      <c r="H1312" s="8">
        <v>0</v>
      </c>
      <c r="I1312" s="4">
        <v>0</v>
      </c>
    </row>
    <row r="1313" spans="1:9" x14ac:dyDescent="0.15">
      <c r="A1313" s="2">
        <v>14</v>
      </c>
      <c r="B1313" s="1" t="s">
        <v>571</v>
      </c>
      <c r="C1313" s="4">
        <v>0</v>
      </c>
      <c r="D1313" s="8">
        <v>0</v>
      </c>
      <c r="E1313" s="4">
        <v>0</v>
      </c>
      <c r="F1313" s="8">
        <v>0</v>
      </c>
      <c r="G1313" s="4">
        <v>0</v>
      </c>
      <c r="H1313" s="8">
        <v>0</v>
      </c>
      <c r="I1313" s="4">
        <v>0</v>
      </c>
    </row>
    <row r="1314" spans="1:9" x14ac:dyDescent="0.15">
      <c r="A1314" s="2">
        <v>14</v>
      </c>
      <c r="B1314" s="1" t="s">
        <v>572</v>
      </c>
      <c r="C1314" s="4">
        <v>0</v>
      </c>
      <c r="D1314" s="8">
        <v>0</v>
      </c>
      <c r="E1314" s="4">
        <v>0</v>
      </c>
      <c r="F1314" s="8">
        <v>0</v>
      </c>
      <c r="G1314" s="4">
        <v>0</v>
      </c>
      <c r="H1314" s="8">
        <v>0</v>
      </c>
      <c r="I1314" s="4">
        <v>0</v>
      </c>
    </row>
    <row r="1315" spans="1:9" x14ac:dyDescent="0.15">
      <c r="A1315" s="2">
        <v>14</v>
      </c>
      <c r="B1315" s="1" t="s">
        <v>573</v>
      </c>
      <c r="C1315" s="4">
        <v>0</v>
      </c>
      <c r="D1315" s="8">
        <v>0</v>
      </c>
      <c r="E1315" s="4">
        <v>0</v>
      </c>
      <c r="F1315" s="8">
        <v>0</v>
      </c>
      <c r="G1315" s="4">
        <v>0</v>
      </c>
      <c r="H1315" s="8">
        <v>0</v>
      </c>
      <c r="I1315" s="4">
        <v>0</v>
      </c>
    </row>
    <row r="1316" spans="1:9" x14ac:dyDescent="0.15">
      <c r="A1316" s="2">
        <v>14</v>
      </c>
      <c r="B1316" s="1" t="s">
        <v>169</v>
      </c>
      <c r="C1316" s="4">
        <v>0</v>
      </c>
      <c r="D1316" s="8">
        <v>0</v>
      </c>
      <c r="E1316" s="4">
        <v>0</v>
      </c>
      <c r="F1316" s="8">
        <v>0</v>
      </c>
      <c r="G1316" s="4">
        <v>0</v>
      </c>
      <c r="H1316" s="8">
        <v>0</v>
      </c>
      <c r="I1316" s="4">
        <v>0</v>
      </c>
    </row>
    <row r="1317" spans="1:9" x14ac:dyDescent="0.15">
      <c r="A1317" s="2">
        <v>14</v>
      </c>
      <c r="B1317" s="1" t="s">
        <v>162</v>
      </c>
      <c r="C1317" s="4">
        <v>0</v>
      </c>
      <c r="D1317" s="8">
        <v>0</v>
      </c>
      <c r="E1317" s="4">
        <v>0</v>
      </c>
      <c r="F1317" s="8">
        <v>0</v>
      </c>
      <c r="G1317" s="4">
        <v>0</v>
      </c>
      <c r="H1317" s="8">
        <v>0</v>
      </c>
      <c r="I1317" s="4">
        <v>0</v>
      </c>
    </row>
    <row r="1318" spans="1:9" x14ac:dyDescent="0.15">
      <c r="A1318" s="2">
        <v>14</v>
      </c>
      <c r="B1318" s="1" t="s">
        <v>574</v>
      </c>
      <c r="C1318" s="4">
        <v>0</v>
      </c>
      <c r="D1318" s="8">
        <v>0</v>
      </c>
      <c r="E1318" s="4">
        <v>0</v>
      </c>
      <c r="F1318" s="8">
        <v>0</v>
      </c>
      <c r="G1318" s="4">
        <v>0</v>
      </c>
      <c r="H1318" s="8">
        <v>0</v>
      </c>
      <c r="I1318" s="4">
        <v>0</v>
      </c>
    </row>
    <row r="1319" spans="1:9" x14ac:dyDescent="0.15">
      <c r="A1319" s="2">
        <v>14</v>
      </c>
      <c r="B1319" s="1" t="s">
        <v>173</v>
      </c>
      <c r="C1319" s="4">
        <v>0</v>
      </c>
      <c r="D1319" s="8">
        <v>0</v>
      </c>
      <c r="E1319" s="4">
        <v>0</v>
      </c>
      <c r="F1319" s="8">
        <v>0</v>
      </c>
      <c r="G1319" s="4">
        <v>0</v>
      </c>
      <c r="H1319" s="8">
        <v>0</v>
      </c>
      <c r="I1319" s="4">
        <v>0</v>
      </c>
    </row>
    <row r="1320" spans="1:9" x14ac:dyDescent="0.15">
      <c r="A1320" s="2">
        <v>14</v>
      </c>
      <c r="B1320" s="1" t="s">
        <v>575</v>
      </c>
      <c r="C1320" s="4">
        <v>0</v>
      </c>
      <c r="D1320" s="8">
        <v>0</v>
      </c>
      <c r="E1320" s="4">
        <v>0</v>
      </c>
      <c r="F1320" s="8">
        <v>0</v>
      </c>
      <c r="G1320" s="4">
        <v>0</v>
      </c>
      <c r="H1320" s="8">
        <v>0</v>
      </c>
      <c r="I1320" s="4">
        <v>0</v>
      </c>
    </row>
    <row r="1321" spans="1:9" x14ac:dyDescent="0.15">
      <c r="A1321" s="2">
        <v>14</v>
      </c>
      <c r="B1321" s="1" t="s">
        <v>163</v>
      </c>
      <c r="C1321" s="4">
        <v>0</v>
      </c>
      <c r="D1321" s="8">
        <v>0</v>
      </c>
      <c r="E1321" s="4">
        <v>0</v>
      </c>
      <c r="F1321" s="8">
        <v>0</v>
      </c>
      <c r="G1321" s="4">
        <v>0</v>
      </c>
      <c r="H1321" s="8">
        <v>0</v>
      </c>
      <c r="I1321" s="4">
        <v>0</v>
      </c>
    </row>
    <row r="1322" spans="1:9" x14ac:dyDescent="0.15">
      <c r="A1322" s="2">
        <v>14</v>
      </c>
      <c r="B1322" s="1" t="s">
        <v>238</v>
      </c>
      <c r="C1322" s="4">
        <v>0</v>
      </c>
      <c r="D1322" s="8">
        <v>0</v>
      </c>
      <c r="E1322" s="4">
        <v>0</v>
      </c>
      <c r="F1322" s="8">
        <v>0</v>
      </c>
      <c r="G1322" s="4">
        <v>0</v>
      </c>
      <c r="H1322" s="8">
        <v>0</v>
      </c>
      <c r="I1322" s="4">
        <v>0</v>
      </c>
    </row>
    <row r="1323" spans="1:9" x14ac:dyDescent="0.15">
      <c r="A1323" s="2">
        <v>14</v>
      </c>
      <c r="B1323" s="1" t="s">
        <v>576</v>
      </c>
      <c r="C1323" s="4">
        <v>0</v>
      </c>
      <c r="D1323" s="8">
        <v>0</v>
      </c>
      <c r="E1323" s="4">
        <v>0</v>
      </c>
      <c r="F1323" s="8">
        <v>0</v>
      </c>
      <c r="G1323" s="4">
        <v>0</v>
      </c>
      <c r="H1323" s="8">
        <v>0</v>
      </c>
      <c r="I1323" s="4">
        <v>0</v>
      </c>
    </row>
    <row r="1324" spans="1:9" x14ac:dyDescent="0.15">
      <c r="A1324" s="2">
        <v>14</v>
      </c>
      <c r="B1324" s="1" t="s">
        <v>577</v>
      </c>
      <c r="C1324" s="4">
        <v>0</v>
      </c>
      <c r="D1324" s="8">
        <v>0</v>
      </c>
      <c r="E1324" s="4">
        <v>0</v>
      </c>
      <c r="F1324" s="8">
        <v>0</v>
      </c>
      <c r="G1324" s="4">
        <v>0</v>
      </c>
      <c r="H1324" s="8">
        <v>0</v>
      </c>
      <c r="I1324" s="4">
        <v>0</v>
      </c>
    </row>
    <row r="1325" spans="1:9" x14ac:dyDescent="0.15">
      <c r="A1325" s="2">
        <v>14</v>
      </c>
      <c r="B1325" s="1" t="s">
        <v>578</v>
      </c>
      <c r="C1325" s="4">
        <v>0</v>
      </c>
      <c r="D1325" s="8">
        <v>0</v>
      </c>
      <c r="E1325" s="4">
        <v>0</v>
      </c>
      <c r="F1325" s="8">
        <v>0</v>
      </c>
      <c r="G1325" s="4">
        <v>0</v>
      </c>
      <c r="H1325" s="8">
        <v>0</v>
      </c>
      <c r="I1325" s="4">
        <v>0</v>
      </c>
    </row>
    <row r="1326" spans="1:9" x14ac:dyDescent="0.15">
      <c r="A1326" s="2">
        <v>14</v>
      </c>
      <c r="B1326" s="1" t="s">
        <v>199</v>
      </c>
      <c r="C1326" s="4">
        <v>0</v>
      </c>
      <c r="D1326" s="8">
        <v>0</v>
      </c>
      <c r="E1326" s="4">
        <v>0</v>
      </c>
      <c r="F1326" s="8">
        <v>0</v>
      </c>
      <c r="G1326" s="4">
        <v>0</v>
      </c>
      <c r="H1326" s="8">
        <v>0</v>
      </c>
      <c r="I1326" s="4">
        <v>0</v>
      </c>
    </row>
    <row r="1327" spans="1:9" x14ac:dyDescent="0.15">
      <c r="A1327" s="2">
        <v>14</v>
      </c>
      <c r="B1327" s="1" t="s">
        <v>579</v>
      </c>
      <c r="C1327" s="4">
        <v>0</v>
      </c>
      <c r="D1327" s="8">
        <v>0</v>
      </c>
      <c r="E1327" s="4">
        <v>0</v>
      </c>
      <c r="F1327" s="8">
        <v>0</v>
      </c>
      <c r="G1327" s="4">
        <v>0</v>
      </c>
      <c r="H1327" s="8">
        <v>0</v>
      </c>
      <c r="I1327" s="4">
        <v>0</v>
      </c>
    </row>
    <row r="1328" spans="1:9" x14ac:dyDescent="0.15">
      <c r="A1328" s="2">
        <v>14</v>
      </c>
      <c r="B1328" s="1" t="s">
        <v>580</v>
      </c>
      <c r="C1328" s="4">
        <v>0</v>
      </c>
      <c r="D1328" s="8">
        <v>0</v>
      </c>
      <c r="E1328" s="4">
        <v>0</v>
      </c>
      <c r="F1328" s="8">
        <v>0</v>
      </c>
      <c r="G1328" s="4">
        <v>0</v>
      </c>
      <c r="H1328" s="8">
        <v>0</v>
      </c>
      <c r="I1328" s="4">
        <v>0</v>
      </c>
    </row>
    <row r="1329" spans="1:9" x14ac:dyDescent="0.15">
      <c r="A1329" s="2">
        <v>14</v>
      </c>
      <c r="B1329" s="1" t="s">
        <v>581</v>
      </c>
      <c r="C1329" s="4">
        <v>0</v>
      </c>
      <c r="D1329" s="8">
        <v>0</v>
      </c>
      <c r="E1329" s="4">
        <v>0</v>
      </c>
      <c r="F1329" s="8">
        <v>0</v>
      </c>
      <c r="G1329" s="4">
        <v>0</v>
      </c>
      <c r="H1329" s="8">
        <v>0</v>
      </c>
      <c r="I1329" s="4">
        <v>0</v>
      </c>
    </row>
    <row r="1330" spans="1:9" x14ac:dyDescent="0.15">
      <c r="A1330" s="2">
        <v>14</v>
      </c>
      <c r="B1330" s="1" t="s">
        <v>257</v>
      </c>
      <c r="C1330" s="4">
        <v>0</v>
      </c>
      <c r="D1330" s="8">
        <v>0</v>
      </c>
      <c r="E1330" s="4">
        <v>0</v>
      </c>
      <c r="F1330" s="8">
        <v>0</v>
      </c>
      <c r="G1330" s="4">
        <v>0</v>
      </c>
      <c r="H1330" s="8">
        <v>0</v>
      </c>
      <c r="I1330" s="4">
        <v>0</v>
      </c>
    </row>
    <row r="1331" spans="1:9" x14ac:dyDescent="0.15">
      <c r="A1331" s="2">
        <v>14</v>
      </c>
      <c r="B1331" s="1" t="s">
        <v>582</v>
      </c>
      <c r="C1331" s="4">
        <v>0</v>
      </c>
      <c r="D1331" s="8">
        <v>0</v>
      </c>
      <c r="E1331" s="4">
        <v>0</v>
      </c>
      <c r="F1331" s="8">
        <v>0</v>
      </c>
      <c r="G1331" s="4">
        <v>0</v>
      </c>
      <c r="H1331" s="8">
        <v>0</v>
      </c>
      <c r="I1331" s="4">
        <v>0</v>
      </c>
    </row>
    <row r="1332" spans="1:9" x14ac:dyDescent="0.15">
      <c r="A1332" s="2">
        <v>14</v>
      </c>
      <c r="B1332" s="1" t="s">
        <v>583</v>
      </c>
      <c r="C1332" s="4">
        <v>0</v>
      </c>
      <c r="D1332" s="8">
        <v>0</v>
      </c>
      <c r="E1332" s="4">
        <v>0</v>
      </c>
      <c r="F1332" s="8">
        <v>0</v>
      </c>
      <c r="G1332" s="4">
        <v>0</v>
      </c>
      <c r="H1332" s="8">
        <v>0</v>
      </c>
      <c r="I1332" s="4">
        <v>0</v>
      </c>
    </row>
    <row r="1333" spans="1:9" x14ac:dyDescent="0.15">
      <c r="A1333" s="2">
        <v>14</v>
      </c>
      <c r="B1333" s="1" t="s">
        <v>584</v>
      </c>
      <c r="C1333" s="4">
        <v>0</v>
      </c>
      <c r="D1333" s="8">
        <v>0</v>
      </c>
      <c r="E1333" s="4">
        <v>0</v>
      </c>
      <c r="F1333" s="8">
        <v>0</v>
      </c>
      <c r="G1333" s="4">
        <v>0</v>
      </c>
      <c r="H1333" s="8">
        <v>0</v>
      </c>
      <c r="I1333" s="4">
        <v>0</v>
      </c>
    </row>
    <row r="1334" spans="1:9" x14ac:dyDescent="0.15">
      <c r="A1334" s="2">
        <v>14</v>
      </c>
      <c r="B1334" s="1" t="s">
        <v>164</v>
      </c>
      <c r="C1334" s="4">
        <v>0</v>
      </c>
      <c r="D1334" s="8">
        <v>0</v>
      </c>
      <c r="E1334" s="4">
        <v>0</v>
      </c>
      <c r="F1334" s="8">
        <v>0</v>
      </c>
      <c r="G1334" s="4">
        <v>0</v>
      </c>
      <c r="H1334" s="8">
        <v>0</v>
      </c>
      <c r="I1334" s="4">
        <v>0</v>
      </c>
    </row>
    <row r="1335" spans="1:9" x14ac:dyDescent="0.15">
      <c r="A1335" s="2">
        <v>14</v>
      </c>
      <c r="B1335" s="1" t="s">
        <v>585</v>
      </c>
      <c r="C1335" s="4">
        <v>0</v>
      </c>
      <c r="D1335" s="8">
        <v>0</v>
      </c>
      <c r="E1335" s="4">
        <v>0</v>
      </c>
      <c r="F1335" s="8">
        <v>0</v>
      </c>
      <c r="G1335" s="4">
        <v>0</v>
      </c>
      <c r="H1335" s="8">
        <v>0</v>
      </c>
      <c r="I1335" s="4">
        <v>0</v>
      </c>
    </row>
    <row r="1336" spans="1:9" x14ac:dyDescent="0.15">
      <c r="A1336" s="2">
        <v>14</v>
      </c>
      <c r="B1336" s="1" t="s">
        <v>228</v>
      </c>
      <c r="C1336" s="4">
        <v>0</v>
      </c>
      <c r="D1336" s="8">
        <v>0</v>
      </c>
      <c r="E1336" s="4">
        <v>0</v>
      </c>
      <c r="F1336" s="8">
        <v>0</v>
      </c>
      <c r="G1336" s="4">
        <v>0</v>
      </c>
      <c r="H1336" s="8">
        <v>0</v>
      </c>
      <c r="I1336" s="4">
        <v>0</v>
      </c>
    </row>
    <row r="1337" spans="1:9" x14ac:dyDescent="0.15">
      <c r="A1337" s="2">
        <v>14</v>
      </c>
      <c r="B1337" s="1" t="s">
        <v>586</v>
      </c>
      <c r="C1337" s="4">
        <v>0</v>
      </c>
      <c r="D1337" s="8">
        <v>0</v>
      </c>
      <c r="E1337" s="4">
        <v>0</v>
      </c>
      <c r="F1337" s="8">
        <v>0</v>
      </c>
      <c r="G1337" s="4">
        <v>0</v>
      </c>
      <c r="H1337" s="8">
        <v>0</v>
      </c>
      <c r="I1337" s="4">
        <v>0</v>
      </c>
    </row>
    <row r="1338" spans="1:9" x14ac:dyDescent="0.15">
      <c r="A1338" s="2">
        <v>14</v>
      </c>
      <c r="B1338" s="1" t="s">
        <v>587</v>
      </c>
      <c r="C1338" s="4">
        <v>0</v>
      </c>
      <c r="D1338" s="8">
        <v>0</v>
      </c>
      <c r="E1338" s="4">
        <v>0</v>
      </c>
      <c r="F1338" s="8">
        <v>0</v>
      </c>
      <c r="G1338" s="4">
        <v>0</v>
      </c>
      <c r="H1338" s="8">
        <v>0</v>
      </c>
      <c r="I1338" s="4">
        <v>0</v>
      </c>
    </row>
    <row r="1339" spans="1:9" x14ac:dyDescent="0.15">
      <c r="A1339" s="2">
        <v>14</v>
      </c>
      <c r="B1339" s="1" t="s">
        <v>588</v>
      </c>
      <c r="C1339" s="4">
        <v>0</v>
      </c>
      <c r="D1339" s="8">
        <v>0</v>
      </c>
      <c r="E1339" s="4">
        <v>0</v>
      </c>
      <c r="F1339" s="8">
        <v>0</v>
      </c>
      <c r="G1339" s="4">
        <v>0</v>
      </c>
      <c r="H1339" s="8">
        <v>0</v>
      </c>
      <c r="I1339" s="4">
        <v>0</v>
      </c>
    </row>
    <row r="1340" spans="1:9" x14ac:dyDescent="0.15">
      <c r="A1340" s="2">
        <v>14</v>
      </c>
      <c r="B1340" s="1" t="s">
        <v>589</v>
      </c>
      <c r="C1340" s="4">
        <v>0</v>
      </c>
      <c r="D1340" s="8">
        <v>0</v>
      </c>
      <c r="E1340" s="4">
        <v>0</v>
      </c>
      <c r="F1340" s="8">
        <v>0</v>
      </c>
      <c r="G1340" s="4">
        <v>0</v>
      </c>
      <c r="H1340" s="8">
        <v>0</v>
      </c>
      <c r="I1340" s="4">
        <v>0</v>
      </c>
    </row>
    <row r="1341" spans="1:9" x14ac:dyDescent="0.15">
      <c r="A1341" s="2">
        <v>14</v>
      </c>
      <c r="B1341" s="1" t="s">
        <v>229</v>
      </c>
      <c r="C1341" s="4">
        <v>0</v>
      </c>
      <c r="D1341" s="8">
        <v>0</v>
      </c>
      <c r="E1341" s="4">
        <v>0</v>
      </c>
      <c r="F1341" s="8">
        <v>0</v>
      </c>
      <c r="G1341" s="4">
        <v>0</v>
      </c>
      <c r="H1341" s="8">
        <v>0</v>
      </c>
      <c r="I1341" s="4">
        <v>0</v>
      </c>
    </row>
    <row r="1342" spans="1:9" x14ac:dyDescent="0.15">
      <c r="A1342" s="2">
        <v>14</v>
      </c>
      <c r="B1342" s="1" t="s">
        <v>590</v>
      </c>
      <c r="C1342" s="4">
        <v>0</v>
      </c>
      <c r="D1342" s="8">
        <v>0</v>
      </c>
      <c r="E1342" s="4">
        <v>0</v>
      </c>
      <c r="F1342" s="8">
        <v>0</v>
      </c>
      <c r="G1342" s="4">
        <v>0</v>
      </c>
      <c r="H1342" s="8">
        <v>0</v>
      </c>
      <c r="I1342" s="4">
        <v>0</v>
      </c>
    </row>
    <row r="1343" spans="1:9" x14ac:dyDescent="0.15">
      <c r="A1343" s="2">
        <v>14</v>
      </c>
      <c r="B1343" s="1" t="s">
        <v>591</v>
      </c>
      <c r="C1343" s="4">
        <v>0</v>
      </c>
      <c r="D1343" s="8">
        <v>0</v>
      </c>
      <c r="E1343" s="4">
        <v>0</v>
      </c>
      <c r="F1343" s="8">
        <v>0</v>
      </c>
      <c r="G1343" s="4">
        <v>0</v>
      </c>
      <c r="H1343" s="8">
        <v>0</v>
      </c>
      <c r="I1343" s="4">
        <v>0</v>
      </c>
    </row>
    <row r="1344" spans="1:9" x14ac:dyDescent="0.15">
      <c r="A1344" s="2">
        <v>14</v>
      </c>
      <c r="B1344" s="1" t="s">
        <v>592</v>
      </c>
      <c r="C1344" s="4">
        <v>0</v>
      </c>
      <c r="D1344" s="8">
        <v>0</v>
      </c>
      <c r="E1344" s="4">
        <v>0</v>
      </c>
      <c r="F1344" s="8">
        <v>0</v>
      </c>
      <c r="G1344" s="4">
        <v>0</v>
      </c>
      <c r="H1344" s="8">
        <v>0</v>
      </c>
      <c r="I1344" s="4">
        <v>0</v>
      </c>
    </row>
    <row r="1345" spans="1:9" x14ac:dyDescent="0.15">
      <c r="A1345" s="2">
        <v>14</v>
      </c>
      <c r="B1345" s="1" t="s">
        <v>258</v>
      </c>
      <c r="C1345" s="4">
        <v>0</v>
      </c>
      <c r="D1345" s="8">
        <v>0</v>
      </c>
      <c r="E1345" s="4">
        <v>0</v>
      </c>
      <c r="F1345" s="8">
        <v>0</v>
      </c>
      <c r="G1345" s="4">
        <v>0</v>
      </c>
      <c r="H1345" s="8">
        <v>0</v>
      </c>
      <c r="I1345" s="4">
        <v>0</v>
      </c>
    </row>
    <row r="1346" spans="1:9" x14ac:dyDescent="0.15">
      <c r="A1346" s="2">
        <v>14</v>
      </c>
      <c r="B1346" s="1" t="s">
        <v>593</v>
      </c>
      <c r="C1346" s="4">
        <v>0</v>
      </c>
      <c r="D1346" s="8">
        <v>0</v>
      </c>
      <c r="E1346" s="4">
        <v>0</v>
      </c>
      <c r="F1346" s="8">
        <v>0</v>
      </c>
      <c r="G1346" s="4">
        <v>0</v>
      </c>
      <c r="H1346" s="8">
        <v>0</v>
      </c>
      <c r="I1346" s="4">
        <v>0</v>
      </c>
    </row>
    <row r="1347" spans="1:9" x14ac:dyDescent="0.15">
      <c r="A1347" s="2">
        <v>14</v>
      </c>
      <c r="B1347" s="1" t="s">
        <v>230</v>
      </c>
      <c r="C1347" s="4">
        <v>0</v>
      </c>
      <c r="D1347" s="8">
        <v>0</v>
      </c>
      <c r="E1347" s="4">
        <v>0</v>
      </c>
      <c r="F1347" s="8">
        <v>0</v>
      </c>
      <c r="G1347" s="4">
        <v>0</v>
      </c>
      <c r="H1347" s="8">
        <v>0</v>
      </c>
      <c r="I1347" s="4">
        <v>0</v>
      </c>
    </row>
    <row r="1348" spans="1:9" x14ac:dyDescent="0.15">
      <c r="A1348" s="2">
        <v>14</v>
      </c>
      <c r="B1348" s="1" t="s">
        <v>594</v>
      </c>
      <c r="C1348" s="4">
        <v>0</v>
      </c>
      <c r="D1348" s="8">
        <v>0</v>
      </c>
      <c r="E1348" s="4">
        <v>0</v>
      </c>
      <c r="F1348" s="8">
        <v>0</v>
      </c>
      <c r="G1348" s="4">
        <v>0</v>
      </c>
      <c r="H1348" s="8">
        <v>0</v>
      </c>
      <c r="I1348" s="4">
        <v>0</v>
      </c>
    </row>
    <row r="1349" spans="1:9" x14ac:dyDescent="0.15">
      <c r="A1349" s="2">
        <v>14</v>
      </c>
      <c r="B1349" s="1" t="s">
        <v>595</v>
      </c>
      <c r="C1349" s="4">
        <v>0</v>
      </c>
      <c r="D1349" s="8">
        <v>0</v>
      </c>
      <c r="E1349" s="4">
        <v>0</v>
      </c>
      <c r="F1349" s="8">
        <v>0</v>
      </c>
      <c r="G1349" s="4">
        <v>0</v>
      </c>
      <c r="H1349" s="8">
        <v>0</v>
      </c>
      <c r="I1349" s="4">
        <v>0</v>
      </c>
    </row>
    <row r="1350" spans="1:9" x14ac:dyDescent="0.15">
      <c r="A1350" s="2">
        <v>14</v>
      </c>
      <c r="B1350" s="1" t="s">
        <v>596</v>
      </c>
      <c r="C1350" s="4">
        <v>0</v>
      </c>
      <c r="D1350" s="8">
        <v>0</v>
      </c>
      <c r="E1350" s="4">
        <v>0</v>
      </c>
      <c r="F1350" s="8">
        <v>0</v>
      </c>
      <c r="G1350" s="4">
        <v>0</v>
      </c>
      <c r="H1350" s="8">
        <v>0</v>
      </c>
      <c r="I1350" s="4">
        <v>0</v>
      </c>
    </row>
    <row r="1351" spans="1:9" x14ac:dyDescent="0.15">
      <c r="A1351" s="2">
        <v>14</v>
      </c>
      <c r="B1351" s="1" t="s">
        <v>597</v>
      </c>
      <c r="C1351" s="4">
        <v>0</v>
      </c>
      <c r="D1351" s="8">
        <v>0</v>
      </c>
      <c r="E1351" s="4">
        <v>0</v>
      </c>
      <c r="F1351" s="8">
        <v>0</v>
      </c>
      <c r="G1351" s="4">
        <v>0</v>
      </c>
      <c r="H1351" s="8">
        <v>0</v>
      </c>
      <c r="I1351" s="4">
        <v>0</v>
      </c>
    </row>
    <row r="1352" spans="1:9" x14ac:dyDescent="0.15">
      <c r="A1352" s="1"/>
      <c r="C1352" s="4"/>
      <c r="D1352" s="8"/>
      <c r="E1352" s="4"/>
      <c r="F1352" s="8"/>
      <c r="G1352" s="4"/>
      <c r="H1352" s="8"/>
      <c r="I1352" s="4"/>
    </row>
    <row r="1353" spans="1:9" x14ac:dyDescent="0.15">
      <c r="A1353" s="1" t="s">
        <v>35</v>
      </c>
      <c r="C1353" s="4"/>
      <c r="D1353" s="8"/>
      <c r="E1353" s="4"/>
      <c r="F1353" s="8"/>
      <c r="G1353" s="4"/>
      <c r="H1353" s="8"/>
      <c r="I1353" s="4"/>
    </row>
    <row r="1354" spans="1:9" x14ac:dyDescent="0.15">
      <c r="A1354" s="2">
        <v>1</v>
      </c>
      <c r="B1354" s="1" t="s">
        <v>145</v>
      </c>
      <c r="C1354" s="4">
        <v>27</v>
      </c>
      <c r="D1354" s="8">
        <v>16.07</v>
      </c>
      <c r="E1354" s="4">
        <v>16</v>
      </c>
      <c r="F1354" s="8">
        <v>12.03</v>
      </c>
      <c r="G1354" s="4">
        <v>11</v>
      </c>
      <c r="H1354" s="8">
        <v>32.35</v>
      </c>
      <c r="I1354" s="4">
        <v>0</v>
      </c>
    </row>
    <row r="1355" spans="1:9" x14ac:dyDescent="0.15">
      <c r="A1355" s="2">
        <v>2</v>
      </c>
      <c r="B1355" s="1" t="s">
        <v>242</v>
      </c>
      <c r="C1355" s="4">
        <v>18</v>
      </c>
      <c r="D1355" s="8">
        <v>10.71</v>
      </c>
      <c r="E1355" s="4">
        <v>17</v>
      </c>
      <c r="F1355" s="8">
        <v>12.78</v>
      </c>
      <c r="G1355" s="4">
        <v>1</v>
      </c>
      <c r="H1355" s="8">
        <v>2.94</v>
      </c>
      <c r="I1355" s="4">
        <v>0</v>
      </c>
    </row>
    <row r="1356" spans="1:9" x14ac:dyDescent="0.15">
      <c r="A1356" s="2">
        <v>3</v>
      </c>
      <c r="B1356" s="1" t="s">
        <v>146</v>
      </c>
      <c r="C1356" s="4">
        <v>6</v>
      </c>
      <c r="D1356" s="8">
        <v>3.57</v>
      </c>
      <c r="E1356" s="4">
        <v>6</v>
      </c>
      <c r="F1356" s="8">
        <v>4.51</v>
      </c>
      <c r="G1356" s="4">
        <v>0</v>
      </c>
      <c r="H1356" s="8">
        <v>0</v>
      </c>
      <c r="I1356" s="4">
        <v>0</v>
      </c>
    </row>
    <row r="1357" spans="1:9" x14ac:dyDescent="0.15">
      <c r="A1357" s="2">
        <v>3</v>
      </c>
      <c r="B1357" s="1" t="s">
        <v>153</v>
      </c>
      <c r="C1357" s="4">
        <v>6</v>
      </c>
      <c r="D1357" s="8">
        <v>3.57</v>
      </c>
      <c r="E1357" s="4">
        <v>6</v>
      </c>
      <c r="F1357" s="8">
        <v>4.51</v>
      </c>
      <c r="G1357" s="4">
        <v>0</v>
      </c>
      <c r="H1357" s="8">
        <v>0</v>
      </c>
      <c r="I1357" s="4">
        <v>0</v>
      </c>
    </row>
    <row r="1358" spans="1:9" x14ac:dyDescent="0.15">
      <c r="A1358" s="2">
        <v>3</v>
      </c>
      <c r="B1358" s="1" t="s">
        <v>160</v>
      </c>
      <c r="C1358" s="4">
        <v>6</v>
      </c>
      <c r="D1358" s="8">
        <v>3.57</v>
      </c>
      <c r="E1358" s="4">
        <v>6</v>
      </c>
      <c r="F1358" s="8">
        <v>4.51</v>
      </c>
      <c r="G1358" s="4">
        <v>0</v>
      </c>
      <c r="H1358" s="8">
        <v>0</v>
      </c>
      <c r="I1358" s="4">
        <v>0</v>
      </c>
    </row>
    <row r="1359" spans="1:9" x14ac:dyDescent="0.15">
      <c r="A1359" s="2">
        <v>6</v>
      </c>
      <c r="B1359" s="1" t="s">
        <v>178</v>
      </c>
      <c r="C1359" s="4">
        <v>5</v>
      </c>
      <c r="D1359" s="8">
        <v>2.98</v>
      </c>
      <c r="E1359" s="4">
        <v>3</v>
      </c>
      <c r="F1359" s="8">
        <v>2.2599999999999998</v>
      </c>
      <c r="G1359" s="4">
        <v>2</v>
      </c>
      <c r="H1359" s="8">
        <v>5.88</v>
      </c>
      <c r="I1359" s="4">
        <v>0</v>
      </c>
    </row>
    <row r="1360" spans="1:9" x14ac:dyDescent="0.15">
      <c r="A1360" s="2">
        <v>6</v>
      </c>
      <c r="B1360" s="1" t="s">
        <v>193</v>
      </c>
      <c r="C1360" s="4">
        <v>5</v>
      </c>
      <c r="D1360" s="8">
        <v>2.98</v>
      </c>
      <c r="E1360" s="4">
        <v>4</v>
      </c>
      <c r="F1360" s="8">
        <v>3.01</v>
      </c>
      <c r="G1360" s="4">
        <v>1</v>
      </c>
      <c r="H1360" s="8">
        <v>2.94</v>
      </c>
      <c r="I1360" s="4">
        <v>0</v>
      </c>
    </row>
    <row r="1361" spans="1:9" x14ac:dyDescent="0.15">
      <c r="A1361" s="2">
        <v>6</v>
      </c>
      <c r="B1361" s="1" t="s">
        <v>150</v>
      </c>
      <c r="C1361" s="4">
        <v>5</v>
      </c>
      <c r="D1361" s="8">
        <v>2.98</v>
      </c>
      <c r="E1361" s="4">
        <v>5</v>
      </c>
      <c r="F1361" s="8">
        <v>3.76</v>
      </c>
      <c r="G1361" s="4">
        <v>0</v>
      </c>
      <c r="H1361" s="8">
        <v>0</v>
      </c>
      <c r="I1361" s="4">
        <v>0</v>
      </c>
    </row>
    <row r="1362" spans="1:9" x14ac:dyDescent="0.15">
      <c r="A1362" s="2">
        <v>6</v>
      </c>
      <c r="B1362" s="1" t="s">
        <v>180</v>
      </c>
      <c r="C1362" s="4">
        <v>5</v>
      </c>
      <c r="D1362" s="8">
        <v>2.98</v>
      </c>
      <c r="E1362" s="4">
        <v>4</v>
      </c>
      <c r="F1362" s="8">
        <v>3.01</v>
      </c>
      <c r="G1362" s="4">
        <v>1</v>
      </c>
      <c r="H1362" s="8">
        <v>2.94</v>
      </c>
      <c r="I1362" s="4">
        <v>0</v>
      </c>
    </row>
    <row r="1363" spans="1:9" x14ac:dyDescent="0.15">
      <c r="A1363" s="2">
        <v>6</v>
      </c>
      <c r="B1363" s="1" t="s">
        <v>158</v>
      </c>
      <c r="C1363" s="4">
        <v>5</v>
      </c>
      <c r="D1363" s="8">
        <v>2.98</v>
      </c>
      <c r="E1363" s="4">
        <v>5</v>
      </c>
      <c r="F1363" s="8">
        <v>3.76</v>
      </c>
      <c r="G1363" s="4">
        <v>0</v>
      </c>
      <c r="H1363" s="8">
        <v>0</v>
      </c>
      <c r="I1363" s="4">
        <v>0</v>
      </c>
    </row>
    <row r="1364" spans="1:9" x14ac:dyDescent="0.15">
      <c r="A1364" s="2">
        <v>6</v>
      </c>
      <c r="B1364" s="1" t="s">
        <v>161</v>
      </c>
      <c r="C1364" s="4">
        <v>5</v>
      </c>
      <c r="D1364" s="8">
        <v>2.98</v>
      </c>
      <c r="E1364" s="4">
        <v>5</v>
      </c>
      <c r="F1364" s="8">
        <v>3.76</v>
      </c>
      <c r="G1364" s="4">
        <v>0</v>
      </c>
      <c r="H1364" s="8">
        <v>0</v>
      </c>
      <c r="I1364" s="4">
        <v>0</v>
      </c>
    </row>
    <row r="1365" spans="1:9" x14ac:dyDescent="0.15">
      <c r="A1365" s="2">
        <v>12</v>
      </c>
      <c r="B1365" s="1" t="s">
        <v>149</v>
      </c>
      <c r="C1365" s="4">
        <v>4</v>
      </c>
      <c r="D1365" s="8">
        <v>2.38</v>
      </c>
      <c r="E1365" s="4">
        <v>4</v>
      </c>
      <c r="F1365" s="8">
        <v>3.01</v>
      </c>
      <c r="G1365" s="4">
        <v>0</v>
      </c>
      <c r="H1365" s="8">
        <v>0</v>
      </c>
      <c r="I1365" s="4">
        <v>0</v>
      </c>
    </row>
    <row r="1366" spans="1:9" x14ac:dyDescent="0.15">
      <c r="A1366" s="2">
        <v>12</v>
      </c>
      <c r="B1366" s="1" t="s">
        <v>151</v>
      </c>
      <c r="C1366" s="4">
        <v>4</v>
      </c>
      <c r="D1366" s="8">
        <v>2.38</v>
      </c>
      <c r="E1366" s="4">
        <v>3</v>
      </c>
      <c r="F1366" s="8">
        <v>2.2599999999999998</v>
      </c>
      <c r="G1366" s="4">
        <v>1</v>
      </c>
      <c r="H1366" s="8">
        <v>2.94</v>
      </c>
      <c r="I1366" s="4">
        <v>0</v>
      </c>
    </row>
    <row r="1367" spans="1:9" x14ac:dyDescent="0.15">
      <c r="A1367" s="2">
        <v>12</v>
      </c>
      <c r="B1367" s="1" t="s">
        <v>253</v>
      </c>
      <c r="C1367" s="4">
        <v>4</v>
      </c>
      <c r="D1367" s="8">
        <v>2.38</v>
      </c>
      <c r="E1367" s="4">
        <v>4</v>
      </c>
      <c r="F1367" s="8">
        <v>3.01</v>
      </c>
      <c r="G1367" s="4">
        <v>0</v>
      </c>
      <c r="H1367" s="8">
        <v>0</v>
      </c>
      <c r="I1367" s="4">
        <v>0</v>
      </c>
    </row>
    <row r="1368" spans="1:9" x14ac:dyDescent="0.15">
      <c r="A1368" s="2">
        <v>15</v>
      </c>
      <c r="B1368" s="1" t="s">
        <v>177</v>
      </c>
      <c r="C1368" s="4">
        <v>3</v>
      </c>
      <c r="D1368" s="8">
        <v>1.79</v>
      </c>
      <c r="E1368" s="4">
        <v>3</v>
      </c>
      <c r="F1368" s="8">
        <v>2.2599999999999998</v>
      </c>
      <c r="G1368" s="4">
        <v>0</v>
      </c>
      <c r="H1368" s="8">
        <v>0</v>
      </c>
      <c r="I1368" s="4">
        <v>0</v>
      </c>
    </row>
    <row r="1369" spans="1:9" x14ac:dyDescent="0.15">
      <c r="A1369" s="2">
        <v>15</v>
      </c>
      <c r="B1369" s="1" t="s">
        <v>148</v>
      </c>
      <c r="C1369" s="4">
        <v>3</v>
      </c>
      <c r="D1369" s="8">
        <v>1.79</v>
      </c>
      <c r="E1369" s="4">
        <v>3</v>
      </c>
      <c r="F1369" s="8">
        <v>2.2599999999999998</v>
      </c>
      <c r="G1369" s="4">
        <v>0</v>
      </c>
      <c r="H1369" s="8">
        <v>0</v>
      </c>
      <c r="I1369" s="4">
        <v>0</v>
      </c>
    </row>
    <row r="1370" spans="1:9" x14ac:dyDescent="0.15">
      <c r="A1370" s="2">
        <v>15</v>
      </c>
      <c r="B1370" s="1" t="s">
        <v>181</v>
      </c>
      <c r="C1370" s="4">
        <v>3</v>
      </c>
      <c r="D1370" s="8">
        <v>1.79</v>
      </c>
      <c r="E1370" s="4">
        <v>3</v>
      </c>
      <c r="F1370" s="8">
        <v>2.2599999999999998</v>
      </c>
      <c r="G1370" s="4">
        <v>0</v>
      </c>
      <c r="H1370" s="8">
        <v>0</v>
      </c>
      <c r="I1370" s="4">
        <v>0</v>
      </c>
    </row>
    <row r="1371" spans="1:9" x14ac:dyDescent="0.15">
      <c r="A1371" s="2">
        <v>15</v>
      </c>
      <c r="B1371" s="1" t="s">
        <v>257</v>
      </c>
      <c r="C1371" s="4">
        <v>3</v>
      </c>
      <c r="D1371" s="8">
        <v>1.79</v>
      </c>
      <c r="E1371" s="4">
        <v>3</v>
      </c>
      <c r="F1371" s="8">
        <v>2.2599999999999998</v>
      </c>
      <c r="G1371" s="4">
        <v>0</v>
      </c>
      <c r="H1371" s="8">
        <v>0</v>
      </c>
      <c r="I1371" s="4">
        <v>0</v>
      </c>
    </row>
    <row r="1372" spans="1:9" x14ac:dyDescent="0.15">
      <c r="A1372" s="2">
        <v>15</v>
      </c>
      <c r="B1372" s="1" t="s">
        <v>164</v>
      </c>
      <c r="C1372" s="4">
        <v>3</v>
      </c>
      <c r="D1372" s="8">
        <v>1.79</v>
      </c>
      <c r="E1372" s="4">
        <v>2</v>
      </c>
      <c r="F1372" s="8">
        <v>1.5</v>
      </c>
      <c r="G1372" s="4">
        <v>1</v>
      </c>
      <c r="H1372" s="8">
        <v>2.94</v>
      </c>
      <c r="I1372" s="4">
        <v>0</v>
      </c>
    </row>
    <row r="1373" spans="1:9" x14ac:dyDescent="0.15">
      <c r="A1373" s="2">
        <v>20</v>
      </c>
      <c r="B1373" s="1" t="s">
        <v>175</v>
      </c>
      <c r="C1373" s="4">
        <v>2</v>
      </c>
      <c r="D1373" s="8">
        <v>1.19</v>
      </c>
      <c r="E1373" s="4">
        <v>2</v>
      </c>
      <c r="F1373" s="8">
        <v>1.5</v>
      </c>
      <c r="G1373" s="4">
        <v>0</v>
      </c>
      <c r="H1373" s="8">
        <v>0</v>
      </c>
      <c r="I1373" s="4">
        <v>0</v>
      </c>
    </row>
    <row r="1374" spans="1:9" x14ac:dyDescent="0.15">
      <c r="A1374" s="2">
        <v>20</v>
      </c>
      <c r="B1374" s="1" t="s">
        <v>179</v>
      </c>
      <c r="C1374" s="4">
        <v>2</v>
      </c>
      <c r="D1374" s="8">
        <v>1.19</v>
      </c>
      <c r="E1374" s="4">
        <v>1</v>
      </c>
      <c r="F1374" s="8">
        <v>0.75</v>
      </c>
      <c r="G1374" s="4">
        <v>1</v>
      </c>
      <c r="H1374" s="8">
        <v>2.94</v>
      </c>
      <c r="I1374" s="4">
        <v>0</v>
      </c>
    </row>
    <row r="1375" spans="1:9" x14ac:dyDescent="0.15">
      <c r="A1375" s="2">
        <v>20</v>
      </c>
      <c r="B1375" s="1" t="s">
        <v>300</v>
      </c>
      <c r="C1375" s="4">
        <v>2</v>
      </c>
      <c r="D1375" s="8">
        <v>1.19</v>
      </c>
      <c r="E1375" s="4">
        <v>1</v>
      </c>
      <c r="F1375" s="8">
        <v>0.75</v>
      </c>
      <c r="G1375" s="4">
        <v>1</v>
      </c>
      <c r="H1375" s="8">
        <v>2.94</v>
      </c>
      <c r="I1375" s="4">
        <v>0</v>
      </c>
    </row>
    <row r="1376" spans="1:9" x14ac:dyDescent="0.15">
      <c r="A1376" s="2">
        <v>20</v>
      </c>
      <c r="B1376" s="1" t="s">
        <v>250</v>
      </c>
      <c r="C1376" s="4">
        <v>2</v>
      </c>
      <c r="D1376" s="8">
        <v>1.19</v>
      </c>
      <c r="E1376" s="4">
        <v>0</v>
      </c>
      <c r="F1376" s="8">
        <v>0</v>
      </c>
      <c r="G1376" s="4">
        <v>2</v>
      </c>
      <c r="H1376" s="8">
        <v>5.88</v>
      </c>
      <c r="I1376" s="4">
        <v>0</v>
      </c>
    </row>
    <row r="1377" spans="1:9" x14ac:dyDescent="0.15">
      <c r="A1377" s="2">
        <v>20</v>
      </c>
      <c r="B1377" s="1" t="s">
        <v>172</v>
      </c>
      <c r="C1377" s="4">
        <v>2</v>
      </c>
      <c r="D1377" s="8">
        <v>1.19</v>
      </c>
      <c r="E1377" s="4">
        <v>2</v>
      </c>
      <c r="F1377" s="8">
        <v>1.5</v>
      </c>
      <c r="G1377" s="4">
        <v>0</v>
      </c>
      <c r="H1377" s="8">
        <v>0</v>
      </c>
      <c r="I1377" s="4">
        <v>0</v>
      </c>
    </row>
    <row r="1378" spans="1:9" x14ac:dyDescent="0.15">
      <c r="A1378" s="2">
        <v>20</v>
      </c>
      <c r="B1378" s="1" t="s">
        <v>152</v>
      </c>
      <c r="C1378" s="4">
        <v>2</v>
      </c>
      <c r="D1378" s="8">
        <v>1.19</v>
      </c>
      <c r="E1378" s="4">
        <v>2</v>
      </c>
      <c r="F1378" s="8">
        <v>1.5</v>
      </c>
      <c r="G1378" s="4">
        <v>0</v>
      </c>
      <c r="H1378" s="8">
        <v>0</v>
      </c>
      <c r="I1378" s="4">
        <v>0</v>
      </c>
    </row>
    <row r="1379" spans="1:9" x14ac:dyDescent="0.15">
      <c r="A1379" s="2">
        <v>20</v>
      </c>
      <c r="B1379" s="1" t="s">
        <v>168</v>
      </c>
      <c r="C1379" s="4">
        <v>2</v>
      </c>
      <c r="D1379" s="8">
        <v>1.19</v>
      </c>
      <c r="E1379" s="4">
        <v>0</v>
      </c>
      <c r="F1379" s="8">
        <v>0</v>
      </c>
      <c r="G1379" s="4">
        <v>2</v>
      </c>
      <c r="H1379" s="8">
        <v>5.88</v>
      </c>
      <c r="I1379" s="4">
        <v>0</v>
      </c>
    </row>
    <row r="1380" spans="1:9" x14ac:dyDescent="0.15">
      <c r="A1380" s="2">
        <v>20</v>
      </c>
      <c r="B1380" s="1" t="s">
        <v>283</v>
      </c>
      <c r="C1380" s="4">
        <v>2</v>
      </c>
      <c r="D1380" s="8">
        <v>1.19</v>
      </c>
      <c r="E1380" s="4">
        <v>2</v>
      </c>
      <c r="F1380" s="8">
        <v>1.5</v>
      </c>
      <c r="G1380" s="4">
        <v>0</v>
      </c>
      <c r="H1380" s="8">
        <v>0</v>
      </c>
      <c r="I1380" s="4">
        <v>0</v>
      </c>
    </row>
    <row r="1381" spans="1:9" x14ac:dyDescent="0.15">
      <c r="A1381" s="2">
        <v>20</v>
      </c>
      <c r="B1381" s="1" t="s">
        <v>559</v>
      </c>
      <c r="C1381" s="4">
        <v>2</v>
      </c>
      <c r="D1381" s="8">
        <v>1.19</v>
      </c>
      <c r="E1381" s="4">
        <v>0</v>
      </c>
      <c r="F1381" s="8">
        <v>0</v>
      </c>
      <c r="G1381" s="4">
        <v>2</v>
      </c>
      <c r="H1381" s="8">
        <v>5.88</v>
      </c>
      <c r="I1381" s="4">
        <v>0</v>
      </c>
    </row>
    <row r="1382" spans="1:9" x14ac:dyDescent="0.15">
      <c r="A1382" s="2">
        <v>20</v>
      </c>
      <c r="B1382" s="1" t="s">
        <v>159</v>
      </c>
      <c r="C1382" s="4">
        <v>2</v>
      </c>
      <c r="D1382" s="8">
        <v>1.19</v>
      </c>
      <c r="E1382" s="4">
        <v>2</v>
      </c>
      <c r="F1382" s="8">
        <v>1.5</v>
      </c>
      <c r="G1382" s="4">
        <v>0</v>
      </c>
      <c r="H1382" s="8">
        <v>0</v>
      </c>
      <c r="I1382" s="4">
        <v>0</v>
      </c>
    </row>
    <row r="1383" spans="1:9" x14ac:dyDescent="0.15">
      <c r="A1383" s="2">
        <v>20</v>
      </c>
      <c r="B1383" s="1" t="s">
        <v>580</v>
      </c>
      <c r="C1383" s="4">
        <v>2</v>
      </c>
      <c r="D1383" s="8">
        <v>1.19</v>
      </c>
      <c r="E1383" s="4">
        <v>0</v>
      </c>
      <c r="F1383" s="8">
        <v>0</v>
      </c>
      <c r="G1383" s="4">
        <v>2</v>
      </c>
      <c r="H1383" s="8">
        <v>5.88</v>
      </c>
      <c r="I1383" s="4">
        <v>0</v>
      </c>
    </row>
    <row r="1384" spans="1:9" x14ac:dyDescent="0.15">
      <c r="A1384" s="1"/>
      <c r="C1384" s="4"/>
      <c r="D1384" s="8"/>
      <c r="E1384" s="4"/>
      <c r="F1384" s="8"/>
      <c r="G1384" s="4"/>
      <c r="H1384" s="8"/>
      <c r="I1384" s="4"/>
    </row>
    <row r="1385" spans="1:9" x14ac:dyDescent="0.15">
      <c r="A1385" s="1" t="s">
        <v>36</v>
      </c>
      <c r="C1385" s="4"/>
      <c r="D1385" s="8"/>
      <c r="E1385" s="4"/>
      <c r="F1385" s="8"/>
      <c r="G1385" s="4"/>
      <c r="H1385" s="8"/>
      <c r="I1385" s="4"/>
    </row>
    <row r="1386" spans="1:9" x14ac:dyDescent="0.15">
      <c r="A1386" s="2">
        <v>1</v>
      </c>
      <c r="B1386" s="1" t="s">
        <v>145</v>
      </c>
      <c r="C1386" s="4">
        <v>9</v>
      </c>
      <c r="D1386" s="8">
        <v>19.149999999999999</v>
      </c>
      <c r="E1386" s="4">
        <v>0</v>
      </c>
      <c r="F1386" s="8">
        <v>0</v>
      </c>
      <c r="G1386" s="4">
        <v>9</v>
      </c>
      <c r="H1386" s="8">
        <v>47.37</v>
      </c>
      <c r="I1386" s="4">
        <v>0</v>
      </c>
    </row>
    <row r="1387" spans="1:9" x14ac:dyDescent="0.15">
      <c r="A1387" s="2">
        <v>2</v>
      </c>
      <c r="B1387" s="1" t="s">
        <v>170</v>
      </c>
      <c r="C1387" s="4">
        <v>3</v>
      </c>
      <c r="D1387" s="8">
        <v>6.38</v>
      </c>
      <c r="E1387" s="4">
        <v>2</v>
      </c>
      <c r="F1387" s="8">
        <v>7.14</v>
      </c>
      <c r="G1387" s="4">
        <v>1</v>
      </c>
      <c r="H1387" s="8">
        <v>5.26</v>
      </c>
      <c r="I1387" s="4">
        <v>0</v>
      </c>
    </row>
    <row r="1388" spans="1:9" x14ac:dyDescent="0.15">
      <c r="A1388" s="2">
        <v>2</v>
      </c>
      <c r="B1388" s="1" t="s">
        <v>150</v>
      </c>
      <c r="C1388" s="4">
        <v>3</v>
      </c>
      <c r="D1388" s="8">
        <v>6.38</v>
      </c>
      <c r="E1388" s="4">
        <v>3</v>
      </c>
      <c r="F1388" s="8">
        <v>10.71</v>
      </c>
      <c r="G1388" s="4">
        <v>0</v>
      </c>
      <c r="H1388" s="8">
        <v>0</v>
      </c>
      <c r="I1388" s="4">
        <v>0</v>
      </c>
    </row>
    <row r="1389" spans="1:9" x14ac:dyDescent="0.15">
      <c r="A1389" s="2">
        <v>2</v>
      </c>
      <c r="B1389" s="1" t="s">
        <v>180</v>
      </c>
      <c r="C1389" s="4">
        <v>3</v>
      </c>
      <c r="D1389" s="8">
        <v>6.38</v>
      </c>
      <c r="E1389" s="4">
        <v>1</v>
      </c>
      <c r="F1389" s="8">
        <v>3.57</v>
      </c>
      <c r="G1389" s="4">
        <v>2</v>
      </c>
      <c r="H1389" s="8">
        <v>10.53</v>
      </c>
      <c r="I1389" s="4">
        <v>0</v>
      </c>
    </row>
    <row r="1390" spans="1:9" x14ac:dyDescent="0.15">
      <c r="A1390" s="2">
        <v>2</v>
      </c>
      <c r="B1390" s="1" t="s">
        <v>264</v>
      </c>
      <c r="C1390" s="4">
        <v>3</v>
      </c>
      <c r="D1390" s="8">
        <v>6.38</v>
      </c>
      <c r="E1390" s="4">
        <v>2</v>
      </c>
      <c r="F1390" s="8">
        <v>7.14</v>
      </c>
      <c r="G1390" s="4">
        <v>1</v>
      </c>
      <c r="H1390" s="8">
        <v>5.26</v>
      </c>
      <c r="I1390" s="4">
        <v>0</v>
      </c>
    </row>
    <row r="1391" spans="1:9" x14ac:dyDescent="0.15">
      <c r="A1391" s="2">
        <v>6</v>
      </c>
      <c r="B1391" s="1" t="s">
        <v>148</v>
      </c>
      <c r="C1391" s="4">
        <v>2</v>
      </c>
      <c r="D1391" s="8">
        <v>4.26</v>
      </c>
      <c r="E1391" s="4">
        <v>2</v>
      </c>
      <c r="F1391" s="8">
        <v>7.14</v>
      </c>
      <c r="G1391" s="4">
        <v>0</v>
      </c>
      <c r="H1391" s="8">
        <v>0</v>
      </c>
      <c r="I1391" s="4">
        <v>0</v>
      </c>
    </row>
    <row r="1392" spans="1:9" x14ac:dyDescent="0.15">
      <c r="A1392" s="2">
        <v>6</v>
      </c>
      <c r="B1392" s="1" t="s">
        <v>253</v>
      </c>
      <c r="C1392" s="4">
        <v>2</v>
      </c>
      <c r="D1392" s="8">
        <v>4.26</v>
      </c>
      <c r="E1392" s="4">
        <v>2</v>
      </c>
      <c r="F1392" s="8">
        <v>7.14</v>
      </c>
      <c r="G1392" s="4">
        <v>0</v>
      </c>
      <c r="H1392" s="8">
        <v>0</v>
      </c>
      <c r="I1392" s="4">
        <v>0</v>
      </c>
    </row>
    <row r="1393" spans="1:9" x14ac:dyDescent="0.15">
      <c r="A1393" s="2">
        <v>6</v>
      </c>
      <c r="B1393" s="1" t="s">
        <v>160</v>
      </c>
      <c r="C1393" s="4">
        <v>2</v>
      </c>
      <c r="D1393" s="8">
        <v>4.26</v>
      </c>
      <c r="E1393" s="4">
        <v>2</v>
      </c>
      <c r="F1393" s="8">
        <v>7.14</v>
      </c>
      <c r="G1393" s="4">
        <v>0</v>
      </c>
      <c r="H1393" s="8">
        <v>0</v>
      </c>
      <c r="I1393" s="4">
        <v>0</v>
      </c>
    </row>
    <row r="1394" spans="1:9" x14ac:dyDescent="0.15">
      <c r="A1394" s="2">
        <v>6</v>
      </c>
      <c r="B1394" s="1" t="s">
        <v>256</v>
      </c>
      <c r="C1394" s="4">
        <v>2</v>
      </c>
      <c r="D1394" s="8">
        <v>4.26</v>
      </c>
      <c r="E1394" s="4">
        <v>1</v>
      </c>
      <c r="F1394" s="8">
        <v>3.57</v>
      </c>
      <c r="G1394" s="4">
        <v>1</v>
      </c>
      <c r="H1394" s="8">
        <v>5.26</v>
      </c>
      <c r="I1394" s="4">
        <v>0</v>
      </c>
    </row>
    <row r="1395" spans="1:9" x14ac:dyDescent="0.15">
      <c r="A1395" s="2">
        <v>6</v>
      </c>
      <c r="B1395" s="1" t="s">
        <v>164</v>
      </c>
      <c r="C1395" s="4">
        <v>2</v>
      </c>
      <c r="D1395" s="8">
        <v>4.26</v>
      </c>
      <c r="E1395" s="4">
        <v>1</v>
      </c>
      <c r="F1395" s="8">
        <v>3.57</v>
      </c>
      <c r="G1395" s="4">
        <v>1</v>
      </c>
      <c r="H1395" s="8">
        <v>5.26</v>
      </c>
      <c r="I1395" s="4">
        <v>0</v>
      </c>
    </row>
    <row r="1396" spans="1:9" x14ac:dyDescent="0.15">
      <c r="A1396" s="2">
        <v>11</v>
      </c>
      <c r="B1396" s="1" t="s">
        <v>175</v>
      </c>
      <c r="C1396" s="4">
        <v>1</v>
      </c>
      <c r="D1396" s="8">
        <v>2.13</v>
      </c>
      <c r="E1396" s="4">
        <v>1</v>
      </c>
      <c r="F1396" s="8">
        <v>3.57</v>
      </c>
      <c r="G1396" s="4">
        <v>0</v>
      </c>
      <c r="H1396" s="8">
        <v>0</v>
      </c>
      <c r="I1396" s="4">
        <v>0</v>
      </c>
    </row>
    <row r="1397" spans="1:9" x14ac:dyDescent="0.15">
      <c r="A1397" s="2">
        <v>11</v>
      </c>
      <c r="B1397" s="1" t="s">
        <v>260</v>
      </c>
      <c r="C1397" s="4">
        <v>1</v>
      </c>
      <c r="D1397" s="8">
        <v>2.13</v>
      </c>
      <c r="E1397" s="4">
        <v>0</v>
      </c>
      <c r="F1397" s="8">
        <v>0</v>
      </c>
      <c r="G1397" s="4">
        <v>1</v>
      </c>
      <c r="H1397" s="8">
        <v>5.26</v>
      </c>
      <c r="I1397" s="4">
        <v>0</v>
      </c>
    </row>
    <row r="1398" spans="1:9" x14ac:dyDescent="0.15">
      <c r="A1398" s="2">
        <v>11</v>
      </c>
      <c r="B1398" s="1" t="s">
        <v>178</v>
      </c>
      <c r="C1398" s="4">
        <v>1</v>
      </c>
      <c r="D1398" s="8">
        <v>2.13</v>
      </c>
      <c r="E1398" s="4">
        <v>1</v>
      </c>
      <c r="F1398" s="8">
        <v>3.57</v>
      </c>
      <c r="G1398" s="4">
        <v>0</v>
      </c>
      <c r="H1398" s="8">
        <v>0</v>
      </c>
      <c r="I1398" s="4">
        <v>0</v>
      </c>
    </row>
    <row r="1399" spans="1:9" x14ac:dyDescent="0.15">
      <c r="A1399" s="2">
        <v>11</v>
      </c>
      <c r="B1399" s="1" t="s">
        <v>185</v>
      </c>
      <c r="C1399" s="4">
        <v>1</v>
      </c>
      <c r="D1399" s="8">
        <v>2.13</v>
      </c>
      <c r="E1399" s="4">
        <v>0</v>
      </c>
      <c r="F1399" s="8">
        <v>0</v>
      </c>
      <c r="G1399" s="4">
        <v>1</v>
      </c>
      <c r="H1399" s="8">
        <v>5.26</v>
      </c>
      <c r="I1399" s="4">
        <v>0</v>
      </c>
    </row>
    <row r="1400" spans="1:9" x14ac:dyDescent="0.15">
      <c r="A1400" s="2">
        <v>11</v>
      </c>
      <c r="B1400" s="1" t="s">
        <v>215</v>
      </c>
      <c r="C1400" s="4">
        <v>1</v>
      </c>
      <c r="D1400" s="8">
        <v>2.13</v>
      </c>
      <c r="E1400" s="4">
        <v>0</v>
      </c>
      <c r="F1400" s="8">
        <v>0</v>
      </c>
      <c r="G1400" s="4">
        <v>1</v>
      </c>
      <c r="H1400" s="8">
        <v>5.26</v>
      </c>
      <c r="I1400" s="4">
        <v>0</v>
      </c>
    </row>
    <row r="1401" spans="1:9" x14ac:dyDescent="0.15">
      <c r="A1401" s="2">
        <v>11</v>
      </c>
      <c r="B1401" s="1" t="s">
        <v>436</v>
      </c>
      <c r="C1401" s="4">
        <v>1</v>
      </c>
      <c r="D1401" s="8">
        <v>2.13</v>
      </c>
      <c r="E1401" s="4">
        <v>0</v>
      </c>
      <c r="F1401" s="8">
        <v>0</v>
      </c>
      <c r="G1401" s="4">
        <v>1</v>
      </c>
      <c r="H1401" s="8">
        <v>5.26</v>
      </c>
      <c r="I1401" s="4">
        <v>0</v>
      </c>
    </row>
    <row r="1402" spans="1:9" x14ac:dyDescent="0.15">
      <c r="A1402" s="2">
        <v>11</v>
      </c>
      <c r="B1402" s="1" t="s">
        <v>516</v>
      </c>
      <c r="C1402" s="4">
        <v>1</v>
      </c>
      <c r="D1402" s="8">
        <v>2.13</v>
      </c>
      <c r="E1402" s="4">
        <v>1</v>
      </c>
      <c r="F1402" s="8">
        <v>3.57</v>
      </c>
      <c r="G1402" s="4">
        <v>0</v>
      </c>
      <c r="H1402" s="8">
        <v>0</v>
      </c>
      <c r="I1402" s="4">
        <v>0</v>
      </c>
    </row>
    <row r="1403" spans="1:9" x14ac:dyDescent="0.15">
      <c r="A1403" s="2">
        <v>11</v>
      </c>
      <c r="B1403" s="1" t="s">
        <v>152</v>
      </c>
      <c r="C1403" s="4">
        <v>1</v>
      </c>
      <c r="D1403" s="8">
        <v>2.13</v>
      </c>
      <c r="E1403" s="4">
        <v>1</v>
      </c>
      <c r="F1403" s="8">
        <v>3.57</v>
      </c>
      <c r="G1403" s="4">
        <v>0</v>
      </c>
      <c r="H1403" s="8">
        <v>0</v>
      </c>
      <c r="I1403" s="4">
        <v>0</v>
      </c>
    </row>
    <row r="1404" spans="1:9" x14ac:dyDescent="0.15">
      <c r="A1404" s="2">
        <v>11</v>
      </c>
      <c r="B1404" s="1" t="s">
        <v>189</v>
      </c>
      <c r="C1404" s="4">
        <v>1</v>
      </c>
      <c r="D1404" s="8">
        <v>2.13</v>
      </c>
      <c r="E1404" s="4">
        <v>1</v>
      </c>
      <c r="F1404" s="8">
        <v>3.57</v>
      </c>
      <c r="G1404" s="4">
        <v>0</v>
      </c>
      <c r="H1404" s="8">
        <v>0</v>
      </c>
      <c r="I1404" s="4">
        <v>0</v>
      </c>
    </row>
    <row r="1405" spans="1:9" x14ac:dyDescent="0.15">
      <c r="A1405" s="2">
        <v>11</v>
      </c>
      <c r="B1405" s="1" t="s">
        <v>543</v>
      </c>
      <c r="C1405" s="4">
        <v>1</v>
      </c>
      <c r="D1405" s="8">
        <v>2.13</v>
      </c>
      <c r="E1405" s="4">
        <v>1</v>
      </c>
      <c r="F1405" s="8">
        <v>3.57</v>
      </c>
      <c r="G1405" s="4">
        <v>0</v>
      </c>
      <c r="H1405" s="8">
        <v>0</v>
      </c>
      <c r="I1405" s="4">
        <v>0</v>
      </c>
    </row>
    <row r="1406" spans="1:9" x14ac:dyDescent="0.15">
      <c r="A1406" s="2">
        <v>11</v>
      </c>
      <c r="B1406" s="1" t="s">
        <v>242</v>
      </c>
      <c r="C1406" s="4">
        <v>1</v>
      </c>
      <c r="D1406" s="8">
        <v>2.13</v>
      </c>
      <c r="E1406" s="4">
        <v>1</v>
      </c>
      <c r="F1406" s="8">
        <v>3.57</v>
      </c>
      <c r="G1406" s="4">
        <v>0</v>
      </c>
      <c r="H1406" s="8">
        <v>0</v>
      </c>
      <c r="I1406" s="4">
        <v>0</v>
      </c>
    </row>
    <row r="1407" spans="1:9" x14ac:dyDescent="0.15">
      <c r="A1407" s="2">
        <v>11</v>
      </c>
      <c r="B1407" s="1" t="s">
        <v>243</v>
      </c>
      <c r="C1407" s="4">
        <v>1</v>
      </c>
      <c r="D1407" s="8">
        <v>2.13</v>
      </c>
      <c r="E1407" s="4">
        <v>1</v>
      </c>
      <c r="F1407" s="8">
        <v>3.57</v>
      </c>
      <c r="G1407" s="4">
        <v>0</v>
      </c>
      <c r="H1407" s="8">
        <v>0</v>
      </c>
      <c r="I1407" s="4">
        <v>0</v>
      </c>
    </row>
    <row r="1408" spans="1:9" x14ac:dyDescent="0.15">
      <c r="A1408" s="2">
        <v>11</v>
      </c>
      <c r="B1408" s="1" t="s">
        <v>184</v>
      </c>
      <c r="C1408" s="4">
        <v>1</v>
      </c>
      <c r="D1408" s="8">
        <v>2.13</v>
      </c>
      <c r="E1408" s="4">
        <v>1</v>
      </c>
      <c r="F1408" s="8">
        <v>3.57</v>
      </c>
      <c r="G1408" s="4">
        <v>0</v>
      </c>
      <c r="H1408" s="8">
        <v>0</v>
      </c>
      <c r="I1408" s="4">
        <v>0</v>
      </c>
    </row>
    <row r="1409" spans="1:9" x14ac:dyDescent="0.15">
      <c r="A1409" s="2">
        <v>11</v>
      </c>
      <c r="B1409" s="1" t="s">
        <v>161</v>
      </c>
      <c r="C1409" s="4">
        <v>1</v>
      </c>
      <c r="D1409" s="8">
        <v>2.13</v>
      </c>
      <c r="E1409" s="4">
        <v>1</v>
      </c>
      <c r="F1409" s="8">
        <v>3.57</v>
      </c>
      <c r="G1409" s="4">
        <v>0</v>
      </c>
      <c r="H1409" s="8">
        <v>0</v>
      </c>
      <c r="I1409" s="4">
        <v>0</v>
      </c>
    </row>
    <row r="1410" spans="1:9" x14ac:dyDescent="0.15">
      <c r="A1410" s="2">
        <v>11</v>
      </c>
      <c r="B1410" s="1" t="s">
        <v>173</v>
      </c>
      <c r="C1410" s="4">
        <v>1</v>
      </c>
      <c r="D1410" s="8">
        <v>2.13</v>
      </c>
      <c r="E1410" s="4">
        <v>1</v>
      </c>
      <c r="F1410" s="8">
        <v>3.57</v>
      </c>
      <c r="G1410" s="4">
        <v>0</v>
      </c>
      <c r="H1410" s="8">
        <v>0</v>
      </c>
      <c r="I1410" s="4">
        <v>0</v>
      </c>
    </row>
    <row r="1411" spans="1:9" x14ac:dyDescent="0.15">
      <c r="A1411" s="2">
        <v>11</v>
      </c>
      <c r="B1411" s="1" t="s">
        <v>230</v>
      </c>
      <c r="C1411" s="4">
        <v>1</v>
      </c>
      <c r="D1411" s="8">
        <v>2.13</v>
      </c>
      <c r="E1411" s="4">
        <v>1</v>
      </c>
      <c r="F1411" s="8">
        <v>3.57</v>
      </c>
      <c r="G1411" s="4">
        <v>0</v>
      </c>
      <c r="H1411" s="8">
        <v>0</v>
      </c>
      <c r="I1411" s="4">
        <v>0</v>
      </c>
    </row>
    <row r="1412" spans="1:9" x14ac:dyDescent="0.15">
      <c r="A1412" s="1"/>
      <c r="C1412" s="4"/>
      <c r="D1412" s="8"/>
      <c r="E1412" s="4"/>
      <c r="F1412" s="8"/>
      <c r="G1412" s="4"/>
      <c r="H1412" s="8"/>
      <c r="I1412" s="4"/>
    </row>
    <row r="1413" spans="1:9" x14ac:dyDescent="0.15">
      <c r="A1413" s="1" t="s">
        <v>37</v>
      </c>
      <c r="C1413" s="4"/>
      <c r="D1413" s="8"/>
      <c r="E1413" s="4"/>
      <c r="F1413" s="8"/>
      <c r="G1413" s="4"/>
      <c r="H1413" s="8"/>
      <c r="I1413" s="4"/>
    </row>
    <row r="1414" spans="1:9" x14ac:dyDescent="0.15">
      <c r="A1414" s="2">
        <v>1</v>
      </c>
      <c r="B1414" s="1" t="s">
        <v>145</v>
      </c>
      <c r="C1414" s="4">
        <v>11</v>
      </c>
      <c r="D1414" s="8">
        <v>21.15</v>
      </c>
      <c r="E1414" s="4">
        <v>2</v>
      </c>
      <c r="F1414" s="8">
        <v>6.9</v>
      </c>
      <c r="G1414" s="4">
        <v>9</v>
      </c>
      <c r="H1414" s="8">
        <v>42.86</v>
      </c>
      <c r="I1414" s="4">
        <v>0</v>
      </c>
    </row>
    <row r="1415" spans="1:9" x14ac:dyDescent="0.15">
      <c r="A1415" s="2">
        <v>2</v>
      </c>
      <c r="B1415" s="1" t="s">
        <v>242</v>
      </c>
      <c r="C1415" s="4">
        <v>5</v>
      </c>
      <c r="D1415" s="8">
        <v>9.6199999999999992</v>
      </c>
      <c r="E1415" s="4">
        <v>5</v>
      </c>
      <c r="F1415" s="8">
        <v>17.239999999999998</v>
      </c>
      <c r="G1415" s="4">
        <v>0</v>
      </c>
      <c r="H1415" s="8">
        <v>0</v>
      </c>
      <c r="I1415" s="4">
        <v>0</v>
      </c>
    </row>
    <row r="1416" spans="1:9" x14ac:dyDescent="0.15">
      <c r="A1416" s="2">
        <v>3</v>
      </c>
      <c r="B1416" s="1" t="s">
        <v>150</v>
      </c>
      <c r="C1416" s="4">
        <v>3</v>
      </c>
      <c r="D1416" s="8">
        <v>5.77</v>
      </c>
      <c r="E1416" s="4">
        <v>1</v>
      </c>
      <c r="F1416" s="8">
        <v>3.45</v>
      </c>
      <c r="G1416" s="4">
        <v>2</v>
      </c>
      <c r="H1416" s="8">
        <v>9.52</v>
      </c>
      <c r="I1416" s="4">
        <v>0</v>
      </c>
    </row>
    <row r="1417" spans="1:9" x14ac:dyDescent="0.15">
      <c r="A1417" s="2">
        <v>3</v>
      </c>
      <c r="B1417" s="1" t="s">
        <v>161</v>
      </c>
      <c r="C1417" s="4">
        <v>3</v>
      </c>
      <c r="D1417" s="8">
        <v>5.77</v>
      </c>
      <c r="E1417" s="4">
        <v>3</v>
      </c>
      <c r="F1417" s="8">
        <v>10.34</v>
      </c>
      <c r="G1417" s="4">
        <v>0</v>
      </c>
      <c r="H1417" s="8">
        <v>0</v>
      </c>
      <c r="I1417" s="4">
        <v>0</v>
      </c>
    </row>
    <row r="1418" spans="1:9" x14ac:dyDescent="0.15">
      <c r="A1418" s="2">
        <v>5</v>
      </c>
      <c r="B1418" s="1" t="s">
        <v>185</v>
      </c>
      <c r="C1418" s="4">
        <v>2</v>
      </c>
      <c r="D1418" s="8">
        <v>3.85</v>
      </c>
      <c r="E1418" s="4">
        <v>1</v>
      </c>
      <c r="F1418" s="8">
        <v>3.45</v>
      </c>
      <c r="G1418" s="4">
        <v>1</v>
      </c>
      <c r="H1418" s="8">
        <v>4.76</v>
      </c>
      <c r="I1418" s="4">
        <v>0</v>
      </c>
    </row>
    <row r="1419" spans="1:9" x14ac:dyDescent="0.15">
      <c r="A1419" s="2">
        <v>5</v>
      </c>
      <c r="B1419" s="1" t="s">
        <v>357</v>
      </c>
      <c r="C1419" s="4">
        <v>2</v>
      </c>
      <c r="D1419" s="8">
        <v>3.85</v>
      </c>
      <c r="E1419" s="4">
        <v>0</v>
      </c>
      <c r="F1419" s="8">
        <v>0</v>
      </c>
      <c r="G1419" s="4">
        <v>2</v>
      </c>
      <c r="H1419" s="8">
        <v>9.52</v>
      </c>
      <c r="I1419" s="4">
        <v>0</v>
      </c>
    </row>
    <row r="1420" spans="1:9" x14ac:dyDescent="0.15">
      <c r="A1420" s="2">
        <v>5</v>
      </c>
      <c r="B1420" s="1" t="s">
        <v>193</v>
      </c>
      <c r="C1420" s="4">
        <v>2</v>
      </c>
      <c r="D1420" s="8">
        <v>3.85</v>
      </c>
      <c r="E1420" s="4">
        <v>2</v>
      </c>
      <c r="F1420" s="8">
        <v>6.9</v>
      </c>
      <c r="G1420" s="4">
        <v>0</v>
      </c>
      <c r="H1420" s="8">
        <v>0</v>
      </c>
      <c r="I1420" s="4">
        <v>0</v>
      </c>
    </row>
    <row r="1421" spans="1:9" x14ac:dyDescent="0.15">
      <c r="A1421" s="2">
        <v>5</v>
      </c>
      <c r="B1421" s="1" t="s">
        <v>153</v>
      </c>
      <c r="C1421" s="4">
        <v>2</v>
      </c>
      <c r="D1421" s="8">
        <v>3.85</v>
      </c>
      <c r="E1421" s="4">
        <v>0</v>
      </c>
      <c r="F1421" s="8">
        <v>0</v>
      </c>
      <c r="G1421" s="4">
        <v>1</v>
      </c>
      <c r="H1421" s="8">
        <v>4.76</v>
      </c>
      <c r="I1421" s="4">
        <v>1</v>
      </c>
    </row>
    <row r="1422" spans="1:9" x14ac:dyDescent="0.15">
      <c r="A1422" s="2">
        <v>5</v>
      </c>
      <c r="B1422" s="1" t="s">
        <v>256</v>
      </c>
      <c r="C1422" s="4">
        <v>2</v>
      </c>
      <c r="D1422" s="8">
        <v>3.85</v>
      </c>
      <c r="E1422" s="4">
        <v>2</v>
      </c>
      <c r="F1422" s="8">
        <v>6.9</v>
      </c>
      <c r="G1422" s="4">
        <v>0</v>
      </c>
      <c r="H1422" s="8">
        <v>0</v>
      </c>
      <c r="I1422" s="4">
        <v>0</v>
      </c>
    </row>
    <row r="1423" spans="1:9" x14ac:dyDescent="0.15">
      <c r="A1423" s="2">
        <v>10</v>
      </c>
      <c r="B1423" s="1" t="s">
        <v>300</v>
      </c>
      <c r="C1423" s="4">
        <v>1</v>
      </c>
      <c r="D1423" s="8">
        <v>1.92</v>
      </c>
      <c r="E1423" s="4">
        <v>1</v>
      </c>
      <c r="F1423" s="8">
        <v>3.45</v>
      </c>
      <c r="G1423" s="4">
        <v>0</v>
      </c>
      <c r="H1423" s="8">
        <v>0</v>
      </c>
      <c r="I1423" s="4">
        <v>0</v>
      </c>
    </row>
    <row r="1424" spans="1:9" x14ac:dyDescent="0.15">
      <c r="A1424" s="2">
        <v>10</v>
      </c>
      <c r="B1424" s="1" t="s">
        <v>239</v>
      </c>
      <c r="C1424" s="4">
        <v>1</v>
      </c>
      <c r="D1424" s="8">
        <v>1.92</v>
      </c>
      <c r="E1424" s="4">
        <v>1</v>
      </c>
      <c r="F1424" s="8">
        <v>3.45</v>
      </c>
      <c r="G1424" s="4">
        <v>0</v>
      </c>
      <c r="H1424" s="8">
        <v>0</v>
      </c>
      <c r="I1424" s="4">
        <v>0</v>
      </c>
    </row>
    <row r="1425" spans="1:9" x14ac:dyDescent="0.15">
      <c r="A1425" s="2">
        <v>10</v>
      </c>
      <c r="B1425" s="1" t="s">
        <v>240</v>
      </c>
      <c r="C1425" s="4">
        <v>1</v>
      </c>
      <c r="D1425" s="8">
        <v>1.92</v>
      </c>
      <c r="E1425" s="4">
        <v>0</v>
      </c>
      <c r="F1425" s="8">
        <v>0</v>
      </c>
      <c r="G1425" s="4">
        <v>1</v>
      </c>
      <c r="H1425" s="8">
        <v>4.76</v>
      </c>
      <c r="I1425" s="4">
        <v>0</v>
      </c>
    </row>
    <row r="1426" spans="1:9" x14ac:dyDescent="0.15">
      <c r="A1426" s="2">
        <v>10</v>
      </c>
      <c r="B1426" s="1" t="s">
        <v>177</v>
      </c>
      <c r="C1426" s="4">
        <v>1</v>
      </c>
      <c r="D1426" s="8">
        <v>1.92</v>
      </c>
      <c r="E1426" s="4">
        <v>0</v>
      </c>
      <c r="F1426" s="8">
        <v>0</v>
      </c>
      <c r="G1426" s="4">
        <v>1</v>
      </c>
      <c r="H1426" s="8">
        <v>4.76</v>
      </c>
      <c r="I1426" s="4">
        <v>0</v>
      </c>
    </row>
    <row r="1427" spans="1:9" x14ac:dyDescent="0.15">
      <c r="A1427" s="2">
        <v>10</v>
      </c>
      <c r="B1427" s="1" t="s">
        <v>279</v>
      </c>
      <c r="C1427" s="4">
        <v>1</v>
      </c>
      <c r="D1427" s="8">
        <v>1.92</v>
      </c>
      <c r="E1427" s="4">
        <v>1</v>
      </c>
      <c r="F1427" s="8">
        <v>3.45</v>
      </c>
      <c r="G1427" s="4">
        <v>0</v>
      </c>
      <c r="H1427" s="8">
        <v>0</v>
      </c>
      <c r="I1427" s="4">
        <v>0</v>
      </c>
    </row>
    <row r="1428" spans="1:9" x14ac:dyDescent="0.15">
      <c r="A1428" s="2">
        <v>10</v>
      </c>
      <c r="B1428" s="1" t="s">
        <v>235</v>
      </c>
      <c r="C1428" s="4">
        <v>1</v>
      </c>
      <c r="D1428" s="8">
        <v>1.92</v>
      </c>
      <c r="E1428" s="4">
        <v>1</v>
      </c>
      <c r="F1428" s="8">
        <v>3.45</v>
      </c>
      <c r="G1428" s="4">
        <v>0</v>
      </c>
      <c r="H1428" s="8">
        <v>0</v>
      </c>
      <c r="I1428" s="4">
        <v>0</v>
      </c>
    </row>
    <row r="1429" spans="1:9" x14ac:dyDescent="0.15">
      <c r="A1429" s="2">
        <v>10</v>
      </c>
      <c r="B1429" s="1" t="s">
        <v>435</v>
      </c>
      <c r="C1429" s="4">
        <v>1</v>
      </c>
      <c r="D1429" s="8">
        <v>1.92</v>
      </c>
      <c r="E1429" s="4">
        <v>1</v>
      </c>
      <c r="F1429" s="8">
        <v>3.45</v>
      </c>
      <c r="G1429" s="4">
        <v>0</v>
      </c>
      <c r="H1429" s="8">
        <v>0</v>
      </c>
      <c r="I1429" s="4">
        <v>0</v>
      </c>
    </row>
    <row r="1430" spans="1:9" x14ac:dyDescent="0.15">
      <c r="A1430" s="2">
        <v>10</v>
      </c>
      <c r="B1430" s="1" t="s">
        <v>219</v>
      </c>
      <c r="C1430" s="4">
        <v>1</v>
      </c>
      <c r="D1430" s="8">
        <v>1.92</v>
      </c>
      <c r="E1430" s="4">
        <v>0</v>
      </c>
      <c r="F1430" s="8">
        <v>0</v>
      </c>
      <c r="G1430" s="4">
        <v>0</v>
      </c>
      <c r="H1430" s="8">
        <v>0</v>
      </c>
      <c r="I1430" s="4">
        <v>1</v>
      </c>
    </row>
    <row r="1431" spans="1:9" x14ac:dyDescent="0.15">
      <c r="A1431" s="2">
        <v>10</v>
      </c>
      <c r="B1431" s="1" t="s">
        <v>251</v>
      </c>
      <c r="C1431" s="4">
        <v>1</v>
      </c>
      <c r="D1431" s="8">
        <v>1.92</v>
      </c>
      <c r="E1431" s="4">
        <v>1</v>
      </c>
      <c r="F1431" s="8">
        <v>3.45</v>
      </c>
      <c r="G1431" s="4">
        <v>0</v>
      </c>
      <c r="H1431" s="8">
        <v>0</v>
      </c>
      <c r="I1431" s="4">
        <v>0</v>
      </c>
    </row>
    <row r="1432" spans="1:9" x14ac:dyDescent="0.15">
      <c r="A1432" s="2">
        <v>10</v>
      </c>
      <c r="B1432" s="1" t="s">
        <v>200</v>
      </c>
      <c r="C1432" s="4">
        <v>1</v>
      </c>
      <c r="D1432" s="8">
        <v>1.92</v>
      </c>
      <c r="E1432" s="4">
        <v>0</v>
      </c>
      <c r="F1432" s="8">
        <v>0</v>
      </c>
      <c r="G1432" s="4">
        <v>1</v>
      </c>
      <c r="H1432" s="8">
        <v>4.76</v>
      </c>
      <c r="I1432" s="4">
        <v>0</v>
      </c>
    </row>
    <row r="1433" spans="1:9" x14ac:dyDescent="0.15">
      <c r="A1433" s="2">
        <v>10</v>
      </c>
      <c r="B1433" s="1" t="s">
        <v>222</v>
      </c>
      <c r="C1433" s="4">
        <v>1</v>
      </c>
      <c r="D1433" s="8">
        <v>1.92</v>
      </c>
      <c r="E1433" s="4">
        <v>1</v>
      </c>
      <c r="F1433" s="8">
        <v>3.45</v>
      </c>
      <c r="G1433" s="4">
        <v>0</v>
      </c>
      <c r="H1433" s="8">
        <v>0</v>
      </c>
      <c r="I1433" s="4">
        <v>0</v>
      </c>
    </row>
    <row r="1434" spans="1:9" x14ac:dyDescent="0.15">
      <c r="A1434" s="2">
        <v>10</v>
      </c>
      <c r="B1434" s="1" t="s">
        <v>151</v>
      </c>
      <c r="C1434" s="4">
        <v>1</v>
      </c>
      <c r="D1434" s="8">
        <v>1.92</v>
      </c>
      <c r="E1434" s="4">
        <v>0</v>
      </c>
      <c r="F1434" s="8">
        <v>0</v>
      </c>
      <c r="G1434" s="4">
        <v>1</v>
      </c>
      <c r="H1434" s="8">
        <v>4.76</v>
      </c>
      <c r="I1434" s="4">
        <v>0</v>
      </c>
    </row>
    <row r="1435" spans="1:9" x14ac:dyDescent="0.15">
      <c r="A1435" s="2">
        <v>10</v>
      </c>
      <c r="B1435" s="1" t="s">
        <v>180</v>
      </c>
      <c r="C1435" s="4">
        <v>1</v>
      </c>
      <c r="D1435" s="8">
        <v>1.92</v>
      </c>
      <c r="E1435" s="4">
        <v>0</v>
      </c>
      <c r="F1435" s="8">
        <v>0</v>
      </c>
      <c r="G1435" s="4">
        <v>1</v>
      </c>
      <c r="H1435" s="8">
        <v>4.76</v>
      </c>
      <c r="I1435" s="4">
        <v>0</v>
      </c>
    </row>
    <row r="1436" spans="1:9" x14ac:dyDescent="0.15">
      <c r="A1436" s="2">
        <v>10</v>
      </c>
      <c r="B1436" s="1" t="s">
        <v>263</v>
      </c>
      <c r="C1436" s="4">
        <v>1</v>
      </c>
      <c r="D1436" s="8">
        <v>1.92</v>
      </c>
      <c r="E1436" s="4">
        <v>1</v>
      </c>
      <c r="F1436" s="8">
        <v>3.45</v>
      </c>
      <c r="G1436" s="4">
        <v>0</v>
      </c>
      <c r="H1436" s="8">
        <v>0</v>
      </c>
      <c r="I1436" s="4">
        <v>0</v>
      </c>
    </row>
    <row r="1437" spans="1:9" x14ac:dyDescent="0.15">
      <c r="A1437" s="2">
        <v>10</v>
      </c>
      <c r="B1437" s="1" t="s">
        <v>155</v>
      </c>
      <c r="C1437" s="4">
        <v>1</v>
      </c>
      <c r="D1437" s="8">
        <v>1.92</v>
      </c>
      <c r="E1437" s="4">
        <v>1</v>
      </c>
      <c r="F1437" s="8">
        <v>3.45</v>
      </c>
      <c r="G1437" s="4">
        <v>0</v>
      </c>
      <c r="H1437" s="8">
        <v>0</v>
      </c>
      <c r="I1437" s="4">
        <v>0</v>
      </c>
    </row>
    <row r="1438" spans="1:9" x14ac:dyDescent="0.15">
      <c r="A1438" s="2">
        <v>10</v>
      </c>
      <c r="B1438" s="1" t="s">
        <v>243</v>
      </c>
      <c r="C1438" s="4">
        <v>1</v>
      </c>
      <c r="D1438" s="8">
        <v>1.92</v>
      </c>
      <c r="E1438" s="4">
        <v>1</v>
      </c>
      <c r="F1438" s="8">
        <v>3.45</v>
      </c>
      <c r="G1438" s="4">
        <v>0</v>
      </c>
      <c r="H1438" s="8">
        <v>0</v>
      </c>
      <c r="I1438" s="4">
        <v>0</v>
      </c>
    </row>
    <row r="1439" spans="1:9" x14ac:dyDescent="0.15">
      <c r="A1439" s="2">
        <v>10</v>
      </c>
      <c r="B1439" s="1" t="s">
        <v>283</v>
      </c>
      <c r="C1439" s="4">
        <v>1</v>
      </c>
      <c r="D1439" s="8">
        <v>1.92</v>
      </c>
      <c r="E1439" s="4">
        <v>0</v>
      </c>
      <c r="F1439" s="8">
        <v>0</v>
      </c>
      <c r="G1439" s="4">
        <v>1</v>
      </c>
      <c r="H1439" s="8">
        <v>4.76</v>
      </c>
      <c r="I1439" s="4">
        <v>0</v>
      </c>
    </row>
    <row r="1440" spans="1:9" x14ac:dyDescent="0.15">
      <c r="A1440" s="2">
        <v>10</v>
      </c>
      <c r="B1440" s="1" t="s">
        <v>253</v>
      </c>
      <c r="C1440" s="4">
        <v>1</v>
      </c>
      <c r="D1440" s="8">
        <v>1.92</v>
      </c>
      <c r="E1440" s="4">
        <v>1</v>
      </c>
      <c r="F1440" s="8">
        <v>3.45</v>
      </c>
      <c r="G1440" s="4">
        <v>0</v>
      </c>
      <c r="H1440" s="8">
        <v>0</v>
      </c>
      <c r="I1440" s="4">
        <v>0</v>
      </c>
    </row>
    <row r="1441" spans="1:9" x14ac:dyDescent="0.15">
      <c r="A1441" s="2">
        <v>10</v>
      </c>
      <c r="B1441" s="1" t="s">
        <v>561</v>
      </c>
      <c r="C1441" s="4">
        <v>1</v>
      </c>
      <c r="D1441" s="8">
        <v>1.92</v>
      </c>
      <c r="E1441" s="4">
        <v>1</v>
      </c>
      <c r="F1441" s="8">
        <v>3.45</v>
      </c>
      <c r="G1441" s="4">
        <v>0</v>
      </c>
      <c r="H1441" s="8">
        <v>0</v>
      </c>
      <c r="I1441" s="4">
        <v>0</v>
      </c>
    </row>
    <row r="1442" spans="1:9" x14ac:dyDescent="0.15">
      <c r="A1442" s="2">
        <v>10</v>
      </c>
      <c r="B1442" s="1" t="s">
        <v>163</v>
      </c>
      <c r="C1442" s="4">
        <v>1</v>
      </c>
      <c r="D1442" s="8">
        <v>1.92</v>
      </c>
      <c r="E1442" s="4">
        <v>1</v>
      </c>
      <c r="F1442" s="8">
        <v>3.45</v>
      </c>
      <c r="G1442" s="4">
        <v>0</v>
      </c>
      <c r="H1442" s="8">
        <v>0</v>
      </c>
      <c r="I1442" s="4">
        <v>0</v>
      </c>
    </row>
    <row r="1443" spans="1:9" x14ac:dyDescent="0.15">
      <c r="A1443" s="1"/>
      <c r="C1443" s="4"/>
      <c r="D1443" s="8"/>
      <c r="E1443" s="4"/>
      <c r="F1443" s="8"/>
      <c r="G1443" s="4"/>
      <c r="H1443" s="8"/>
      <c r="I1443" s="4"/>
    </row>
    <row r="1444" spans="1:9" x14ac:dyDescent="0.15">
      <c r="A1444" s="1" t="s">
        <v>38</v>
      </c>
      <c r="C1444" s="4"/>
      <c r="D1444" s="8"/>
      <c r="E1444" s="4"/>
      <c r="F1444" s="8"/>
      <c r="G1444" s="4"/>
      <c r="H1444" s="8"/>
      <c r="I1444" s="4"/>
    </row>
    <row r="1445" spans="1:9" x14ac:dyDescent="0.15">
      <c r="A1445" s="2">
        <v>1</v>
      </c>
      <c r="B1445" s="1" t="s">
        <v>185</v>
      </c>
      <c r="C1445" s="4">
        <v>9</v>
      </c>
      <c r="D1445" s="8">
        <v>8.0399999999999991</v>
      </c>
      <c r="E1445" s="4">
        <v>9</v>
      </c>
      <c r="F1445" s="8">
        <v>9.7799999999999994</v>
      </c>
      <c r="G1445" s="4">
        <v>0</v>
      </c>
      <c r="H1445" s="8">
        <v>0</v>
      </c>
      <c r="I1445" s="4">
        <v>0</v>
      </c>
    </row>
    <row r="1446" spans="1:9" x14ac:dyDescent="0.15">
      <c r="A1446" s="2">
        <v>2</v>
      </c>
      <c r="B1446" s="1" t="s">
        <v>242</v>
      </c>
      <c r="C1446" s="4">
        <v>7</v>
      </c>
      <c r="D1446" s="8">
        <v>6.25</v>
      </c>
      <c r="E1446" s="4">
        <v>7</v>
      </c>
      <c r="F1446" s="8">
        <v>7.61</v>
      </c>
      <c r="G1446" s="4">
        <v>0</v>
      </c>
      <c r="H1446" s="8">
        <v>0</v>
      </c>
      <c r="I1446" s="4">
        <v>0</v>
      </c>
    </row>
    <row r="1447" spans="1:9" x14ac:dyDescent="0.15">
      <c r="A1447" s="2">
        <v>3</v>
      </c>
      <c r="B1447" s="1" t="s">
        <v>145</v>
      </c>
      <c r="C1447" s="4">
        <v>6</v>
      </c>
      <c r="D1447" s="8">
        <v>5.36</v>
      </c>
      <c r="E1447" s="4">
        <v>1</v>
      </c>
      <c r="F1447" s="8">
        <v>1.0900000000000001</v>
      </c>
      <c r="G1447" s="4">
        <v>5</v>
      </c>
      <c r="H1447" s="8">
        <v>31.25</v>
      </c>
      <c r="I1447" s="4">
        <v>0</v>
      </c>
    </row>
    <row r="1448" spans="1:9" x14ac:dyDescent="0.15">
      <c r="A1448" s="2">
        <v>3</v>
      </c>
      <c r="B1448" s="1" t="s">
        <v>153</v>
      </c>
      <c r="C1448" s="4">
        <v>6</v>
      </c>
      <c r="D1448" s="8">
        <v>5.36</v>
      </c>
      <c r="E1448" s="4">
        <v>6</v>
      </c>
      <c r="F1448" s="8">
        <v>6.52</v>
      </c>
      <c r="G1448" s="4">
        <v>0</v>
      </c>
      <c r="H1448" s="8">
        <v>0</v>
      </c>
      <c r="I1448" s="4">
        <v>0</v>
      </c>
    </row>
    <row r="1449" spans="1:9" x14ac:dyDescent="0.15">
      <c r="A1449" s="2">
        <v>5</v>
      </c>
      <c r="B1449" s="1" t="s">
        <v>177</v>
      </c>
      <c r="C1449" s="4">
        <v>5</v>
      </c>
      <c r="D1449" s="8">
        <v>4.46</v>
      </c>
      <c r="E1449" s="4">
        <v>5</v>
      </c>
      <c r="F1449" s="8">
        <v>5.43</v>
      </c>
      <c r="G1449" s="4">
        <v>0</v>
      </c>
      <c r="H1449" s="8">
        <v>0</v>
      </c>
      <c r="I1449" s="4">
        <v>0</v>
      </c>
    </row>
    <row r="1450" spans="1:9" x14ac:dyDescent="0.15">
      <c r="A1450" s="2">
        <v>6</v>
      </c>
      <c r="B1450" s="1" t="s">
        <v>170</v>
      </c>
      <c r="C1450" s="4">
        <v>4</v>
      </c>
      <c r="D1450" s="8">
        <v>3.57</v>
      </c>
      <c r="E1450" s="4">
        <v>4</v>
      </c>
      <c r="F1450" s="8">
        <v>4.3499999999999996</v>
      </c>
      <c r="G1450" s="4">
        <v>0</v>
      </c>
      <c r="H1450" s="8">
        <v>0</v>
      </c>
      <c r="I1450" s="4">
        <v>0</v>
      </c>
    </row>
    <row r="1451" spans="1:9" x14ac:dyDescent="0.15">
      <c r="A1451" s="2">
        <v>6</v>
      </c>
      <c r="B1451" s="1" t="s">
        <v>150</v>
      </c>
      <c r="C1451" s="4">
        <v>4</v>
      </c>
      <c r="D1451" s="8">
        <v>3.57</v>
      </c>
      <c r="E1451" s="4">
        <v>4</v>
      </c>
      <c r="F1451" s="8">
        <v>4.3499999999999996</v>
      </c>
      <c r="G1451" s="4">
        <v>0</v>
      </c>
      <c r="H1451" s="8">
        <v>0</v>
      </c>
      <c r="I1451" s="4">
        <v>0</v>
      </c>
    </row>
    <row r="1452" spans="1:9" x14ac:dyDescent="0.15">
      <c r="A1452" s="2">
        <v>8</v>
      </c>
      <c r="B1452" s="1" t="s">
        <v>240</v>
      </c>
      <c r="C1452" s="4">
        <v>3</v>
      </c>
      <c r="D1452" s="8">
        <v>2.68</v>
      </c>
      <c r="E1452" s="4">
        <v>2</v>
      </c>
      <c r="F1452" s="8">
        <v>2.17</v>
      </c>
      <c r="G1452" s="4">
        <v>0</v>
      </c>
      <c r="H1452" s="8">
        <v>0</v>
      </c>
      <c r="I1452" s="4">
        <v>1</v>
      </c>
    </row>
    <row r="1453" spans="1:9" x14ac:dyDescent="0.15">
      <c r="A1453" s="2">
        <v>8</v>
      </c>
      <c r="B1453" s="1" t="s">
        <v>279</v>
      </c>
      <c r="C1453" s="4">
        <v>3</v>
      </c>
      <c r="D1453" s="8">
        <v>2.68</v>
      </c>
      <c r="E1453" s="4">
        <v>1</v>
      </c>
      <c r="F1453" s="8">
        <v>1.0900000000000001</v>
      </c>
      <c r="G1453" s="4">
        <v>1</v>
      </c>
      <c r="H1453" s="8">
        <v>6.25</v>
      </c>
      <c r="I1453" s="4">
        <v>1</v>
      </c>
    </row>
    <row r="1454" spans="1:9" x14ac:dyDescent="0.15">
      <c r="A1454" s="2">
        <v>8</v>
      </c>
      <c r="B1454" s="1" t="s">
        <v>544</v>
      </c>
      <c r="C1454" s="4">
        <v>3</v>
      </c>
      <c r="D1454" s="8">
        <v>2.68</v>
      </c>
      <c r="E1454" s="4">
        <v>3</v>
      </c>
      <c r="F1454" s="8">
        <v>3.26</v>
      </c>
      <c r="G1454" s="4">
        <v>0</v>
      </c>
      <c r="H1454" s="8">
        <v>0</v>
      </c>
      <c r="I1454" s="4">
        <v>0</v>
      </c>
    </row>
    <row r="1455" spans="1:9" x14ac:dyDescent="0.15">
      <c r="A1455" s="2">
        <v>8</v>
      </c>
      <c r="B1455" s="1" t="s">
        <v>253</v>
      </c>
      <c r="C1455" s="4">
        <v>3</v>
      </c>
      <c r="D1455" s="8">
        <v>2.68</v>
      </c>
      <c r="E1455" s="4">
        <v>3</v>
      </c>
      <c r="F1455" s="8">
        <v>3.26</v>
      </c>
      <c r="G1455" s="4">
        <v>0</v>
      </c>
      <c r="H1455" s="8">
        <v>0</v>
      </c>
      <c r="I1455" s="4">
        <v>0</v>
      </c>
    </row>
    <row r="1456" spans="1:9" x14ac:dyDescent="0.15">
      <c r="A1456" s="2">
        <v>8</v>
      </c>
      <c r="B1456" s="1" t="s">
        <v>158</v>
      </c>
      <c r="C1456" s="4">
        <v>3</v>
      </c>
      <c r="D1456" s="8">
        <v>2.68</v>
      </c>
      <c r="E1456" s="4">
        <v>3</v>
      </c>
      <c r="F1456" s="8">
        <v>3.26</v>
      </c>
      <c r="G1456" s="4">
        <v>0</v>
      </c>
      <c r="H1456" s="8">
        <v>0</v>
      </c>
      <c r="I1456" s="4">
        <v>0</v>
      </c>
    </row>
    <row r="1457" spans="1:9" x14ac:dyDescent="0.15">
      <c r="A1457" s="2">
        <v>8</v>
      </c>
      <c r="B1457" s="1" t="s">
        <v>160</v>
      </c>
      <c r="C1457" s="4">
        <v>3</v>
      </c>
      <c r="D1457" s="8">
        <v>2.68</v>
      </c>
      <c r="E1457" s="4">
        <v>3</v>
      </c>
      <c r="F1457" s="8">
        <v>3.26</v>
      </c>
      <c r="G1457" s="4">
        <v>0</v>
      </c>
      <c r="H1457" s="8">
        <v>0</v>
      </c>
      <c r="I1457" s="4">
        <v>0</v>
      </c>
    </row>
    <row r="1458" spans="1:9" x14ac:dyDescent="0.15">
      <c r="A1458" s="2">
        <v>8</v>
      </c>
      <c r="B1458" s="1" t="s">
        <v>162</v>
      </c>
      <c r="C1458" s="4">
        <v>3</v>
      </c>
      <c r="D1458" s="8">
        <v>2.68</v>
      </c>
      <c r="E1458" s="4">
        <v>3</v>
      </c>
      <c r="F1458" s="8">
        <v>3.26</v>
      </c>
      <c r="G1458" s="4">
        <v>0</v>
      </c>
      <c r="H1458" s="8">
        <v>0</v>
      </c>
      <c r="I1458" s="4">
        <v>0</v>
      </c>
    </row>
    <row r="1459" spans="1:9" x14ac:dyDescent="0.15">
      <c r="A1459" s="2">
        <v>15</v>
      </c>
      <c r="B1459" s="1" t="s">
        <v>179</v>
      </c>
      <c r="C1459" s="4">
        <v>2</v>
      </c>
      <c r="D1459" s="8">
        <v>1.79</v>
      </c>
      <c r="E1459" s="4">
        <v>2</v>
      </c>
      <c r="F1459" s="8">
        <v>2.17</v>
      </c>
      <c r="G1459" s="4">
        <v>0</v>
      </c>
      <c r="H1459" s="8">
        <v>0</v>
      </c>
      <c r="I1459" s="4">
        <v>0</v>
      </c>
    </row>
    <row r="1460" spans="1:9" x14ac:dyDescent="0.15">
      <c r="A1460" s="2">
        <v>15</v>
      </c>
      <c r="B1460" s="1" t="s">
        <v>301</v>
      </c>
      <c r="C1460" s="4">
        <v>2</v>
      </c>
      <c r="D1460" s="8">
        <v>1.79</v>
      </c>
      <c r="E1460" s="4">
        <v>2</v>
      </c>
      <c r="F1460" s="8">
        <v>2.17</v>
      </c>
      <c r="G1460" s="4">
        <v>0</v>
      </c>
      <c r="H1460" s="8">
        <v>0</v>
      </c>
      <c r="I1460" s="4">
        <v>0</v>
      </c>
    </row>
    <row r="1461" spans="1:9" x14ac:dyDescent="0.15">
      <c r="A1461" s="2">
        <v>15</v>
      </c>
      <c r="B1461" s="1" t="s">
        <v>178</v>
      </c>
      <c r="C1461" s="4">
        <v>2</v>
      </c>
      <c r="D1461" s="8">
        <v>1.79</v>
      </c>
      <c r="E1461" s="4">
        <v>0</v>
      </c>
      <c r="F1461" s="8">
        <v>0</v>
      </c>
      <c r="G1461" s="4">
        <v>2</v>
      </c>
      <c r="H1461" s="8">
        <v>12.5</v>
      </c>
      <c r="I1461" s="4">
        <v>0</v>
      </c>
    </row>
    <row r="1462" spans="1:9" x14ac:dyDescent="0.15">
      <c r="A1462" s="2">
        <v>15</v>
      </c>
      <c r="B1462" s="1" t="s">
        <v>273</v>
      </c>
      <c r="C1462" s="4">
        <v>2</v>
      </c>
      <c r="D1462" s="8">
        <v>1.79</v>
      </c>
      <c r="E1462" s="4">
        <v>1</v>
      </c>
      <c r="F1462" s="8">
        <v>1.0900000000000001</v>
      </c>
      <c r="G1462" s="4">
        <v>1</v>
      </c>
      <c r="H1462" s="8">
        <v>6.25</v>
      </c>
      <c r="I1462" s="4">
        <v>0</v>
      </c>
    </row>
    <row r="1463" spans="1:9" x14ac:dyDescent="0.15">
      <c r="A1463" s="2">
        <v>15</v>
      </c>
      <c r="B1463" s="1" t="s">
        <v>176</v>
      </c>
      <c r="C1463" s="4">
        <v>2</v>
      </c>
      <c r="D1463" s="8">
        <v>1.79</v>
      </c>
      <c r="E1463" s="4">
        <v>2</v>
      </c>
      <c r="F1463" s="8">
        <v>2.17</v>
      </c>
      <c r="G1463" s="4">
        <v>0</v>
      </c>
      <c r="H1463" s="8">
        <v>0</v>
      </c>
      <c r="I1463" s="4">
        <v>0</v>
      </c>
    </row>
    <row r="1464" spans="1:9" x14ac:dyDescent="0.15">
      <c r="A1464" s="2">
        <v>15</v>
      </c>
      <c r="B1464" s="1" t="s">
        <v>148</v>
      </c>
      <c r="C1464" s="4">
        <v>2</v>
      </c>
      <c r="D1464" s="8">
        <v>1.79</v>
      </c>
      <c r="E1464" s="4">
        <v>2</v>
      </c>
      <c r="F1464" s="8">
        <v>2.17</v>
      </c>
      <c r="G1464" s="4">
        <v>0</v>
      </c>
      <c r="H1464" s="8">
        <v>0</v>
      </c>
      <c r="I1464" s="4">
        <v>0</v>
      </c>
    </row>
    <row r="1465" spans="1:9" x14ac:dyDescent="0.15">
      <c r="A1465" s="2">
        <v>15</v>
      </c>
      <c r="B1465" s="1" t="s">
        <v>282</v>
      </c>
      <c r="C1465" s="4">
        <v>2</v>
      </c>
      <c r="D1465" s="8">
        <v>1.79</v>
      </c>
      <c r="E1465" s="4">
        <v>2</v>
      </c>
      <c r="F1465" s="8">
        <v>2.17</v>
      </c>
      <c r="G1465" s="4">
        <v>0</v>
      </c>
      <c r="H1465" s="8">
        <v>0</v>
      </c>
      <c r="I1465" s="4">
        <v>0</v>
      </c>
    </row>
    <row r="1466" spans="1:9" x14ac:dyDescent="0.15">
      <c r="A1466" s="2">
        <v>15</v>
      </c>
      <c r="B1466" s="1" t="s">
        <v>180</v>
      </c>
      <c r="C1466" s="4">
        <v>2</v>
      </c>
      <c r="D1466" s="8">
        <v>1.79</v>
      </c>
      <c r="E1466" s="4">
        <v>2</v>
      </c>
      <c r="F1466" s="8">
        <v>2.17</v>
      </c>
      <c r="G1466" s="4">
        <v>0</v>
      </c>
      <c r="H1466" s="8">
        <v>0</v>
      </c>
      <c r="I1466" s="4">
        <v>0</v>
      </c>
    </row>
    <row r="1467" spans="1:9" x14ac:dyDescent="0.15">
      <c r="A1467" s="2">
        <v>15</v>
      </c>
      <c r="B1467" s="1" t="s">
        <v>154</v>
      </c>
      <c r="C1467" s="4">
        <v>2</v>
      </c>
      <c r="D1467" s="8">
        <v>1.79</v>
      </c>
      <c r="E1467" s="4">
        <v>2</v>
      </c>
      <c r="F1467" s="8">
        <v>2.17</v>
      </c>
      <c r="G1467" s="4">
        <v>0</v>
      </c>
      <c r="H1467" s="8">
        <v>0</v>
      </c>
      <c r="I1467" s="4">
        <v>0</v>
      </c>
    </row>
    <row r="1468" spans="1:9" x14ac:dyDescent="0.15">
      <c r="A1468" s="2">
        <v>15</v>
      </c>
      <c r="B1468" s="1" t="s">
        <v>161</v>
      </c>
      <c r="C1468" s="4">
        <v>2</v>
      </c>
      <c r="D1468" s="8">
        <v>1.79</v>
      </c>
      <c r="E1468" s="4">
        <v>2</v>
      </c>
      <c r="F1468" s="8">
        <v>2.17</v>
      </c>
      <c r="G1468" s="4">
        <v>0</v>
      </c>
      <c r="H1468" s="8">
        <v>0</v>
      </c>
      <c r="I1468" s="4">
        <v>0</v>
      </c>
    </row>
    <row r="1469" spans="1:9" x14ac:dyDescent="0.15">
      <c r="A1469" s="2">
        <v>15</v>
      </c>
      <c r="B1469" s="1" t="s">
        <v>256</v>
      </c>
      <c r="C1469" s="4">
        <v>2</v>
      </c>
      <c r="D1469" s="8">
        <v>1.79</v>
      </c>
      <c r="E1469" s="4">
        <v>0</v>
      </c>
      <c r="F1469" s="8">
        <v>0</v>
      </c>
      <c r="G1469" s="4">
        <v>1</v>
      </c>
      <c r="H1469" s="8">
        <v>6.25</v>
      </c>
      <c r="I1469" s="4">
        <v>1</v>
      </c>
    </row>
    <row r="1470" spans="1:9" x14ac:dyDescent="0.15">
      <c r="A1470" s="2">
        <v>15</v>
      </c>
      <c r="B1470" s="1" t="s">
        <v>164</v>
      </c>
      <c r="C1470" s="4">
        <v>2</v>
      </c>
      <c r="D1470" s="8">
        <v>1.79</v>
      </c>
      <c r="E1470" s="4">
        <v>2</v>
      </c>
      <c r="F1470" s="8">
        <v>2.17</v>
      </c>
      <c r="G1470" s="4">
        <v>0</v>
      </c>
      <c r="H1470" s="8">
        <v>0</v>
      </c>
      <c r="I1470" s="4">
        <v>0</v>
      </c>
    </row>
    <row r="1471" spans="1:9" x14ac:dyDescent="0.15">
      <c r="A1471" s="1"/>
      <c r="C1471" s="4"/>
      <c r="D1471" s="8"/>
      <c r="E1471" s="4"/>
      <c r="F1471" s="8"/>
      <c r="G1471" s="4"/>
      <c r="H1471" s="8"/>
      <c r="I1471" s="4"/>
    </row>
    <row r="1472" spans="1:9" x14ac:dyDescent="0.15">
      <c r="A1472" s="1" t="s">
        <v>39</v>
      </c>
      <c r="C1472" s="4"/>
      <c r="D1472" s="8"/>
      <c r="E1472" s="4"/>
      <c r="F1472" s="8"/>
      <c r="G1472" s="4"/>
      <c r="H1472" s="8"/>
      <c r="I1472" s="4"/>
    </row>
    <row r="1473" spans="1:9" x14ac:dyDescent="0.15">
      <c r="A1473" s="2">
        <v>1</v>
      </c>
      <c r="B1473" s="1" t="s">
        <v>145</v>
      </c>
      <c r="C1473" s="4">
        <v>9</v>
      </c>
      <c r="D1473" s="8">
        <v>9.18</v>
      </c>
      <c r="E1473" s="4">
        <v>3</v>
      </c>
      <c r="F1473" s="8">
        <v>3.7</v>
      </c>
      <c r="G1473" s="4">
        <v>6</v>
      </c>
      <c r="H1473" s="8">
        <v>35.29</v>
      </c>
      <c r="I1473" s="4">
        <v>0</v>
      </c>
    </row>
    <row r="1474" spans="1:9" x14ac:dyDescent="0.15">
      <c r="A1474" s="2">
        <v>1</v>
      </c>
      <c r="B1474" s="1" t="s">
        <v>273</v>
      </c>
      <c r="C1474" s="4">
        <v>9</v>
      </c>
      <c r="D1474" s="8">
        <v>9.18</v>
      </c>
      <c r="E1474" s="4">
        <v>8</v>
      </c>
      <c r="F1474" s="8">
        <v>9.8800000000000008</v>
      </c>
      <c r="G1474" s="4">
        <v>1</v>
      </c>
      <c r="H1474" s="8">
        <v>5.88</v>
      </c>
      <c r="I1474" s="4">
        <v>0</v>
      </c>
    </row>
    <row r="1475" spans="1:9" x14ac:dyDescent="0.15">
      <c r="A1475" s="2">
        <v>3</v>
      </c>
      <c r="B1475" s="1" t="s">
        <v>178</v>
      </c>
      <c r="C1475" s="4">
        <v>7</v>
      </c>
      <c r="D1475" s="8">
        <v>7.14</v>
      </c>
      <c r="E1475" s="4">
        <v>6</v>
      </c>
      <c r="F1475" s="8">
        <v>7.41</v>
      </c>
      <c r="G1475" s="4">
        <v>1</v>
      </c>
      <c r="H1475" s="8">
        <v>5.88</v>
      </c>
      <c r="I1475" s="4">
        <v>0</v>
      </c>
    </row>
    <row r="1476" spans="1:9" x14ac:dyDescent="0.15">
      <c r="A1476" s="2">
        <v>4</v>
      </c>
      <c r="B1476" s="1" t="s">
        <v>185</v>
      </c>
      <c r="C1476" s="4">
        <v>6</v>
      </c>
      <c r="D1476" s="8">
        <v>6.12</v>
      </c>
      <c r="E1476" s="4">
        <v>6</v>
      </c>
      <c r="F1476" s="8">
        <v>7.41</v>
      </c>
      <c r="G1476" s="4">
        <v>0</v>
      </c>
      <c r="H1476" s="8">
        <v>0</v>
      </c>
      <c r="I1476" s="4">
        <v>0</v>
      </c>
    </row>
    <row r="1477" spans="1:9" x14ac:dyDescent="0.15">
      <c r="A1477" s="2">
        <v>5</v>
      </c>
      <c r="B1477" s="1" t="s">
        <v>164</v>
      </c>
      <c r="C1477" s="4">
        <v>5</v>
      </c>
      <c r="D1477" s="8">
        <v>5.0999999999999996</v>
      </c>
      <c r="E1477" s="4">
        <v>5</v>
      </c>
      <c r="F1477" s="8">
        <v>6.17</v>
      </c>
      <c r="G1477" s="4">
        <v>0</v>
      </c>
      <c r="H1477" s="8">
        <v>0</v>
      </c>
      <c r="I1477" s="4">
        <v>0</v>
      </c>
    </row>
    <row r="1478" spans="1:9" x14ac:dyDescent="0.15">
      <c r="A1478" s="2">
        <v>6</v>
      </c>
      <c r="B1478" s="1" t="s">
        <v>148</v>
      </c>
      <c r="C1478" s="4">
        <v>4</v>
      </c>
      <c r="D1478" s="8">
        <v>4.08</v>
      </c>
      <c r="E1478" s="4">
        <v>4</v>
      </c>
      <c r="F1478" s="8">
        <v>4.9400000000000004</v>
      </c>
      <c r="G1478" s="4">
        <v>0</v>
      </c>
      <c r="H1478" s="8">
        <v>0</v>
      </c>
      <c r="I1478" s="4">
        <v>0</v>
      </c>
    </row>
    <row r="1479" spans="1:9" x14ac:dyDescent="0.15">
      <c r="A1479" s="2">
        <v>7</v>
      </c>
      <c r="B1479" s="1" t="s">
        <v>170</v>
      </c>
      <c r="C1479" s="4">
        <v>3</v>
      </c>
      <c r="D1479" s="8">
        <v>3.06</v>
      </c>
      <c r="E1479" s="4">
        <v>3</v>
      </c>
      <c r="F1479" s="8">
        <v>3.7</v>
      </c>
      <c r="G1479" s="4">
        <v>0</v>
      </c>
      <c r="H1479" s="8">
        <v>0</v>
      </c>
      <c r="I1479" s="4">
        <v>0</v>
      </c>
    </row>
    <row r="1480" spans="1:9" x14ac:dyDescent="0.15">
      <c r="A1480" s="2">
        <v>7</v>
      </c>
      <c r="B1480" s="1" t="s">
        <v>177</v>
      </c>
      <c r="C1480" s="4">
        <v>3</v>
      </c>
      <c r="D1480" s="8">
        <v>3.06</v>
      </c>
      <c r="E1480" s="4">
        <v>2</v>
      </c>
      <c r="F1480" s="8">
        <v>2.4700000000000002</v>
      </c>
      <c r="G1480" s="4">
        <v>1</v>
      </c>
      <c r="H1480" s="8">
        <v>5.88</v>
      </c>
      <c r="I1480" s="4">
        <v>0</v>
      </c>
    </row>
    <row r="1481" spans="1:9" x14ac:dyDescent="0.15">
      <c r="A1481" s="2">
        <v>7</v>
      </c>
      <c r="B1481" s="1" t="s">
        <v>149</v>
      </c>
      <c r="C1481" s="4">
        <v>3</v>
      </c>
      <c r="D1481" s="8">
        <v>3.06</v>
      </c>
      <c r="E1481" s="4">
        <v>3</v>
      </c>
      <c r="F1481" s="8">
        <v>3.7</v>
      </c>
      <c r="G1481" s="4">
        <v>0</v>
      </c>
      <c r="H1481" s="8">
        <v>0</v>
      </c>
      <c r="I1481" s="4">
        <v>0</v>
      </c>
    </row>
    <row r="1482" spans="1:9" x14ac:dyDescent="0.15">
      <c r="A1482" s="2">
        <v>7</v>
      </c>
      <c r="B1482" s="1" t="s">
        <v>242</v>
      </c>
      <c r="C1482" s="4">
        <v>3</v>
      </c>
      <c r="D1482" s="8">
        <v>3.06</v>
      </c>
      <c r="E1482" s="4">
        <v>2</v>
      </c>
      <c r="F1482" s="8">
        <v>2.4700000000000002</v>
      </c>
      <c r="G1482" s="4">
        <v>1</v>
      </c>
      <c r="H1482" s="8">
        <v>5.88</v>
      </c>
      <c r="I1482" s="4">
        <v>0</v>
      </c>
    </row>
    <row r="1483" spans="1:9" x14ac:dyDescent="0.15">
      <c r="A1483" s="2">
        <v>7</v>
      </c>
      <c r="B1483" s="1" t="s">
        <v>160</v>
      </c>
      <c r="C1483" s="4">
        <v>3</v>
      </c>
      <c r="D1483" s="8">
        <v>3.06</v>
      </c>
      <c r="E1483" s="4">
        <v>3</v>
      </c>
      <c r="F1483" s="8">
        <v>3.7</v>
      </c>
      <c r="G1483" s="4">
        <v>0</v>
      </c>
      <c r="H1483" s="8">
        <v>0</v>
      </c>
      <c r="I1483" s="4">
        <v>0</v>
      </c>
    </row>
    <row r="1484" spans="1:9" x14ac:dyDescent="0.15">
      <c r="A1484" s="2">
        <v>12</v>
      </c>
      <c r="B1484" s="1" t="s">
        <v>190</v>
      </c>
      <c r="C1484" s="4">
        <v>2</v>
      </c>
      <c r="D1484" s="8">
        <v>2.04</v>
      </c>
      <c r="E1484" s="4">
        <v>2</v>
      </c>
      <c r="F1484" s="8">
        <v>2.4700000000000002</v>
      </c>
      <c r="G1484" s="4">
        <v>0</v>
      </c>
      <c r="H1484" s="8">
        <v>0</v>
      </c>
      <c r="I1484" s="4">
        <v>0</v>
      </c>
    </row>
    <row r="1485" spans="1:9" x14ac:dyDescent="0.15">
      <c r="A1485" s="2">
        <v>12</v>
      </c>
      <c r="B1485" s="1" t="s">
        <v>279</v>
      </c>
      <c r="C1485" s="4">
        <v>2</v>
      </c>
      <c r="D1485" s="8">
        <v>2.04</v>
      </c>
      <c r="E1485" s="4">
        <v>2</v>
      </c>
      <c r="F1485" s="8">
        <v>2.4700000000000002</v>
      </c>
      <c r="G1485" s="4">
        <v>0</v>
      </c>
      <c r="H1485" s="8">
        <v>0</v>
      </c>
      <c r="I1485" s="4">
        <v>0</v>
      </c>
    </row>
    <row r="1486" spans="1:9" x14ac:dyDescent="0.15">
      <c r="A1486" s="2">
        <v>12</v>
      </c>
      <c r="B1486" s="1" t="s">
        <v>274</v>
      </c>
      <c r="C1486" s="4">
        <v>2</v>
      </c>
      <c r="D1486" s="8">
        <v>2.04</v>
      </c>
      <c r="E1486" s="4">
        <v>2</v>
      </c>
      <c r="F1486" s="8">
        <v>2.4700000000000002</v>
      </c>
      <c r="G1486" s="4">
        <v>0</v>
      </c>
      <c r="H1486" s="8">
        <v>0</v>
      </c>
      <c r="I1486" s="4">
        <v>0</v>
      </c>
    </row>
    <row r="1487" spans="1:9" x14ac:dyDescent="0.15">
      <c r="A1487" s="2">
        <v>12</v>
      </c>
      <c r="B1487" s="1" t="s">
        <v>275</v>
      </c>
      <c r="C1487" s="4">
        <v>2</v>
      </c>
      <c r="D1487" s="8">
        <v>2.04</v>
      </c>
      <c r="E1487" s="4">
        <v>2</v>
      </c>
      <c r="F1487" s="8">
        <v>2.4700000000000002</v>
      </c>
      <c r="G1487" s="4">
        <v>0</v>
      </c>
      <c r="H1487" s="8">
        <v>0</v>
      </c>
      <c r="I1487" s="4">
        <v>0</v>
      </c>
    </row>
    <row r="1488" spans="1:9" x14ac:dyDescent="0.15">
      <c r="A1488" s="2">
        <v>12</v>
      </c>
      <c r="B1488" s="1" t="s">
        <v>180</v>
      </c>
      <c r="C1488" s="4">
        <v>2</v>
      </c>
      <c r="D1488" s="8">
        <v>2.04</v>
      </c>
      <c r="E1488" s="4">
        <v>2</v>
      </c>
      <c r="F1488" s="8">
        <v>2.4700000000000002</v>
      </c>
      <c r="G1488" s="4">
        <v>0</v>
      </c>
      <c r="H1488" s="8">
        <v>0</v>
      </c>
      <c r="I1488" s="4">
        <v>0</v>
      </c>
    </row>
    <row r="1489" spans="1:9" x14ac:dyDescent="0.15">
      <c r="A1489" s="2">
        <v>12</v>
      </c>
      <c r="B1489" s="1" t="s">
        <v>153</v>
      </c>
      <c r="C1489" s="4">
        <v>2</v>
      </c>
      <c r="D1489" s="8">
        <v>2.04</v>
      </c>
      <c r="E1489" s="4">
        <v>2</v>
      </c>
      <c r="F1489" s="8">
        <v>2.4700000000000002</v>
      </c>
      <c r="G1489" s="4">
        <v>0</v>
      </c>
      <c r="H1489" s="8">
        <v>0</v>
      </c>
      <c r="I1489" s="4">
        <v>0</v>
      </c>
    </row>
    <row r="1490" spans="1:9" x14ac:dyDescent="0.15">
      <c r="A1490" s="2">
        <v>12</v>
      </c>
      <c r="B1490" s="1" t="s">
        <v>256</v>
      </c>
      <c r="C1490" s="4">
        <v>2</v>
      </c>
      <c r="D1490" s="8">
        <v>2.04</v>
      </c>
      <c r="E1490" s="4">
        <v>1</v>
      </c>
      <c r="F1490" s="8">
        <v>1.23</v>
      </c>
      <c r="G1490" s="4">
        <v>1</v>
      </c>
      <c r="H1490" s="8">
        <v>5.88</v>
      </c>
      <c r="I1490" s="4">
        <v>0</v>
      </c>
    </row>
    <row r="1491" spans="1:9" x14ac:dyDescent="0.15">
      <c r="A1491" s="2">
        <v>19</v>
      </c>
      <c r="B1491" s="1" t="s">
        <v>146</v>
      </c>
      <c r="C1491" s="4">
        <v>1</v>
      </c>
      <c r="D1491" s="8">
        <v>1.02</v>
      </c>
      <c r="E1491" s="4">
        <v>1</v>
      </c>
      <c r="F1491" s="8">
        <v>1.23</v>
      </c>
      <c r="G1491" s="4">
        <v>0</v>
      </c>
      <c r="H1491" s="8">
        <v>0</v>
      </c>
      <c r="I1491" s="4">
        <v>0</v>
      </c>
    </row>
    <row r="1492" spans="1:9" x14ac:dyDescent="0.15">
      <c r="A1492" s="2">
        <v>19</v>
      </c>
      <c r="B1492" s="1" t="s">
        <v>195</v>
      </c>
      <c r="C1492" s="4">
        <v>1</v>
      </c>
      <c r="D1492" s="8">
        <v>1.02</v>
      </c>
      <c r="E1492" s="4">
        <v>1</v>
      </c>
      <c r="F1492" s="8">
        <v>1.23</v>
      </c>
      <c r="G1492" s="4">
        <v>0</v>
      </c>
      <c r="H1492" s="8">
        <v>0</v>
      </c>
      <c r="I1492" s="4">
        <v>0</v>
      </c>
    </row>
    <row r="1493" spans="1:9" x14ac:dyDescent="0.15">
      <c r="A1493" s="2">
        <v>19</v>
      </c>
      <c r="B1493" s="1" t="s">
        <v>240</v>
      </c>
      <c r="C1493" s="4">
        <v>1</v>
      </c>
      <c r="D1493" s="8">
        <v>1.02</v>
      </c>
      <c r="E1493" s="4">
        <v>0</v>
      </c>
      <c r="F1493" s="8">
        <v>0</v>
      </c>
      <c r="G1493" s="4">
        <v>1</v>
      </c>
      <c r="H1493" s="8">
        <v>5.88</v>
      </c>
      <c r="I1493" s="4">
        <v>0</v>
      </c>
    </row>
    <row r="1494" spans="1:9" x14ac:dyDescent="0.15">
      <c r="A1494" s="2">
        <v>19</v>
      </c>
      <c r="B1494" s="1" t="s">
        <v>308</v>
      </c>
      <c r="C1494" s="4">
        <v>1</v>
      </c>
      <c r="D1494" s="8">
        <v>1.02</v>
      </c>
      <c r="E1494" s="4">
        <v>1</v>
      </c>
      <c r="F1494" s="8">
        <v>1.23</v>
      </c>
      <c r="G1494" s="4">
        <v>0</v>
      </c>
      <c r="H1494" s="8">
        <v>0</v>
      </c>
      <c r="I1494" s="4">
        <v>0</v>
      </c>
    </row>
    <row r="1495" spans="1:9" x14ac:dyDescent="0.15">
      <c r="A1495" s="2">
        <v>19</v>
      </c>
      <c r="B1495" s="1" t="s">
        <v>343</v>
      </c>
      <c r="C1495" s="4">
        <v>1</v>
      </c>
      <c r="D1495" s="8">
        <v>1.02</v>
      </c>
      <c r="E1495" s="4">
        <v>1</v>
      </c>
      <c r="F1495" s="8">
        <v>1.23</v>
      </c>
      <c r="G1495" s="4">
        <v>0</v>
      </c>
      <c r="H1495" s="8">
        <v>0</v>
      </c>
      <c r="I1495" s="4">
        <v>0</v>
      </c>
    </row>
    <row r="1496" spans="1:9" x14ac:dyDescent="0.15">
      <c r="A1496" s="2">
        <v>19</v>
      </c>
      <c r="B1496" s="1" t="s">
        <v>188</v>
      </c>
      <c r="C1496" s="4">
        <v>1</v>
      </c>
      <c r="D1496" s="8">
        <v>1.02</v>
      </c>
      <c r="E1496" s="4">
        <v>1</v>
      </c>
      <c r="F1496" s="8">
        <v>1.23</v>
      </c>
      <c r="G1496" s="4">
        <v>0</v>
      </c>
      <c r="H1496" s="8">
        <v>0</v>
      </c>
      <c r="I1496" s="4">
        <v>0</v>
      </c>
    </row>
    <row r="1497" spans="1:9" x14ac:dyDescent="0.15">
      <c r="A1497" s="2">
        <v>19</v>
      </c>
      <c r="B1497" s="1" t="s">
        <v>360</v>
      </c>
      <c r="C1497" s="4">
        <v>1</v>
      </c>
      <c r="D1497" s="8">
        <v>1.02</v>
      </c>
      <c r="E1497" s="4">
        <v>0</v>
      </c>
      <c r="F1497" s="8">
        <v>0</v>
      </c>
      <c r="G1497" s="4">
        <v>1</v>
      </c>
      <c r="H1497" s="8">
        <v>5.88</v>
      </c>
      <c r="I1497" s="4">
        <v>0</v>
      </c>
    </row>
    <row r="1498" spans="1:9" x14ac:dyDescent="0.15">
      <c r="A1498" s="2">
        <v>19</v>
      </c>
      <c r="B1498" s="1" t="s">
        <v>219</v>
      </c>
      <c r="C1498" s="4">
        <v>1</v>
      </c>
      <c r="D1498" s="8">
        <v>1.02</v>
      </c>
      <c r="E1498" s="4">
        <v>1</v>
      </c>
      <c r="F1498" s="8">
        <v>1.23</v>
      </c>
      <c r="G1498" s="4">
        <v>0</v>
      </c>
      <c r="H1498" s="8">
        <v>0</v>
      </c>
      <c r="I1498" s="4">
        <v>0</v>
      </c>
    </row>
    <row r="1499" spans="1:9" x14ac:dyDescent="0.15">
      <c r="A1499" s="2">
        <v>19</v>
      </c>
      <c r="B1499" s="1" t="s">
        <v>272</v>
      </c>
      <c r="C1499" s="4">
        <v>1</v>
      </c>
      <c r="D1499" s="8">
        <v>1.02</v>
      </c>
      <c r="E1499" s="4">
        <v>1</v>
      </c>
      <c r="F1499" s="8">
        <v>1.23</v>
      </c>
      <c r="G1499" s="4">
        <v>0</v>
      </c>
      <c r="H1499" s="8">
        <v>0</v>
      </c>
      <c r="I1499" s="4">
        <v>0</v>
      </c>
    </row>
    <row r="1500" spans="1:9" x14ac:dyDescent="0.15">
      <c r="A1500" s="2">
        <v>19</v>
      </c>
      <c r="B1500" s="1" t="s">
        <v>176</v>
      </c>
      <c r="C1500" s="4">
        <v>1</v>
      </c>
      <c r="D1500" s="8">
        <v>1.02</v>
      </c>
      <c r="E1500" s="4">
        <v>1</v>
      </c>
      <c r="F1500" s="8">
        <v>1.23</v>
      </c>
      <c r="G1500" s="4">
        <v>0</v>
      </c>
      <c r="H1500" s="8">
        <v>0</v>
      </c>
      <c r="I1500" s="4">
        <v>0</v>
      </c>
    </row>
    <row r="1501" spans="1:9" x14ac:dyDescent="0.15">
      <c r="A1501" s="2">
        <v>19</v>
      </c>
      <c r="B1501" s="1" t="s">
        <v>193</v>
      </c>
      <c r="C1501" s="4">
        <v>1</v>
      </c>
      <c r="D1501" s="8">
        <v>1.02</v>
      </c>
      <c r="E1501" s="4">
        <v>1</v>
      </c>
      <c r="F1501" s="8">
        <v>1.23</v>
      </c>
      <c r="G1501" s="4">
        <v>0</v>
      </c>
      <c r="H1501" s="8">
        <v>0</v>
      </c>
      <c r="I1501" s="4">
        <v>0</v>
      </c>
    </row>
    <row r="1502" spans="1:9" x14ac:dyDescent="0.15">
      <c r="A1502" s="2">
        <v>19</v>
      </c>
      <c r="B1502" s="1" t="s">
        <v>516</v>
      </c>
      <c r="C1502" s="4">
        <v>1</v>
      </c>
      <c r="D1502" s="8">
        <v>1.02</v>
      </c>
      <c r="E1502" s="4">
        <v>1</v>
      </c>
      <c r="F1502" s="8">
        <v>1.23</v>
      </c>
      <c r="G1502" s="4">
        <v>0</v>
      </c>
      <c r="H1502" s="8">
        <v>0</v>
      </c>
      <c r="I1502" s="4">
        <v>0</v>
      </c>
    </row>
    <row r="1503" spans="1:9" x14ac:dyDescent="0.15">
      <c r="A1503" s="2">
        <v>19</v>
      </c>
      <c r="B1503" s="1" t="s">
        <v>222</v>
      </c>
      <c r="C1503" s="4">
        <v>1</v>
      </c>
      <c r="D1503" s="8">
        <v>1.02</v>
      </c>
      <c r="E1503" s="4">
        <v>1</v>
      </c>
      <c r="F1503" s="8">
        <v>1.23</v>
      </c>
      <c r="G1503" s="4">
        <v>0</v>
      </c>
      <c r="H1503" s="8">
        <v>0</v>
      </c>
      <c r="I1503" s="4">
        <v>0</v>
      </c>
    </row>
    <row r="1504" spans="1:9" x14ac:dyDescent="0.15">
      <c r="A1504" s="2">
        <v>19</v>
      </c>
      <c r="B1504" s="1" t="s">
        <v>151</v>
      </c>
      <c r="C1504" s="4">
        <v>1</v>
      </c>
      <c r="D1504" s="8">
        <v>1.02</v>
      </c>
      <c r="E1504" s="4">
        <v>1</v>
      </c>
      <c r="F1504" s="8">
        <v>1.23</v>
      </c>
      <c r="G1504" s="4">
        <v>0</v>
      </c>
      <c r="H1504" s="8">
        <v>0</v>
      </c>
      <c r="I1504" s="4">
        <v>0</v>
      </c>
    </row>
    <row r="1505" spans="1:9" x14ac:dyDescent="0.15">
      <c r="A1505" s="2">
        <v>19</v>
      </c>
      <c r="B1505" s="1" t="s">
        <v>237</v>
      </c>
      <c r="C1505" s="4">
        <v>1</v>
      </c>
      <c r="D1505" s="8">
        <v>1.02</v>
      </c>
      <c r="E1505" s="4">
        <v>1</v>
      </c>
      <c r="F1505" s="8">
        <v>1.23</v>
      </c>
      <c r="G1505" s="4">
        <v>0</v>
      </c>
      <c r="H1505" s="8">
        <v>0</v>
      </c>
      <c r="I1505" s="4">
        <v>0</v>
      </c>
    </row>
    <row r="1506" spans="1:9" x14ac:dyDescent="0.15">
      <c r="A1506" s="2">
        <v>19</v>
      </c>
      <c r="B1506" s="1" t="s">
        <v>189</v>
      </c>
      <c r="C1506" s="4">
        <v>1</v>
      </c>
      <c r="D1506" s="8">
        <v>1.02</v>
      </c>
      <c r="E1506" s="4">
        <v>1</v>
      </c>
      <c r="F1506" s="8">
        <v>1.23</v>
      </c>
      <c r="G1506" s="4">
        <v>0</v>
      </c>
      <c r="H1506" s="8">
        <v>0</v>
      </c>
      <c r="I1506" s="4">
        <v>0</v>
      </c>
    </row>
    <row r="1507" spans="1:9" x14ac:dyDescent="0.15">
      <c r="A1507" s="2">
        <v>19</v>
      </c>
      <c r="B1507" s="1" t="s">
        <v>165</v>
      </c>
      <c r="C1507" s="4">
        <v>1</v>
      </c>
      <c r="D1507" s="8">
        <v>1.02</v>
      </c>
      <c r="E1507" s="4">
        <v>1</v>
      </c>
      <c r="F1507" s="8">
        <v>1.23</v>
      </c>
      <c r="G1507" s="4">
        <v>0</v>
      </c>
      <c r="H1507" s="8">
        <v>0</v>
      </c>
      <c r="I1507" s="4">
        <v>0</v>
      </c>
    </row>
    <row r="1508" spans="1:9" x14ac:dyDescent="0.15">
      <c r="A1508" s="2">
        <v>19</v>
      </c>
      <c r="B1508" s="1" t="s">
        <v>154</v>
      </c>
      <c r="C1508" s="4">
        <v>1</v>
      </c>
      <c r="D1508" s="8">
        <v>1.02</v>
      </c>
      <c r="E1508" s="4">
        <v>0</v>
      </c>
      <c r="F1508" s="8">
        <v>0</v>
      </c>
      <c r="G1508" s="4">
        <v>1</v>
      </c>
      <c r="H1508" s="8">
        <v>5.88</v>
      </c>
      <c r="I1508" s="4">
        <v>0</v>
      </c>
    </row>
    <row r="1509" spans="1:9" x14ac:dyDescent="0.15">
      <c r="A1509" s="2">
        <v>19</v>
      </c>
      <c r="B1509" s="1" t="s">
        <v>202</v>
      </c>
      <c r="C1509" s="4">
        <v>1</v>
      </c>
      <c r="D1509" s="8">
        <v>1.02</v>
      </c>
      <c r="E1509" s="4">
        <v>1</v>
      </c>
      <c r="F1509" s="8">
        <v>1.23</v>
      </c>
      <c r="G1509" s="4">
        <v>0</v>
      </c>
      <c r="H1509" s="8">
        <v>0</v>
      </c>
      <c r="I1509" s="4">
        <v>0</v>
      </c>
    </row>
    <row r="1510" spans="1:9" x14ac:dyDescent="0.15">
      <c r="A1510" s="2">
        <v>19</v>
      </c>
      <c r="B1510" s="1" t="s">
        <v>544</v>
      </c>
      <c r="C1510" s="4">
        <v>1</v>
      </c>
      <c r="D1510" s="8">
        <v>1.02</v>
      </c>
      <c r="E1510" s="4">
        <v>1</v>
      </c>
      <c r="F1510" s="8">
        <v>1.23</v>
      </c>
      <c r="G1510" s="4">
        <v>0</v>
      </c>
      <c r="H1510" s="8">
        <v>0</v>
      </c>
      <c r="I1510" s="4">
        <v>0</v>
      </c>
    </row>
    <row r="1511" spans="1:9" x14ac:dyDescent="0.15">
      <c r="A1511" s="2">
        <v>19</v>
      </c>
      <c r="B1511" s="1" t="s">
        <v>243</v>
      </c>
      <c r="C1511" s="4">
        <v>1</v>
      </c>
      <c r="D1511" s="8">
        <v>1.02</v>
      </c>
      <c r="E1511" s="4">
        <v>1</v>
      </c>
      <c r="F1511" s="8">
        <v>1.23</v>
      </c>
      <c r="G1511" s="4">
        <v>0</v>
      </c>
      <c r="H1511" s="8">
        <v>0</v>
      </c>
      <c r="I1511" s="4">
        <v>0</v>
      </c>
    </row>
    <row r="1512" spans="1:9" x14ac:dyDescent="0.15">
      <c r="A1512" s="2">
        <v>19</v>
      </c>
      <c r="B1512" s="1" t="s">
        <v>283</v>
      </c>
      <c r="C1512" s="4">
        <v>1</v>
      </c>
      <c r="D1512" s="8">
        <v>1.02</v>
      </c>
      <c r="E1512" s="4">
        <v>0</v>
      </c>
      <c r="F1512" s="8">
        <v>0</v>
      </c>
      <c r="G1512" s="4">
        <v>1</v>
      </c>
      <c r="H1512" s="8">
        <v>5.88</v>
      </c>
      <c r="I1512" s="4">
        <v>0</v>
      </c>
    </row>
    <row r="1513" spans="1:9" x14ac:dyDescent="0.15">
      <c r="A1513" s="2">
        <v>19</v>
      </c>
      <c r="B1513" s="1" t="s">
        <v>253</v>
      </c>
      <c r="C1513" s="4">
        <v>1</v>
      </c>
      <c r="D1513" s="8">
        <v>1.02</v>
      </c>
      <c r="E1513" s="4">
        <v>1</v>
      </c>
      <c r="F1513" s="8">
        <v>1.23</v>
      </c>
      <c r="G1513" s="4">
        <v>0</v>
      </c>
      <c r="H1513" s="8">
        <v>0</v>
      </c>
      <c r="I1513" s="4">
        <v>0</v>
      </c>
    </row>
    <row r="1514" spans="1:9" x14ac:dyDescent="0.15">
      <c r="A1514" s="2">
        <v>19</v>
      </c>
      <c r="B1514" s="1" t="s">
        <v>157</v>
      </c>
      <c r="C1514" s="4">
        <v>1</v>
      </c>
      <c r="D1514" s="8">
        <v>1.02</v>
      </c>
      <c r="E1514" s="4">
        <v>1</v>
      </c>
      <c r="F1514" s="8">
        <v>1.23</v>
      </c>
      <c r="G1514" s="4">
        <v>0</v>
      </c>
      <c r="H1514" s="8">
        <v>0</v>
      </c>
      <c r="I1514" s="4">
        <v>0</v>
      </c>
    </row>
    <row r="1515" spans="1:9" x14ac:dyDescent="0.15">
      <c r="A1515" s="2">
        <v>19</v>
      </c>
      <c r="B1515" s="1" t="s">
        <v>158</v>
      </c>
      <c r="C1515" s="4">
        <v>1</v>
      </c>
      <c r="D1515" s="8">
        <v>1.02</v>
      </c>
      <c r="E1515" s="4">
        <v>1</v>
      </c>
      <c r="F1515" s="8">
        <v>1.23</v>
      </c>
      <c r="G1515" s="4">
        <v>0</v>
      </c>
      <c r="H1515" s="8">
        <v>0</v>
      </c>
      <c r="I1515" s="4">
        <v>0</v>
      </c>
    </row>
    <row r="1516" spans="1:9" x14ac:dyDescent="0.15">
      <c r="A1516" s="2">
        <v>19</v>
      </c>
      <c r="B1516" s="1" t="s">
        <v>161</v>
      </c>
      <c r="C1516" s="4">
        <v>1</v>
      </c>
      <c r="D1516" s="8">
        <v>1.02</v>
      </c>
      <c r="E1516" s="4">
        <v>1</v>
      </c>
      <c r="F1516" s="8">
        <v>1.23</v>
      </c>
      <c r="G1516" s="4">
        <v>0</v>
      </c>
      <c r="H1516" s="8">
        <v>0</v>
      </c>
      <c r="I1516" s="4">
        <v>0</v>
      </c>
    </row>
    <row r="1517" spans="1:9" x14ac:dyDescent="0.15">
      <c r="A1517" s="2">
        <v>19</v>
      </c>
      <c r="B1517" s="1" t="s">
        <v>163</v>
      </c>
      <c r="C1517" s="4">
        <v>1</v>
      </c>
      <c r="D1517" s="8">
        <v>1.02</v>
      </c>
      <c r="E1517" s="4">
        <v>1</v>
      </c>
      <c r="F1517" s="8">
        <v>1.23</v>
      </c>
      <c r="G1517" s="4">
        <v>0</v>
      </c>
      <c r="H1517" s="8">
        <v>0</v>
      </c>
      <c r="I1517" s="4">
        <v>0</v>
      </c>
    </row>
    <row r="1518" spans="1:9" x14ac:dyDescent="0.15">
      <c r="A1518" s="2">
        <v>19</v>
      </c>
      <c r="B1518" s="1" t="s">
        <v>199</v>
      </c>
      <c r="C1518" s="4">
        <v>1</v>
      </c>
      <c r="D1518" s="8">
        <v>1.02</v>
      </c>
      <c r="E1518" s="4">
        <v>0</v>
      </c>
      <c r="F1518" s="8">
        <v>0</v>
      </c>
      <c r="G1518" s="4">
        <v>1</v>
      </c>
      <c r="H1518" s="8">
        <v>5.88</v>
      </c>
      <c r="I1518" s="4">
        <v>0</v>
      </c>
    </row>
    <row r="1519" spans="1:9" x14ac:dyDescent="0.15">
      <c r="A1519" s="2">
        <v>19</v>
      </c>
      <c r="B1519" s="1" t="s">
        <v>580</v>
      </c>
      <c r="C1519" s="4">
        <v>1</v>
      </c>
      <c r="D1519" s="8">
        <v>1.02</v>
      </c>
      <c r="E1519" s="4">
        <v>0</v>
      </c>
      <c r="F1519" s="8">
        <v>0</v>
      </c>
      <c r="G1519" s="4">
        <v>1</v>
      </c>
      <c r="H1519" s="8">
        <v>5.88</v>
      </c>
      <c r="I1519" s="4">
        <v>0</v>
      </c>
    </row>
    <row r="1520" spans="1:9" x14ac:dyDescent="0.15">
      <c r="A1520" s="1"/>
      <c r="C1520" s="4"/>
      <c r="D1520" s="8"/>
      <c r="E1520" s="4"/>
      <c r="F1520" s="8"/>
      <c r="G1520" s="4"/>
      <c r="H1520" s="8"/>
      <c r="I1520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9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741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40</v>
      </c>
      <c r="D6" s="8">
        <v>23.81</v>
      </c>
      <c r="E6" s="12">
        <v>28</v>
      </c>
      <c r="F6" s="8">
        <v>21.05</v>
      </c>
      <c r="G6" s="12">
        <v>12</v>
      </c>
      <c r="H6" s="8">
        <v>35.29</v>
      </c>
      <c r="I6" s="12">
        <v>0</v>
      </c>
    </row>
    <row r="7" spans="2:9" ht="15" customHeight="1" x14ac:dyDescent="0.15">
      <c r="B7" t="s">
        <v>42</v>
      </c>
      <c r="C7" s="12">
        <v>14</v>
      </c>
      <c r="D7" s="8">
        <v>8.33</v>
      </c>
      <c r="E7" s="12">
        <v>9</v>
      </c>
      <c r="F7" s="8">
        <v>6.77</v>
      </c>
      <c r="G7" s="12">
        <v>5</v>
      </c>
      <c r="H7" s="8">
        <v>14.71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1</v>
      </c>
      <c r="D9" s="8">
        <v>0.6</v>
      </c>
      <c r="E9" s="12">
        <v>1</v>
      </c>
      <c r="F9" s="8">
        <v>0.75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3</v>
      </c>
      <c r="D10" s="8">
        <v>1.79</v>
      </c>
      <c r="E10" s="12">
        <v>0</v>
      </c>
      <c r="F10" s="8">
        <v>0</v>
      </c>
      <c r="G10" s="12">
        <v>2</v>
      </c>
      <c r="H10" s="8">
        <v>5.88</v>
      </c>
      <c r="I10" s="12">
        <v>1</v>
      </c>
    </row>
    <row r="11" spans="2:9" ht="15" customHeight="1" x14ac:dyDescent="0.15">
      <c r="B11" t="s">
        <v>46</v>
      </c>
      <c r="C11" s="12">
        <v>43</v>
      </c>
      <c r="D11" s="8">
        <v>25.6</v>
      </c>
      <c r="E11" s="12">
        <v>39</v>
      </c>
      <c r="F11" s="8">
        <v>29.32</v>
      </c>
      <c r="G11" s="12">
        <v>4</v>
      </c>
      <c r="H11" s="8">
        <v>11.76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1</v>
      </c>
      <c r="D13" s="8">
        <v>0.6</v>
      </c>
      <c r="E13" s="12">
        <v>1</v>
      </c>
      <c r="F13" s="8">
        <v>0.75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49</v>
      </c>
      <c r="C14" s="12">
        <v>4</v>
      </c>
      <c r="D14" s="8">
        <v>2.38</v>
      </c>
      <c r="E14" s="12">
        <v>1</v>
      </c>
      <c r="F14" s="8">
        <v>0.75</v>
      </c>
      <c r="G14" s="12">
        <v>3</v>
      </c>
      <c r="H14" s="8">
        <v>8.82</v>
      </c>
      <c r="I14" s="12">
        <v>0</v>
      </c>
    </row>
    <row r="15" spans="2:9" ht="15" customHeight="1" x14ac:dyDescent="0.15">
      <c r="B15" t="s">
        <v>50</v>
      </c>
      <c r="C15" s="12">
        <v>38</v>
      </c>
      <c r="D15" s="8">
        <v>22.62</v>
      </c>
      <c r="E15" s="12">
        <v>34</v>
      </c>
      <c r="F15" s="8">
        <v>25.56</v>
      </c>
      <c r="G15" s="12">
        <v>4</v>
      </c>
      <c r="H15" s="8">
        <v>11.76</v>
      </c>
      <c r="I15" s="12">
        <v>0</v>
      </c>
    </row>
    <row r="16" spans="2:9" ht="15" customHeight="1" x14ac:dyDescent="0.15">
      <c r="B16" t="s">
        <v>51</v>
      </c>
      <c r="C16" s="12">
        <v>14</v>
      </c>
      <c r="D16" s="8">
        <v>8.33</v>
      </c>
      <c r="E16" s="12">
        <v>14</v>
      </c>
      <c r="F16" s="8">
        <v>10.53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3</v>
      </c>
      <c r="D18" s="8">
        <v>1.79</v>
      </c>
      <c r="E18" s="12">
        <v>1</v>
      </c>
      <c r="F18" s="8">
        <v>0.75</v>
      </c>
      <c r="G18" s="12">
        <v>2</v>
      </c>
      <c r="H18" s="8">
        <v>5.88</v>
      </c>
      <c r="I18" s="12">
        <v>0</v>
      </c>
    </row>
    <row r="19" spans="2:9" ht="15" customHeight="1" x14ac:dyDescent="0.15">
      <c r="B19" t="s">
        <v>54</v>
      </c>
      <c r="C19" s="12">
        <v>7</v>
      </c>
      <c r="D19" s="8">
        <v>4.17</v>
      </c>
      <c r="E19" s="12">
        <v>5</v>
      </c>
      <c r="F19" s="8">
        <v>3.76</v>
      </c>
      <c r="G19" s="12">
        <v>2</v>
      </c>
      <c r="H19" s="8">
        <v>5.88</v>
      </c>
      <c r="I19" s="12">
        <v>0</v>
      </c>
    </row>
    <row r="20" spans="2:9" ht="15" customHeight="1" x14ac:dyDescent="0.15">
      <c r="B20" s="9" t="s">
        <v>601</v>
      </c>
      <c r="C20" s="12">
        <f>SUM(LTBL_29449[総数／事業所数])</f>
        <v>168</v>
      </c>
      <c r="E20" s="12">
        <f>SUBTOTAL(109,LTBL_29449[個人／事業所数])</f>
        <v>133</v>
      </c>
      <c r="G20" s="12">
        <f>SUBTOTAL(109,LTBL_29449[法人／事業所数])</f>
        <v>34</v>
      </c>
      <c r="I20" s="12">
        <f>SUBTOTAL(109,LTBL_29449[法人以外の団体／事業所数])</f>
        <v>1</v>
      </c>
    </row>
    <row r="21" spans="2:9" ht="15" customHeight="1" x14ac:dyDescent="0.15">
      <c r="E21" s="11">
        <f>LTBL_29449[[#Totals],[個人／事業所数]]/LTBL_29449[[#Totals],[総数／事業所数]]</f>
        <v>0.79166666666666663</v>
      </c>
      <c r="G21" s="11">
        <f>LTBL_29449[[#Totals],[法人／事業所数]]/LTBL_29449[[#Totals],[総数／事業所数]]</f>
        <v>0.20238095238095238</v>
      </c>
      <c r="I21" s="11">
        <f>LTBL_29449[[#Totals],[法人以外の団体／事業所数]]/LTBL_29449[[#Totals],[総数／事業所数]]</f>
        <v>5.9523809523809521E-3</v>
      </c>
    </row>
    <row r="23" spans="2:9" ht="33" customHeight="1" x14ac:dyDescent="0.15">
      <c r="B23" t="s">
        <v>600</v>
      </c>
      <c r="C23" s="10" t="s">
        <v>56</v>
      </c>
      <c r="D23" s="10" t="s">
        <v>742</v>
      </c>
      <c r="E23" s="10" t="s">
        <v>58</v>
      </c>
      <c r="F23" s="10" t="s">
        <v>633</v>
      </c>
      <c r="G23" s="10" t="s">
        <v>60</v>
      </c>
      <c r="H23" s="10" t="s">
        <v>743</v>
      </c>
      <c r="I23" s="10" t="s">
        <v>62</v>
      </c>
    </row>
    <row r="24" spans="2:9" ht="15" customHeight="1" x14ac:dyDescent="0.15">
      <c r="B24" t="s">
        <v>603</v>
      </c>
      <c r="C24">
        <v>2</v>
      </c>
      <c r="D24" t="s">
        <v>602</v>
      </c>
      <c r="E24">
        <v>0</v>
      </c>
      <c r="F24" t="s">
        <v>604</v>
      </c>
      <c r="G24">
        <v>2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63</v>
      </c>
      <c r="C29" s="12">
        <v>36</v>
      </c>
      <c r="D29" s="8">
        <v>21.43</v>
      </c>
      <c r="E29" s="12">
        <v>25</v>
      </c>
      <c r="F29" s="8">
        <v>18.8</v>
      </c>
      <c r="G29" s="12">
        <v>11</v>
      </c>
      <c r="H29" s="8">
        <v>32.35</v>
      </c>
      <c r="I29" s="12">
        <v>0</v>
      </c>
    </row>
    <row r="30" spans="2:9" ht="15" customHeight="1" x14ac:dyDescent="0.15">
      <c r="B30" t="s">
        <v>94</v>
      </c>
      <c r="C30" s="12">
        <v>20</v>
      </c>
      <c r="D30" s="8">
        <v>11.9</v>
      </c>
      <c r="E30" s="12">
        <v>19</v>
      </c>
      <c r="F30" s="8">
        <v>14.29</v>
      </c>
      <c r="G30" s="12">
        <v>1</v>
      </c>
      <c r="H30" s="8">
        <v>2.94</v>
      </c>
      <c r="I30" s="12">
        <v>0</v>
      </c>
    </row>
    <row r="31" spans="2:9" ht="15" customHeight="1" x14ac:dyDescent="0.15">
      <c r="B31" t="s">
        <v>70</v>
      </c>
      <c r="C31" s="12">
        <v>19</v>
      </c>
      <c r="D31" s="8">
        <v>11.31</v>
      </c>
      <c r="E31" s="12">
        <v>18</v>
      </c>
      <c r="F31" s="8">
        <v>13.53</v>
      </c>
      <c r="G31" s="12">
        <v>1</v>
      </c>
      <c r="H31" s="8">
        <v>2.94</v>
      </c>
      <c r="I31" s="12">
        <v>0</v>
      </c>
    </row>
    <row r="32" spans="2:9" ht="15" customHeight="1" x14ac:dyDescent="0.15">
      <c r="B32" t="s">
        <v>77</v>
      </c>
      <c r="C32" s="12">
        <v>15</v>
      </c>
      <c r="D32" s="8">
        <v>8.93</v>
      </c>
      <c r="E32" s="12">
        <v>15</v>
      </c>
      <c r="F32" s="8">
        <v>11.28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72</v>
      </c>
      <c r="C33" s="12">
        <v>14</v>
      </c>
      <c r="D33" s="8">
        <v>8.33</v>
      </c>
      <c r="E33" s="12">
        <v>13</v>
      </c>
      <c r="F33" s="8">
        <v>9.77</v>
      </c>
      <c r="G33" s="12">
        <v>1</v>
      </c>
      <c r="H33" s="8">
        <v>2.94</v>
      </c>
      <c r="I33" s="12">
        <v>0</v>
      </c>
    </row>
    <row r="34" spans="2:9" ht="15" customHeight="1" x14ac:dyDescent="0.15">
      <c r="B34" t="s">
        <v>78</v>
      </c>
      <c r="C34" s="12">
        <v>13</v>
      </c>
      <c r="D34" s="8">
        <v>7.74</v>
      </c>
      <c r="E34" s="12">
        <v>13</v>
      </c>
      <c r="F34" s="8">
        <v>9.77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71</v>
      </c>
      <c r="C35" s="12">
        <v>7</v>
      </c>
      <c r="D35" s="8">
        <v>4.17</v>
      </c>
      <c r="E35" s="12">
        <v>6</v>
      </c>
      <c r="F35" s="8">
        <v>4.51</v>
      </c>
      <c r="G35" s="12">
        <v>1</v>
      </c>
      <c r="H35" s="8">
        <v>2.94</v>
      </c>
      <c r="I35" s="12">
        <v>0</v>
      </c>
    </row>
    <row r="36" spans="2:9" ht="15" customHeight="1" x14ac:dyDescent="0.15">
      <c r="B36" t="s">
        <v>67</v>
      </c>
      <c r="C36" s="12">
        <v>6</v>
      </c>
      <c r="D36" s="8">
        <v>3.57</v>
      </c>
      <c r="E36" s="12">
        <v>4</v>
      </c>
      <c r="F36" s="8">
        <v>3.01</v>
      </c>
      <c r="G36" s="12">
        <v>2</v>
      </c>
      <c r="H36" s="8">
        <v>5.88</v>
      </c>
      <c r="I36" s="12">
        <v>0</v>
      </c>
    </row>
    <row r="37" spans="2:9" ht="15" customHeight="1" x14ac:dyDescent="0.15">
      <c r="B37" t="s">
        <v>90</v>
      </c>
      <c r="C37" s="12">
        <v>5</v>
      </c>
      <c r="D37" s="8">
        <v>2.98</v>
      </c>
      <c r="E37" s="12">
        <v>4</v>
      </c>
      <c r="F37" s="8">
        <v>3.01</v>
      </c>
      <c r="G37" s="12">
        <v>1</v>
      </c>
      <c r="H37" s="8">
        <v>2.94</v>
      </c>
      <c r="I37" s="12">
        <v>0</v>
      </c>
    </row>
    <row r="38" spans="2:9" ht="15" customHeight="1" x14ac:dyDescent="0.15">
      <c r="B38" t="s">
        <v>65</v>
      </c>
      <c r="C38" s="12">
        <v>3</v>
      </c>
      <c r="D38" s="8">
        <v>1.79</v>
      </c>
      <c r="E38" s="12">
        <v>2</v>
      </c>
      <c r="F38" s="8">
        <v>1.5</v>
      </c>
      <c r="G38" s="12">
        <v>1</v>
      </c>
      <c r="H38" s="8">
        <v>2.94</v>
      </c>
      <c r="I38" s="12">
        <v>0</v>
      </c>
    </row>
    <row r="39" spans="2:9" ht="15" customHeight="1" x14ac:dyDescent="0.15">
      <c r="B39" t="s">
        <v>76</v>
      </c>
      <c r="C39" s="12">
        <v>3</v>
      </c>
      <c r="D39" s="8">
        <v>1.79</v>
      </c>
      <c r="E39" s="12">
        <v>0</v>
      </c>
      <c r="F39" s="8">
        <v>0</v>
      </c>
      <c r="G39" s="12">
        <v>3</v>
      </c>
      <c r="H39" s="8">
        <v>8.82</v>
      </c>
      <c r="I39" s="12">
        <v>0</v>
      </c>
    </row>
    <row r="40" spans="2:9" ht="15" customHeight="1" x14ac:dyDescent="0.15">
      <c r="B40" t="s">
        <v>107</v>
      </c>
      <c r="C40" s="12">
        <v>3</v>
      </c>
      <c r="D40" s="8">
        <v>1.79</v>
      </c>
      <c r="E40" s="12">
        <v>0</v>
      </c>
      <c r="F40" s="8">
        <v>0</v>
      </c>
      <c r="G40" s="12">
        <v>3</v>
      </c>
      <c r="H40" s="8">
        <v>8.82</v>
      </c>
      <c r="I40" s="12">
        <v>0</v>
      </c>
    </row>
    <row r="41" spans="2:9" ht="15" customHeight="1" x14ac:dyDescent="0.15">
      <c r="B41" t="s">
        <v>113</v>
      </c>
      <c r="C41" s="12">
        <v>3</v>
      </c>
      <c r="D41" s="8">
        <v>1.79</v>
      </c>
      <c r="E41" s="12">
        <v>3</v>
      </c>
      <c r="F41" s="8">
        <v>2.2599999999999998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82</v>
      </c>
      <c r="C42" s="12">
        <v>3</v>
      </c>
      <c r="D42" s="8">
        <v>1.79</v>
      </c>
      <c r="E42" s="12">
        <v>2</v>
      </c>
      <c r="F42" s="8">
        <v>1.5</v>
      </c>
      <c r="G42" s="12">
        <v>1</v>
      </c>
      <c r="H42" s="8">
        <v>2.94</v>
      </c>
      <c r="I42" s="12">
        <v>0</v>
      </c>
    </row>
    <row r="43" spans="2:9" ht="15" customHeight="1" x14ac:dyDescent="0.15">
      <c r="B43" t="s">
        <v>97</v>
      </c>
      <c r="C43" s="12">
        <v>2</v>
      </c>
      <c r="D43" s="8">
        <v>1.19</v>
      </c>
      <c r="E43" s="12">
        <v>0</v>
      </c>
      <c r="F43" s="8">
        <v>0</v>
      </c>
      <c r="G43" s="12">
        <v>2</v>
      </c>
      <c r="H43" s="8">
        <v>5.88</v>
      </c>
      <c r="I43" s="12">
        <v>0</v>
      </c>
    </row>
    <row r="44" spans="2:9" ht="15" customHeight="1" x14ac:dyDescent="0.15">
      <c r="B44" t="s">
        <v>109</v>
      </c>
      <c r="C44" s="12">
        <v>2</v>
      </c>
      <c r="D44" s="8">
        <v>1.19</v>
      </c>
      <c r="E44" s="12">
        <v>0</v>
      </c>
      <c r="F44" s="8">
        <v>0</v>
      </c>
      <c r="G44" s="12">
        <v>2</v>
      </c>
      <c r="H44" s="8">
        <v>5.88</v>
      </c>
      <c r="I44" s="12">
        <v>0</v>
      </c>
    </row>
    <row r="45" spans="2:9" ht="15" customHeight="1" x14ac:dyDescent="0.15">
      <c r="B45" t="s">
        <v>84</v>
      </c>
      <c r="C45" s="12">
        <v>2</v>
      </c>
      <c r="D45" s="8">
        <v>1.19</v>
      </c>
      <c r="E45" s="12">
        <v>0</v>
      </c>
      <c r="F45" s="8">
        <v>0</v>
      </c>
      <c r="G45" s="12">
        <v>2</v>
      </c>
      <c r="H45" s="8">
        <v>5.88</v>
      </c>
      <c r="I45" s="12">
        <v>0</v>
      </c>
    </row>
    <row r="46" spans="2:9" ht="15" customHeight="1" x14ac:dyDescent="0.15">
      <c r="B46" t="s">
        <v>64</v>
      </c>
      <c r="C46" s="12">
        <v>1</v>
      </c>
      <c r="D46" s="8">
        <v>0.6</v>
      </c>
      <c r="E46" s="12">
        <v>1</v>
      </c>
      <c r="F46" s="8">
        <v>0.75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92</v>
      </c>
      <c r="C47" s="12">
        <v>1</v>
      </c>
      <c r="D47" s="8">
        <v>0.6</v>
      </c>
      <c r="E47" s="12">
        <v>1</v>
      </c>
      <c r="F47" s="8">
        <v>0.75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132</v>
      </c>
      <c r="C48" s="12">
        <v>1</v>
      </c>
      <c r="D48" s="8">
        <v>0.6</v>
      </c>
      <c r="E48" s="12">
        <v>1</v>
      </c>
      <c r="F48" s="8">
        <v>0.75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115</v>
      </c>
      <c r="C49" s="12">
        <v>1</v>
      </c>
      <c r="D49" s="8">
        <v>0.6</v>
      </c>
      <c r="E49" s="12">
        <v>0</v>
      </c>
      <c r="F49" s="8">
        <v>0</v>
      </c>
      <c r="G49" s="12">
        <v>0</v>
      </c>
      <c r="H49" s="8">
        <v>0</v>
      </c>
      <c r="I49" s="12">
        <v>1</v>
      </c>
    </row>
    <row r="50" spans="2:9" ht="15" customHeight="1" x14ac:dyDescent="0.15">
      <c r="B50" t="s">
        <v>89</v>
      </c>
      <c r="C50" s="12">
        <v>1</v>
      </c>
      <c r="D50" s="8">
        <v>0.6</v>
      </c>
      <c r="E50" s="12">
        <v>1</v>
      </c>
      <c r="F50" s="8">
        <v>0.75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139</v>
      </c>
      <c r="C51" s="12">
        <v>1</v>
      </c>
      <c r="D51" s="8">
        <v>0.6</v>
      </c>
      <c r="E51" s="12">
        <v>0</v>
      </c>
      <c r="F51" s="8">
        <v>0</v>
      </c>
      <c r="G51" s="12">
        <v>1</v>
      </c>
      <c r="H51" s="8">
        <v>2.94</v>
      </c>
      <c r="I51" s="12">
        <v>0</v>
      </c>
    </row>
    <row r="52" spans="2:9" ht="15" customHeight="1" x14ac:dyDescent="0.15">
      <c r="B52" t="s">
        <v>69</v>
      </c>
      <c r="C52" s="12">
        <v>1</v>
      </c>
      <c r="D52" s="8">
        <v>0.6</v>
      </c>
      <c r="E52" s="12">
        <v>1</v>
      </c>
      <c r="F52" s="8">
        <v>0.75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74</v>
      </c>
      <c r="C53" s="12">
        <v>1</v>
      </c>
      <c r="D53" s="8">
        <v>0.6</v>
      </c>
      <c r="E53" s="12">
        <v>1</v>
      </c>
      <c r="F53" s="8">
        <v>0.75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75</v>
      </c>
      <c r="C54" s="12">
        <v>1</v>
      </c>
      <c r="D54" s="8">
        <v>0.6</v>
      </c>
      <c r="E54" s="12">
        <v>1</v>
      </c>
      <c r="F54" s="8">
        <v>0.75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79</v>
      </c>
      <c r="C55" s="12">
        <v>1</v>
      </c>
      <c r="D55" s="8">
        <v>0.6</v>
      </c>
      <c r="E55" s="12">
        <v>1</v>
      </c>
      <c r="F55" s="8">
        <v>0.75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81</v>
      </c>
      <c r="C56" s="12">
        <v>1</v>
      </c>
      <c r="D56" s="8">
        <v>0.6</v>
      </c>
      <c r="E56" s="12">
        <v>1</v>
      </c>
      <c r="F56" s="8">
        <v>0.75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85</v>
      </c>
      <c r="C57" s="12">
        <v>1</v>
      </c>
      <c r="D57" s="8">
        <v>0.6</v>
      </c>
      <c r="E57" s="12">
        <v>0</v>
      </c>
      <c r="F57" s="8">
        <v>0</v>
      </c>
      <c r="G57" s="12">
        <v>1</v>
      </c>
      <c r="H57" s="8">
        <v>2.94</v>
      </c>
      <c r="I57" s="12">
        <v>0</v>
      </c>
    </row>
    <row r="60" spans="2:9" ht="33" customHeight="1" x14ac:dyDescent="0.15">
      <c r="B60" t="s">
        <v>744</v>
      </c>
      <c r="C60" s="10" t="s">
        <v>56</v>
      </c>
      <c r="D60" s="10" t="s">
        <v>57</v>
      </c>
      <c r="E60" s="10" t="s">
        <v>58</v>
      </c>
      <c r="F60" s="10" t="s">
        <v>59</v>
      </c>
      <c r="G60" s="10" t="s">
        <v>60</v>
      </c>
      <c r="H60" s="10" t="s">
        <v>61</v>
      </c>
      <c r="I60" s="10" t="s">
        <v>62</v>
      </c>
    </row>
    <row r="61" spans="2:9" ht="15" customHeight="1" x14ac:dyDescent="0.15">
      <c r="B61" t="s">
        <v>145</v>
      </c>
      <c r="C61" s="12">
        <v>27</v>
      </c>
      <c r="D61" s="8">
        <v>16.07</v>
      </c>
      <c r="E61" s="12">
        <v>16</v>
      </c>
      <c r="F61" s="8">
        <v>12.03</v>
      </c>
      <c r="G61" s="12">
        <v>11</v>
      </c>
      <c r="H61" s="8">
        <v>32.35</v>
      </c>
      <c r="I61" s="12">
        <v>0</v>
      </c>
    </row>
    <row r="62" spans="2:9" ht="15" customHeight="1" x14ac:dyDescent="0.15">
      <c r="B62" t="s">
        <v>242</v>
      </c>
      <c r="C62" s="12">
        <v>18</v>
      </c>
      <c r="D62" s="8">
        <v>10.71</v>
      </c>
      <c r="E62" s="12">
        <v>17</v>
      </c>
      <c r="F62" s="8">
        <v>12.78</v>
      </c>
      <c r="G62" s="12">
        <v>1</v>
      </c>
      <c r="H62" s="8">
        <v>2.94</v>
      </c>
      <c r="I62" s="12">
        <v>0</v>
      </c>
    </row>
    <row r="63" spans="2:9" ht="15" customHeight="1" x14ac:dyDescent="0.15">
      <c r="B63" t="s">
        <v>146</v>
      </c>
      <c r="C63" s="12">
        <v>6</v>
      </c>
      <c r="D63" s="8">
        <v>3.57</v>
      </c>
      <c r="E63" s="12">
        <v>6</v>
      </c>
      <c r="F63" s="8">
        <v>4.51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153</v>
      </c>
      <c r="C64" s="12">
        <v>6</v>
      </c>
      <c r="D64" s="8">
        <v>3.57</v>
      </c>
      <c r="E64" s="12">
        <v>6</v>
      </c>
      <c r="F64" s="8">
        <v>4.51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160</v>
      </c>
      <c r="C65" s="12">
        <v>6</v>
      </c>
      <c r="D65" s="8">
        <v>3.57</v>
      </c>
      <c r="E65" s="12">
        <v>6</v>
      </c>
      <c r="F65" s="8">
        <v>4.51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178</v>
      </c>
      <c r="C66" s="12">
        <v>5</v>
      </c>
      <c r="D66" s="8">
        <v>2.98</v>
      </c>
      <c r="E66" s="12">
        <v>3</v>
      </c>
      <c r="F66" s="8">
        <v>2.2599999999999998</v>
      </c>
      <c r="G66" s="12">
        <v>2</v>
      </c>
      <c r="H66" s="8">
        <v>5.88</v>
      </c>
      <c r="I66" s="12">
        <v>0</v>
      </c>
    </row>
    <row r="67" spans="2:9" ht="15" customHeight="1" x14ac:dyDescent="0.15">
      <c r="B67" t="s">
        <v>193</v>
      </c>
      <c r="C67" s="12">
        <v>5</v>
      </c>
      <c r="D67" s="8">
        <v>2.98</v>
      </c>
      <c r="E67" s="12">
        <v>4</v>
      </c>
      <c r="F67" s="8">
        <v>3.01</v>
      </c>
      <c r="G67" s="12">
        <v>1</v>
      </c>
      <c r="H67" s="8">
        <v>2.94</v>
      </c>
      <c r="I67" s="12">
        <v>0</v>
      </c>
    </row>
    <row r="68" spans="2:9" ht="15" customHeight="1" x14ac:dyDescent="0.15">
      <c r="B68" t="s">
        <v>150</v>
      </c>
      <c r="C68" s="12">
        <v>5</v>
      </c>
      <c r="D68" s="8">
        <v>2.98</v>
      </c>
      <c r="E68" s="12">
        <v>5</v>
      </c>
      <c r="F68" s="8">
        <v>3.76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180</v>
      </c>
      <c r="C69" s="12">
        <v>5</v>
      </c>
      <c r="D69" s="8">
        <v>2.98</v>
      </c>
      <c r="E69" s="12">
        <v>4</v>
      </c>
      <c r="F69" s="8">
        <v>3.01</v>
      </c>
      <c r="G69" s="12">
        <v>1</v>
      </c>
      <c r="H69" s="8">
        <v>2.94</v>
      </c>
      <c r="I69" s="12">
        <v>0</v>
      </c>
    </row>
    <row r="70" spans="2:9" ht="15" customHeight="1" x14ac:dyDescent="0.15">
      <c r="B70" t="s">
        <v>158</v>
      </c>
      <c r="C70" s="12">
        <v>5</v>
      </c>
      <c r="D70" s="8">
        <v>2.98</v>
      </c>
      <c r="E70" s="12">
        <v>5</v>
      </c>
      <c r="F70" s="8">
        <v>3.76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161</v>
      </c>
      <c r="C71" s="12">
        <v>5</v>
      </c>
      <c r="D71" s="8">
        <v>2.98</v>
      </c>
      <c r="E71" s="12">
        <v>5</v>
      </c>
      <c r="F71" s="8">
        <v>3.76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149</v>
      </c>
      <c r="C72" s="12">
        <v>4</v>
      </c>
      <c r="D72" s="8">
        <v>2.38</v>
      </c>
      <c r="E72" s="12">
        <v>4</v>
      </c>
      <c r="F72" s="8">
        <v>3.01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151</v>
      </c>
      <c r="C73" s="12">
        <v>4</v>
      </c>
      <c r="D73" s="8">
        <v>2.38</v>
      </c>
      <c r="E73" s="12">
        <v>3</v>
      </c>
      <c r="F73" s="8">
        <v>2.2599999999999998</v>
      </c>
      <c r="G73" s="12">
        <v>1</v>
      </c>
      <c r="H73" s="8">
        <v>2.94</v>
      </c>
      <c r="I73" s="12">
        <v>0</v>
      </c>
    </row>
    <row r="74" spans="2:9" ht="15" customHeight="1" x14ac:dyDescent="0.15">
      <c r="B74" t="s">
        <v>253</v>
      </c>
      <c r="C74" s="12">
        <v>4</v>
      </c>
      <c r="D74" s="8">
        <v>2.38</v>
      </c>
      <c r="E74" s="12">
        <v>4</v>
      </c>
      <c r="F74" s="8">
        <v>3.01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177</v>
      </c>
      <c r="C75" s="12">
        <v>3</v>
      </c>
      <c r="D75" s="8">
        <v>1.79</v>
      </c>
      <c r="E75" s="12">
        <v>3</v>
      </c>
      <c r="F75" s="8">
        <v>2.2599999999999998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148</v>
      </c>
      <c r="C76" s="12">
        <v>3</v>
      </c>
      <c r="D76" s="8">
        <v>1.79</v>
      </c>
      <c r="E76" s="12">
        <v>3</v>
      </c>
      <c r="F76" s="8">
        <v>2.2599999999999998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181</v>
      </c>
      <c r="C77" s="12">
        <v>3</v>
      </c>
      <c r="D77" s="8">
        <v>1.79</v>
      </c>
      <c r="E77" s="12">
        <v>3</v>
      </c>
      <c r="F77" s="8">
        <v>2.2599999999999998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257</v>
      </c>
      <c r="C78" s="12">
        <v>3</v>
      </c>
      <c r="D78" s="8">
        <v>1.79</v>
      </c>
      <c r="E78" s="12">
        <v>3</v>
      </c>
      <c r="F78" s="8">
        <v>2.2599999999999998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164</v>
      </c>
      <c r="C79" s="12">
        <v>3</v>
      </c>
      <c r="D79" s="8">
        <v>1.79</v>
      </c>
      <c r="E79" s="12">
        <v>2</v>
      </c>
      <c r="F79" s="8">
        <v>1.5</v>
      </c>
      <c r="G79" s="12">
        <v>1</v>
      </c>
      <c r="H79" s="8">
        <v>2.94</v>
      </c>
      <c r="I79" s="12">
        <v>0</v>
      </c>
    </row>
    <row r="80" spans="2:9" ht="15" customHeight="1" x14ac:dyDescent="0.15">
      <c r="B80" t="s">
        <v>175</v>
      </c>
      <c r="C80" s="12">
        <v>2</v>
      </c>
      <c r="D80" s="8">
        <v>1.19</v>
      </c>
      <c r="E80" s="12">
        <v>2</v>
      </c>
      <c r="F80" s="8">
        <v>1.5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179</v>
      </c>
      <c r="C81" s="12">
        <v>2</v>
      </c>
      <c r="D81" s="8">
        <v>1.19</v>
      </c>
      <c r="E81" s="12">
        <v>1</v>
      </c>
      <c r="F81" s="8">
        <v>0.75</v>
      </c>
      <c r="G81" s="12">
        <v>1</v>
      </c>
      <c r="H81" s="8">
        <v>2.94</v>
      </c>
      <c r="I81" s="12">
        <v>0</v>
      </c>
    </row>
    <row r="82" spans="2:9" ht="15" customHeight="1" x14ac:dyDescent="0.15">
      <c r="B82" t="s">
        <v>300</v>
      </c>
      <c r="C82" s="12">
        <v>2</v>
      </c>
      <c r="D82" s="8">
        <v>1.19</v>
      </c>
      <c r="E82" s="12">
        <v>1</v>
      </c>
      <c r="F82" s="8">
        <v>0.75</v>
      </c>
      <c r="G82" s="12">
        <v>1</v>
      </c>
      <c r="H82" s="8">
        <v>2.94</v>
      </c>
      <c r="I82" s="12">
        <v>0</v>
      </c>
    </row>
    <row r="83" spans="2:9" ht="15" customHeight="1" x14ac:dyDescent="0.15">
      <c r="B83" t="s">
        <v>250</v>
      </c>
      <c r="C83" s="12">
        <v>2</v>
      </c>
      <c r="D83" s="8">
        <v>1.19</v>
      </c>
      <c r="E83" s="12">
        <v>0</v>
      </c>
      <c r="F83" s="8">
        <v>0</v>
      </c>
      <c r="G83" s="12">
        <v>2</v>
      </c>
      <c r="H83" s="8">
        <v>5.88</v>
      </c>
      <c r="I83" s="12">
        <v>0</v>
      </c>
    </row>
    <row r="84" spans="2:9" ht="15" customHeight="1" x14ac:dyDescent="0.15">
      <c r="B84" t="s">
        <v>172</v>
      </c>
      <c r="C84" s="12">
        <v>2</v>
      </c>
      <c r="D84" s="8">
        <v>1.19</v>
      </c>
      <c r="E84" s="12">
        <v>2</v>
      </c>
      <c r="F84" s="8">
        <v>1.5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152</v>
      </c>
      <c r="C85" s="12">
        <v>2</v>
      </c>
      <c r="D85" s="8">
        <v>1.19</v>
      </c>
      <c r="E85" s="12">
        <v>2</v>
      </c>
      <c r="F85" s="8">
        <v>1.5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168</v>
      </c>
      <c r="C86" s="12">
        <v>2</v>
      </c>
      <c r="D86" s="8">
        <v>1.19</v>
      </c>
      <c r="E86" s="12">
        <v>0</v>
      </c>
      <c r="F86" s="8">
        <v>0</v>
      </c>
      <c r="G86" s="12">
        <v>2</v>
      </c>
      <c r="H86" s="8">
        <v>5.88</v>
      </c>
      <c r="I86" s="12">
        <v>0</v>
      </c>
    </row>
    <row r="87" spans="2:9" ht="15" customHeight="1" x14ac:dyDescent="0.15">
      <c r="B87" t="s">
        <v>283</v>
      </c>
      <c r="C87" s="12">
        <v>2</v>
      </c>
      <c r="D87" s="8">
        <v>1.19</v>
      </c>
      <c r="E87" s="12">
        <v>2</v>
      </c>
      <c r="F87" s="8">
        <v>1.5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559</v>
      </c>
      <c r="C88" s="12">
        <v>2</v>
      </c>
      <c r="D88" s="8">
        <v>1.19</v>
      </c>
      <c r="E88" s="12">
        <v>0</v>
      </c>
      <c r="F88" s="8">
        <v>0</v>
      </c>
      <c r="G88" s="12">
        <v>2</v>
      </c>
      <c r="H88" s="8">
        <v>5.88</v>
      </c>
      <c r="I88" s="12">
        <v>0</v>
      </c>
    </row>
    <row r="89" spans="2:9" ht="15" customHeight="1" x14ac:dyDescent="0.15">
      <c r="B89" t="s">
        <v>159</v>
      </c>
      <c r="C89" s="12">
        <v>2</v>
      </c>
      <c r="D89" s="8">
        <v>1.19</v>
      </c>
      <c r="E89" s="12">
        <v>2</v>
      </c>
      <c r="F89" s="8">
        <v>1.5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580</v>
      </c>
      <c r="C90" s="12">
        <v>2</v>
      </c>
      <c r="D90" s="8">
        <v>1.19</v>
      </c>
      <c r="E90" s="12">
        <v>0</v>
      </c>
      <c r="F90" s="8">
        <v>0</v>
      </c>
      <c r="G90" s="12">
        <v>2</v>
      </c>
      <c r="H90" s="8">
        <v>5.88</v>
      </c>
      <c r="I90" s="12">
        <v>0</v>
      </c>
    </row>
    <row r="92" spans="2:9" ht="15" customHeight="1" x14ac:dyDescent="0.15">
      <c r="B92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13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745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14</v>
      </c>
      <c r="D6" s="8">
        <v>29.79</v>
      </c>
      <c r="E6" s="12">
        <v>3</v>
      </c>
      <c r="F6" s="8">
        <v>10.71</v>
      </c>
      <c r="G6" s="12">
        <v>11</v>
      </c>
      <c r="H6" s="8">
        <v>57.89</v>
      </c>
      <c r="I6" s="12">
        <v>0</v>
      </c>
    </row>
    <row r="7" spans="2:9" ht="15" customHeight="1" x14ac:dyDescent="0.15">
      <c r="B7" t="s">
        <v>42</v>
      </c>
      <c r="C7" s="12">
        <v>3</v>
      </c>
      <c r="D7" s="8">
        <v>6.38</v>
      </c>
      <c r="E7" s="12">
        <v>1</v>
      </c>
      <c r="F7" s="8">
        <v>3.57</v>
      </c>
      <c r="G7" s="12">
        <v>2</v>
      </c>
      <c r="H7" s="8">
        <v>10.53</v>
      </c>
      <c r="I7" s="12">
        <v>0</v>
      </c>
    </row>
    <row r="8" spans="2:9" ht="15" customHeight="1" x14ac:dyDescent="0.15">
      <c r="B8" t="s">
        <v>43</v>
      </c>
      <c r="C8" s="12">
        <v>1</v>
      </c>
      <c r="D8" s="8">
        <v>2.13</v>
      </c>
      <c r="E8" s="12">
        <v>0</v>
      </c>
      <c r="F8" s="8">
        <v>0</v>
      </c>
      <c r="G8" s="12">
        <v>1</v>
      </c>
      <c r="H8" s="8">
        <v>5.26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11</v>
      </c>
      <c r="D11" s="8">
        <v>23.4</v>
      </c>
      <c r="E11" s="12">
        <v>9</v>
      </c>
      <c r="F11" s="8">
        <v>32.14</v>
      </c>
      <c r="G11" s="12">
        <v>2</v>
      </c>
      <c r="H11" s="8">
        <v>10.53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3</v>
      </c>
      <c r="D13" s="8">
        <v>6.38</v>
      </c>
      <c r="E13" s="12">
        <v>2</v>
      </c>
      <c r="F13" s="8">
        <v>7.14</v>
      </c>
      <c r="G13" s="12">
        <v>1</v>
      </c>
      <c r="H13" s="8">
        <v>5.26</v>
      </c>
      <c r="I13" s="12">
        <v>0</v>
      </c>
    </row>
    <row r="14" spans="2:9" ht="15" customHeight="1" x14ac:dyDescent="0.15">
      <c r="B14" t="s">
        <v>49</v>
      </c>
      <c r="C14" s="12">
        <v>1</v>
      </c>
      <c r="D14" s="8">
        <v>2.13</v>
      </c>
      <c r="E14" s="12">
        <v>1</v>
      </c>
      <c r="F14" s="8">
        <v>3.57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50</v>
      </c>
      <c r="C15" s="12">
        <v>5</v>
      </c>
      <c r="D15" s="8">
        <v>10.64</v>
      </c>
      <c r="E15" s="12">
        <v>5</v>
      </c>
      <c r="F15" s="8">
        <v>17.86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51</v>
      </c>
      <c r="C16" s="12">
        <v>5</v>
      </c>
      <c r="D16" s="8">
        <v>10.64</v>
      </c>
      <c r="E16" s="12">
        <v>4</v>
      </c>
      <c r="F16" s="8">
        <v>14.29</v>
      </c>
      <c r="G16" s="12">
        <v>1</v>
      </c>
      <c r="H16" s="8">
        <v>5.26</v>
      </c>
      <c r="I16" s="12">
        <v>0</v>
      </c>
    </row>
    <row r="17" spans="2:9" ht="15" customHeight="1" x14ac:dyDescent="0.15">
      <c r="B17" t="s">
        <v>52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1</v>
      </c>
      <c r="D18" s="8">
        <v>2.13</v>
      </c>
      <c r="E18" s="12">
        <v>1</v>
      </c>
      <c r="F18" s="8">
        <v>3.57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54</v>
      </c>
      <c r="C19" s="12">
        <v>3</v>
      </c>
      <c r="D19" s="8">
        <v>6.38</v>
      </c>
      <c r="E19" s="12">
        <v>2</v>
      </c>
      <c r="F19" s="8">
        <v>7.14</v>
      </c>
      <c r="G19" s="12">
        <v>1</v>
      </c>
      <c r="H19" s="8">
        <v>5.26</v>
      </c>
      <c r="I19" s="12">
        <v>0</v>
      </c>
    </row>
    <row r="20" spans="2:9" ht="15" customHeight="1" x14ac:dyDescent="0.15">
      <c r="B20" s="9" t="s">
        <v>601</v>
      </c>
      <c r="C20" s="12">
        <f>SUM(LTBL_29450[総数／事業所数])</f>
        <v>47</v>
      </c>
      <c r="E20" s="12">
        <f>SUBTOTAL(109,LTBL_29450[個人／事業所数])</f>
        <v>28</v>
      </c>
      <c r="G20" s="12">
        <f>SUBTOTAL(109,LTBL_29450[法人／事業所数])</f>
        <v>19</v>
      </c>
      <c r="I20" s="12">
        <f>SUBTOTAL(109,LTBL_29450[法人以外の団体／事業所数])</f>
        <v>0</v>
      </c>
    </row>
    <row r="21" spans="2:9" ht="15" customHeight="1" x14ac:dyDescent="0.15">
      <c r="E21" s="11">
        <f>LTBL_29450[[#Totals],[個人／事業所数]]/LTBL_29450[[#Totals],[総数／事業所数]]</f>
        <v>0.5957446808510638</v>
      </c>
      <c r="G21" s="11">
        <f>LTBL_29450[[#Totals],[法人／事業所数]]/LTBL_29450[[#Totals],[総数／事業所数]]</f>
        <v>0.40425531914893614</v>
      </c>
      <c r="I21" s="11">
        <f>LTBL_29450[[#Totals],[法人以外の団体／事業所数]]/LTBL_29450[[#Totals],[総数／事業所数]]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699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3</v>
      </c>
      <c r="D24" t="s">
        <v>602</v>
      </c>
      <c r="E24">
        <v>0</v>
      </c>
      <c r="F24" t="s">
        <v>604</v>
      </c>
      <c r="G24">
        <v>3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746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63</v>
      </c>
      <c r="C29" s="12">
        <v>10</v>
      </c>
      <c r="D29" s="8">
        <v>21.28</v>
      </c>
      <c r="E29" s="12">
        <v>1</v>
      </c>
      <c r="F29" s="8">
        <v>3.57</v>
      </c>
      <c r="G29" s="12">
        <v>9</v>
      </c>
      <c r="H29" s="8">
        <v>47.37</v>
      </c>
      <c r="I29" s="12">
        <v>0</v>
      </c>
    </row>
    <row r="30" spans="2:9" ht="15" customHeight="1" x14ac:dyDescent="0.15">
      <c r="B30" t="s">
        <v>70</v>
      </c>
      <c r="C30" s="12">
        <v>6</v>
      </c>
      <c r="D30" s="8">
        <v>12.77</v>
      </c>
      <c r="E30" s="12">
        <v>6</v>
      </c>
      <c r="F30" s="8">
        <v>21.43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65</v>
      </c>
      <c r="C31" s="12">
        <v>4</v>
      </c>
      <c r="D31" s="8">
        <v>8.51</v>
      </c>
      <c r="E31" s="12">
        <v>2</v>
      </c>
      <c r="F31" s="8">
        <v>7.14</v>
      </c>
      <c r="G31" s="12">
        <v>2</v>
      </c>
      <c r="H31" s="8">
        <v>10.53</v>
      </c>
      <c r="I31" s="12">
        <v>0</v>
      </c>
    </row>
    <row r="32" spans="2:9" ht="15" customHeight="1" x14ac:dyDescent="0.15">
      <c r="B32" t="s">
        <v>72</v>
      </c>
      <c r="C32" s="12">
        <v>4</v>
      </c>
      <c r="D32" s="8">
        <v>8.51</v>
      </c>
      <c r="E32" s="12">
        <v>2</v>
      </c>
      <c r="F32" s="8">
        <v>7.14</v>
      </c>
      <c r="G32" s="12">
        <v>2</v>
      </c>
      <c r="H32" s="8">
        <v>10.53</v>
      </c>
      <c r="I32" s="12">
        <v>0</v>
      </c>
    </row>
    <row r="33" spans="2:9" ht="15" customHeight="1" x14ac:dyDescent="0.15">
      <c r="B33" t="s">
        <v>116</v>
      </c>
      <c r="C33" s="12">
        <v>3</v>
      </c>
      <c r="D33" s="8">
        <v>6.38</v>
      </c>
      <c r="E33" s="12">
        <v>2</v>
      </c>
      <c r="F33" s="8">
        <v>7.14</v>
      </c>
      <c r="G33" s="12">
        <v>1</v>
      </c>
      <c r="H33" s="8">
        <v>5.26</v>
      </c>
      <c r="I33" s="12">
        <v>0</v>
      </c>
    </row>
    <row r="34" spans="2:9" ht="15" customHeight="1" x14ac:dyDescent="0.15">
      <c r="B34" t="s">
        <v>77</v>
      </c>
      <c r="C34" s="12">
        <v>3</v>
      </c>
      <c r="D34" s="8">
        <v>6.38</v>
      </c>
      <c r="E34" s="12">
        <v>3</v>
      </c>
      <c r="F34" s="8">
        <v>10.71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78</v>
      </c>
      <c r="C35" s="12">
        <v>3</v>
      </c>
      <c r="D35" s="8">
        <v>6.38</v>
      </c>
      <c r="E35" s="12">
        <v>3</v>
      </c>
      <c r="F35" s="8">
        <v>10.71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67</v>
      </c>
      <c r="C36" s="12">
        <v>2</v>
      </c>
      <c r="D36" s="8">
        <v>4.26</v>
      </c>
      <c r="E36" s="12">
        <v>1</v>
      </c>
      <c r="F36" s="8">
        <v>3.57</v>
      </c>
      <c r="G36" s="12">
        <v>1</v>
      </c>
      <c r="H36" s="8">
        <v>5.26</v>
      </c>
      <c r="I36" s="12">
        <v>0</v>
      </c>
    </row>
    <row r="37" spans="2:9" ht="15" customHeight="1" x14ac:dyDescent="0.15">
      <c r="B37" t="s">
        <v>94</v>
      </c>
      <c r="C37" s="12">
        <v>2</v>
      </c>
      <c r="D37" s="8">
        <v>4.26</v>
      </c>
      <c r="E37" s="12">
        <v>2</v>
      </c>
      <c r="F37" s="8">
        <v>7.14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101</v>
      </c>
      <c r="C38" s="12">
        <v>2</v>
      </c>
      <c r="D38" s="8">
        <v>4.26</v>
      </c>
      <c r="E38" s="12">
        <v>1</v>
      </c>
      <c r="F38" s="8">
        <v>3.57</v>
      </c>
      <c r="G38" s="12">
        <v>1</v>
      </c>
      <c r="H38" s="8">
        <v>5.26</v>
      </c>
      <c r="I38" s="12">
        <v>0</v>
      </c>
    </row>
    <row r="39" spans="2:9" ht="15" customHeight="1" x14ac:dyDescent="0.15">
      <c r="B39" t="s">
        <v>82</v>
      </c>
      <c r="C39" s="12">
        <v>2</v>
      </c>
      <c r="D39" s="8">
        <v>4.26</v>
      </c>
      <c r="E39" s="12">
        <v>1</v>
      </c>
      <c r="F39" s="8">
        <v>3.57</v>
      </c>
      <c r="G39" s="12">
        <v>1</v>
      </c>
      <c r="H39" s="8">
        <v>5.26</v>
      </c>
      <c r="I39" s="12">
        <v>0</v>
      </c>
    </row>
    <row r="40" spans="2:9" ht="15" customHeight="1" x14ac:dyDescent="0.15">
      <c r="B40" t="s">
        <v>100</v>
      </c>
      <c r="C40" s="12">
        <v>1</v>
      </c>
      <c r="D40" s="8">
        <v>2.13</v>
      </c>
      <c r="E40" s="12">
        <v>0</v>
      </c>
      <c r="F40" s="8">
        <v>0</v>
      </c>
      <c r="G40" s="12">
        <v>1</v>
      </c>
      <c r="H40" s="8">
        <v>5.26</v>
      </c>
      <c r="I40" s="12">
        <v>0</v>
      </c>
    </row>
    <row r="41" spans="2:9" ht="15" customHeight="1" x14ac:dyDescent="0.15">
      <c r="B41" t="s">
        <v>126</v>
      </c>
      <c r="C41" s="12">
        <v>1</v>
      </c>
      <c r="D41" s="8">
        <v>2.13</v>
      </c>
      <c r="E41" s="12">
        <v>0</v>
      </c>
      <c r="F41" s="8">
        <v>0</v>
      </c>
      <c r="G41" s="12">
        <v>1</v>
      </c>
      <c r="H41" s="8">
        <v>5.26</v>
      </c>
      <c r="I41" s="12">
        <v>0</v>
      </c>
    </row>
    <row r="42" spans="2:9" ht="15" customHeight="1" x14ac:dyDescent="0.15">
      <c r="B42" t="s">
        <v>87</v>
      </c>
      <c r="C42" s="12">
        <v>1</v>
      </c>
      <c r="D42" s="8">
        <v>2.13</v>
      </c>
      <c r="E42" s="12">
        <v>1</v>
      </c>
      <c r="F42" s="8">
        <v>3.57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75</v>
      </c>
      <c r="C43" s="12">
        <v>1</v>
      </c>
      <c r="D43" s="8">
        <v>2.13</v>
      </c>
      <c r="E43" s="12">
        <v>1</v>
      </c>
      <c r="F43" s="8">
        <v>3.57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81</v>
      </c>
      <c r="C44" s="12">
        <v>1</v>
      </c>
      <c r="D44" s="8">
        <v>2.13</v>
      </c>
      <c r="E44" s="12">
        <v>1</v>
      </c>
      <c r="F44" s="8">
        <v>3.57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85</v>
      </c>
      <c r="C45" s="12">
        <v>1</v>
      </c>
      <c r="D45" s="8">
        <v>2.13</v>
      </c>
      <c r="E45" s="12">
        <v>1</v>
      </c>
      <c r="F45" s="8">
        <v>3.57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119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64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90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99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66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93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105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95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114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120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86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96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98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97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110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121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91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122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103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123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111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124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125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92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127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128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129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130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131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106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118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132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133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112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109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134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135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136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115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137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138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117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88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89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83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68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139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69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71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104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73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74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140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141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76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107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79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80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84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113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102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108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142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634</v>
      </c>
      <c r="C111" s="10" t="s">
        <v>56</v>
      </c>
      <c r="D111" s="10" t="s">
        <v>57</v>
      </c>
      <c r="E111" s="10" t="s">
        <v>58</v>
      </c>
      <c r="F111" s="10" t="s">
        <v>59</v>
      </c>
      <c r="G111" s="10" t="s">
        <v>60</v>
      </c>
      <c r="H111" s="10" t="s">
        <v>61</v>
      </c>
      <c r="I111" s="10" t="s">
        <v>62</v>
      </c>
    </row>
    <row r="112" spans="2:9" ht="15" customHeight="1" x14ac:dyDescent="0.15">
      <c r="B112" t="s">
        <v>145</v>
      </c>
      <c r="C112" s="12">
        <v>9</v>
      </c>
      <c r="D112" s="8">
        <v>19.149999999999999</v>
      </c>
      <c r="E112" s="12">
        <v>0</v>
      </c>
      <c r="F112" s="8">
        <v>0</v>
      </c>
      <c r="G112" s="12">
        <v>9</v>
      </c>
      <c r="H112" s="8">
        <v>47.37</v>
      </c>
      <c r="I112" s="12">
        <v>0</v>
      </c>
    </row>
    <row r="113" spans="2:9" ht="15" customHeight="1" x14ac:dyDescent="0.15">
      <c r="B113" t="s">
        <v>170</v>
      </c>
      <c r="C113" s="12">
        <v>3</v>
      </c>
      <c r="D113" s="8">
        <v>6.38</v>
      </c>
      <c r="E113" s="12">
        <v>2</v>
      </c>
      <c r="F113" s="8">
        <v>7.14</v>
      </c>
      <c r="G113" s="12">
        <v>1</v>
      </c>
      <c r="H113" s="8">
        <v>5.26</v>
      </c>
      <c r="I113" s="12">
        <v>0</v>
      </c>
    </row>
    <row r="114" spans="2:9" ht="15" customHeight="1" x14ac:dyDescent="0.15">
      <c r="B114" t="s">
        <v>150</v>
      </c>
      <c r="C114" s="12">
        <v>3</v>
      </c>
      <c r="D114" s="8">
        <v>6.38</v>
      </c>
      <c r="E114" s="12">
        <v>3</v>
      </c>
      <c r="F114" s="8">
        <v>10.71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180</v>
      </c>
      <c r="C115" s="12">
        <v>3</v>
      </c>
      <c r="D115" s="8">
        <v>6.38</v>
      </c>
      <c r="E115" s="12">
        <v>1</v>
      </c>
      <c r="F115" s="8">
        <v>3.57</v>
      </c>
      <c r="G115" s="12">
        <v>2</v>
      </c>
      <c r="H115" s="8">
        <v>10.53</v>
      </c>
      <c r="I115" s="12">
        <v>0</v>
      </c>
    </row>
    <row r="116" spans="2:9" ht="15" customHeight="1" x14ac:dyDescent="0.15">
      <c r="B116" t="s">
        <v>264</v>
      </c>
      <c r="C116" s="12">
        <v>3</v>
      </c>
      <c r="D116" s="8">
        <v>6.38</v>
      </c>
      <c r="E116" s="12">
        <v>2</v>
      </c>
      <c r="F116" s="8">
        <v>7.14</v>
      </c>
      <c r="G116" s="12">
        <v>1</v>
      </c>
      <c r="H116" s="8">
        <v>5.26</v>
      </c>
      <c r="I116" s="12">
        <v>0</v>
      </c>
    </row>
    <row r="117" spans="2:9" ht="15" customHeight="1" x14ac:dyDescent="0.15">
      <c r="B117" t="s">
        <v>148</v>
      </c>
      <c r="C117" s="12">
        <v>2</v>
      </c>
      <c r="D117" s="8">
        <v>4.26</v>
      </c>
      <c r="E117" s="12">
        <v>2</v>
      </c>
      <c r="F117" s="8">
        <v>7.14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253</v>
      </c>
      <c r="C118" s="12">
        <v>2</v>
      </c>
      <c r="D118" s="8">
        <v>4.26</v>
      </c>
      <c r="E118" s="12">
        <v>2</v>
      </c>
      <c r="F118" s="8">
        <v>7.14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160</v>
      </c>
      <c r="C119" s="12">
        <v>2</v>
      </c>
      <c r="D119" s="8">
        <v>4.26</v>
      </c>
      <c r="E119" s="12">
        <v>2</v>
      </c>
      <c r="F119" s="8">
        <v>7.14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256</v>
      </c>
      <c r="C120" s="12">
        <v>2</v>
      </c>
      <c r="D120" s="8">
        <v>4.26</v>
      </c>
      <c r="E120" s="12">
        <v>1</v>
      </c>
      <c r="F120" s="8">
        <v>3.57</v>
      </c>
      <c r="G120" s="12">
        <v>1</v>
      </c>
      <c r="H120" s="8">
        <v>5.26</v>
      </c>
      <c r="I120" s="12">
        <v>0</v>
      </c>
    </row>
    <row r="121" spans="2:9" ht="15" customHeight="1" x14ac:dyDescent="0.15">
      <c r="B121" t="s">
        <v>164</v>
      </c>
      <c r="C121" s="12">
        <v>2</v>
      </c>
      <c r="D121" s="8">
        <v>4.26</v>
      </c>
      <c r="E121" s="12">
        <v>1</v>
      </c>
      <c r="F121" s="8">
        <v>3.57</v>
      </c>
      <c r="G121" s="12">
        <v>1</v>
      </c>
      <c r="H121" s="8">
        <v>5.26</v>
      </c>
      <c r="I121" s="12">
        <v>0</v>
      </c>
    </row>
    <row r="122" spans="2:9" ht="15" customHeight="1" x14ac:dyDescent="0.15">
      <c r="B122" t="s">
        <v>175</v>
      </c>
      <c r="C122" s="12">
        <v>1</v>
      </c>
      <c r="D122" s="8">
        <v>2.13</v>
      </c>
      <c r="E122" s="12">
        <v>1</v>
      </c>
      <c r="F122" s="8">
        <v>3.57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260</v>
      </c>
      <c r="C123" s="12">
        <v>1</v>
      </c>
      <c r="D123" s="8">
        <v>2.13</v>
      </c>
      <c r="E123" s="12">
        <v>0</v>
      </c>
      <c r="F123" s="8">
        <v>0</v>
      </c>
      <c r="G123" s="12">
        <v>1</v>
      </c>
      <c r="H123" s="8">
        <v>5.26</v>
      </c>
      <c r="I123" s="12">
        <v>0</v>
      </c>
    </row>
    <row r="124" spans="2:9" ht="15" customHeight="1" x14ac:dyDescent="0.15">
      <c r="B124" t="s">
        <v>178</v>
      </c>
      <c r="C124" s="12">
        <v>1</v>
      </c>
      <c r="D124" s="8">
        <v>2.13</v>
      </c>
      <c r="E124" s="12">
        <v>1</v>
      </c>
      <c r="F124" s="8">
        <v>3.57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185</v>
      </c>
      <c r="C125" s="12">
        <v>1</v>
      </c>
      <c r="D125" s="8">
        <v>2.13</v>
      </c>
      <c r="E125" s="12">
        <v>0</v>
      </c>
      <c r="F125" s="8">
        <v>0</v>
      </c>
      <c r="G125" s="12">
        <v>1</v>
      </c>
      <c r="H125" s="8">
        <v>5.26</v>
      </c>
      <c r="I125" s="12">
        <v>0</v>
      </c>
    </row>
    <row r="126" spans="2:9" ht="15" customHeight="1" x14ac:dyDescent="0.15">
      <c r="B126" t="s">
        <v>215</v>
      </c>
      <c r="C126" s="12">
        <v>1</v>
      </c>
      <c r="D126" s="8">
        <v>2.13</v>
      </c>
      <c r="E126" s="12">
        <v>0</v>
      </c>
      <c r="F126" s="8">
        <v>0</v>
      </c>
      <c r="G126" s="12">
        <v>1</v>
      </c>
      <c r="H126" s="8">
        <v>5.26</v>
      </c>
      <c r="I126" s="12">
        <v>0</v>
      </c>
    </row>
    <row r="127" spans="2:9" ht="15" customHeight="1" x14ac:dyDescent="0.15">
      <c r="B127" t="s">
        <v>436</v>
      </c>
      <c r="C127" s="12">
        <v>1</v>
      </c>
      <c r="D127" s="8">
        <v>2.13</v>
      </c>
      <c r="E127" s="12">
        <v>0</v>
      </c>
      <c r="F127" s="8">
        <v>0</v>
      </c>
      <c r="G127" s="12">
        <v>1</v>
      </c>
      <c r="H127" s="8">
        <v>5.26</v>
      </c>
      <c r="I127" s="12">
        <v>0</v>
      </c>
    </row>
    <row r="128" spans="2:9" ht="15" customHeight="1" x14ac:dyDescent="0.15">
      <c r="B128" t="s">
        <v>516</v>
      </c>
      <c r="C128" s="12">
        <v>1</v>
      </c>
      <c r="D128" s="8">
        <v>2.13</v>
      </c>
      <c r="E128" s="12">
        <v>1</v>
      </c>
      <c r="F128" s="8">
        <v>3.57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152</v>
      </c>
      <c r="C129" s="12">
        <v>1</v>
      </c>
      <c r="D129" s="8">
        <v>2.13</v>
      </c>
      <c r="E129" s="12">
        <v>1</v>
      </c>
      <c r="F129" s="8">
        <v>3.57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189</v>
      </c>
      <c r="C130" s="12">
        <v>1</v>
      </c>
      <c r="D130" s="8">
        <v>2.13</v>
      </c>
      <c r="E130" s="12">
        <v>1</v>
      </c>
      <c r="F130" s="8">
        <v>3.57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543</v>
      </c>
      <c r="C131" s="12">
        <v>1</v>
      </c>
      <c r="D131" s="8">
        <v>2.13</v>
      </c>
      <c r="E131" s="12">
        <v>1</v>
      </c>
      <c r="F131" s="8">
        <v>3.57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242</v>
      </c>
      <c r="C132" s="12">
        <v>1</v>
      </c>
      <c r="D132" s="8">
        <v>2.13</v>
      </c>
      <c r="E132" s="12">
        <v>1</v>
      </c>
      <c r="F132" s="8">
        <v>3.57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243</v>
      </c>
      <c r="C133" s="12">
        <v>1</v>
      </c>
      <c r="D133" s="8">
        <v>2.13</v>
      </c>
      <c r="E133" s="12">
        <v>1</v>
      </c>
      <c r="F133" s="8">
        <v>3.57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184</v>
      </c>
      <c r="C134" s="12">
        <v>1</v>
      </c>
      <c r="D134" s="8">
        <v>2.13</v>
      </c>
      <c r="E134" s="12">
        <v>1</v>
      </c>
      <c r="F134" s="8">
        <v>3.57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161</v>
      </c>
      <c r="C135" s="12">
        <v>1</v>
      </c>
      <c r="D135" s="8">
        <v>2.13</v>
      </c>
      <c r="E135" s="12">
        <v>1</v>
      </c>
      <c r="F135" s="8">
        <v>3.57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173</v>
      </c>
      <c r="C136" s="12">
        <v>1</v>
      </c>
      <c r="D136" s="8">
        <v>2.13</v>
      </c>
      <c r="E136" s="12">
        <v>1</v>
      </c>
      <c r="F136" s="8">
        <v>3.57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230</v>
      </c>
      <c r="C137" s="12">
        <v>1</v>
      </c>
      <c r="D137" s="8">
        <v>2.13</v>
      </c>
      <c r="E137" s="12">
        <v>1</v>
      </c>
      <c r="F137" s="8">
        <v>3.57</v>
      </c>
      <c r="G137" s="12">
        <v>0</v>
      </c>
      <c r="H137" s="8">
        <v>0</v>
      </c>
      <c r="I137" s="12">
        <v>0</v>
      </c>
    </row>
    <row r="139" spans="2:9" ht="15" customHeight="1" x14ac:dyDescent="0.15">
      <c r="B139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14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747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11</v>
      </c>
      <c r="D6" s="8">
        <v>21.15</v>
      </c>
      <c r="E6" s="12">
        <v>2</v>
      </c>
      <c r="F6" s="8">
        <v>6.9</v>
      </c>
      <c r="G6" s="12">
        <v>9</v>
      </c>
      <c r="H6" s="8">
        <v>42.86</v>
      </c>
      <c r="I6" s="12">
        <v>0</v>
      </c>
    </row>
    <row r="7" spans="2:9" ht="15" customHeight="1" x14ac:dyDescent="0.15">
      <c r="B7" t="s">
        <v>42</v>
      </c>
      <c r="C7" s="12">
        <v>11</v>
      </c>
      <c r="D7" s="8">
        <v>21.15</v>
      </c>
      <c r="E7" s="12">
        <v>6</v>
      </c>
      <c r="F7" s="8">
        <v>20.69</v>
      </c>
      <c r="G7" s="12">
        <v>5</v>
      </c>
      <c r="H7" s="8">
        <v>23.81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14</v>
      </c>
      <c r="D11" s="8">
        <v>26.92</v>
      </c>
      <c r="E11" s="12">
        <v>6</v>
      </c>
      <c r="F11" s="8">
        <v>20.69</v>
      </c>
      <c r="G11" s="12">
        <v>6</v>
      </c>
      <c r="H11" s="8">
        <v>28.57</v>
      </c>
      <c r="I11" s="12">
        <v>2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1</v>
      </c>
      <c r="D13" s="8">
        <v>1.92</v>
      </c>
      <c r="E13" s="12">
        <v>1</v>
      </c>
      <c r="F13" s="8">
        <v>3.45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50</v>
      </c>
      <c r="C15" s="12">
        <v>8</v>
      </c>
      <c r="D15" s="8">
        <v>15.38</v>
      </c>
      <c r="E15" s="12">
        <v>7</v>
      </c>
      <c r="F15" s="8">
        <v>24.14</v>
      </c>
      <c r="G15" s="12">
        <v>1</v>
      </c>
      <c r="H15" s="8">
        <v>4.76</v>
      </c>
      <c r="I15" s="12">
        <v>0</v>
      </c>
    </row>
    <row r="16" spans="2:9" ht="15" customHeight="1" x14ac:dyDescent="0.15">
      <c r="B16" t="s">
        <v>51</v>
      </c>
      <c r="C16" s="12">
        <v>6</v>
      </c>
      <c r="D16" s="8">
        <v>11.54</v>
      </c>
      <c r="E16" s="12">
        <v>6</v>
      </c>
      <c r="F16" s="8">
        <v>20.69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1</v>
      </c>
      <c r="D18" s="8">
        <v>1.92</v>
      </c>
      <c r="E18" s="12">
        <v>1</v>
      </c>
      <c r="F18" s="8">
        <v>3.45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54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601</v>
      </c>
      <c r="C20" s="12">
        <f>SUM(LTBL_29451[総数／事業所数])</f>
        <v>52</v>
      </c>
      <c r="E20" s="12">
        <f>SUBTOTAL(109,LTBL_29451[個人／事業所数])</f>
        <v>29</v>
      </c>
      <c r="G20" s="12">
        <f>SUBTOTAL(109,LTBL_29451[法人／事業所数])</f>
        <v>21</v>
      </c>
      <c r="I20" s="12">
        <f>SUBTOTAL(109,LTBL_29451[法人以外の団体／事業所数])</f>
        <v>2</v>
      </c>
    </row>
    <row r="21" spans="2:9" ht="15" customHeight="1" x14ac:dyDescent="0.15">
      <c r="E21" s="11">
        <f>LTBL_29451[[#Totals],[個人／事業所数]]/LTBL_29451[[#Totals],[総数／事業所数]]</f>
        <v>0.55769230769230771</v>
      </c>
      <c r="G21" s="11">
        <f>LTBL_29451[[#Totals],[法人／事業所数]]/LTBL_29451[[#Totals],[総数／事業所数]]</f>
        <v>0.40384615384615385</v>
      </c>
      <c r="I21" s="11">
        <f>LTBL_29451[[#Totals],[法人以外の団体／事業所数]]/LTBL_29451[[#Totals],[総数／事業所数]]</f>
        <v>3.8461538461538464E-2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633</v>
      </c>
      <c r="G23" s="10" t="s">
        <v>60</v>
      </c>
      <c r="H23" s="10" t="s">
        <v>748</v>
      </c>
      <c r="I23" s="10" t="s">
        <v>62</v>
      </c>
    </row>
    <row r="24" spans="2:9" ht="15" customHeight="1" x14ac:dyDescent="0.15">
      <c r="B24" t="s">
        <v>603</v>
      </c>
      <c r="C24">
        <v>6</v>
      </c>
      <c r="D24" t="s">
        <v>602</v>
      </c>
      <c r="E24">
        <v>0</v>
      </c>
      <c r="F24" t="s">
        <v>604</v>
      </c>
      <c r="G24">
        <v>6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63</v>
      </c>
      <c r="C29" s="12">
        <v>11</v>
      </c>
      <c r="D29" s="8">
        <v>21.15</v>
      </c>
      <c r="E29" s="12">
        <v>2</v>
      </c>
      <c r="F29" s="8">
        <v>6.9</v>
      </c>
      <c r="G29" s="12">
        <v>9</v>
      </c>
      <c r="H29" s="8">
        <v>42.86</v>
      </c>
      <c r="I29" s="12">
        <v>0</v>
      </c>
    </row>
    <row r="30" spans="2:9" ht="15" customHeight="1" x14ac:dyDescent="0.15">
      <c r="B30" t="s">
        <v>94</v>
      </c>
      <c r="C30" s="12">
        <v>7</v>
      </c>
      <c r="D30" s="8">
        <v>13.46</v>
      </c>
      <c r="E30" s="12">
        <v>6</v>
      </c>
      <c r="F30" s="8">
        <v>20.69</v>
      </c>
      <c r="G30" s="12">
        <v>1</v>
      </c>
      <c r="H30" s="8">
        <v>4.76</v>
      </c>
      <c r="I30" s="12">
        <v>0</v>
      </c>
    </row>
    <row r="31" spans="2:9" ht="15" customHeight="1" x14ac:dyDescent="0.15">
      <c r="B31" t="s">
        <v>70</v>
      </c>
      <c r="C31" s="12">
        <v>6</v>
      </c>
      <c r="D31" s="8">
        <v>11.54</v>
      </c>
      <c r="E31" s="12">
        <v>4</v>
      </c>
      <c r="F31" s="8">
        <v>13.79</v>
      </c>
      <c r="G31" s="12">
        <v>2</v>
      </c>
      <c r="H31" s="8">
        <v>9.52</v>
      </c>
      <c r="I31" s="12">
        <v>0</v>
      </c>
    </row>
    <row r="32" spans="2:9" ht="15" customHeight="1" x14ac:dyDescent="0.15">
      <c r="B32" t="s">
        <v>90</v>
      </c>
      <c r="C32" s="12">
        <v>4</v>
      </c>
      <c r="D32" s="8">
        <v>7.69</v>
      </c>
      <c r="E32" s="12">
        <v>2</v>
      </c>
      <c r="F32" s="8">
        <v>6.9</v>
      </c>
      <c r="G32" s="12">
        <v>2</v>
      </c>
      <c r="H32" s="8">
        <v>9.52</v>
      </c>
      <c r="I32" s="12">
        <v>0</v>
      </c>
    </row>
    <row r="33" spans="2:9" ht="15" customHeight="1" x14ac:dyDescent="0.15">
      <c r="B33" t="s">
        <v>78</v>
      </c>
      <c r="C33" s="12">
        <v>4</v>
      </c>
      <c r="D33" s="8">
        <v>7.69</v>
      </c>
      <c r="E33" s="12">
        <v>4</v>
      </c>
      <c r="F33" s="8">
        <v>13.79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72</v>
      </c>
      <c r="C34" s="12">
        <v>3</v>
      </c>
      <c r="D34" s="8">
        <v>5.77</v>
      </c>
      <c r="E34" s="12">
        <v>0</v>
      </c>
      <c r="F34" s="8">
        <v>0</v>
      </c>
      <c r="G34" s="12">
        <v>2</v>
      </c>
      <c r="H34" s="8">
        <v>9.52</v>
      </c>
      <c r="I34" s="12">
        <v>1</v>
      </c>
    </row>
    <row r="35" spans="2:9" ht="15" customHeight="1" x14ac:dyDescent="0.15">
      <c r="B35" t="s">
        <v>67</v>
      </c>
      <c r="C35" s="12">
        <v>2</v>
      </c>
      <c r="D35" s="8">
        <v>3.85</v>
      </c>
      <c r="E35" s="12">
        <v>1</v>
      </c>
      <c r="F35" s="8">
        <v>3.45</v>
      </c>
      <c r="G35" s="12">
        <v>1</v>
      </c>
      <c r="H35" s="8">
        <v>4.76</v>
      </c>
      <c r="I35" s="12">
        <v>0</v>
      </c>
    </row>
    <row r="36" spans="2:9" ht="15" customHeight="1" x14ac:dyDescent="0.15">
      <c r="B36" t="s">
        <v>97</v>
      </c>
      <c r="C36" s="12">
        <v>2</v>
      </c>
      <c r="D36" s="8">
        <v>3.85</v>
      </c>
      <c r="E36" s="12">
        <v>0</v>
      </c>
      <c r="F36" s="8">
        <v>0</v>
      </c>
      <c r="G36" s="12">
        <v>2</v>
      </c>
      <c r="H36" s="8">
        <v>9.52</v>
      </c>
      <c r="I36" s="12">
        <v>0</v>
      </c>
    </row>
    <row r="37" spans="2:9" ht="15" customHeight="1" x14ac:dyDescent="0.15">
      <c r="B37" t="s">
        <v>92</v>
      </c>
      <c r="C37" s="12">
        <v>2</v>
      </c>
      <c r="D37" s="8">
        <v>3.85</v>
      </c>
      <c r="E37" s="12">
        <v>2</v>
      </c>
      <c r="F37" s="8">
        <v>6.9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88</v>
      </c>
      <c r="C38" s="12">
        <v>2</v>
      </c>
      <c r="D38" s="8">
        <v>3.85</v>
      </c>
      <c r="E38" s="12">
        <v>1</v>
      </c>
      <c r="F38" s="8">
        <v>3.45</v>
      </c>
      <c r="G38" s="12">
        <v>0</v>
      </c>
      <c r="H38" s="8">
        <v>0</v>
      </c>
      <c r="I38" s="12">
        <v>1</v>
      </c>
    </row>
    <row r="39" spans="2:9" ht="15" customHeight="1" x14ac:dyDescent="0.15">
      <c r="B39" t="s">
        <v>101</v>
      </c>
      <c r="C39" s="12">
        <v>2</v>
      </c>
      <c r="D39" s="8">
        <v>3.85</v>
      </c>
      <c r="E39" s="12">
        <v>2</v>
      </c>
      <c r="F39" s="8">
        <v>6.9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93</v>
      </c>
      <c r="C40" s="12">
        <v>1</v>
      </c>
      <c r="D40" s="8">
        <v>1.92</v>
      </c>
      <c r="E40" s="12">
        <v>1</v>
      </c>
      <c r="F40" s="8">
        <v>3.45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89</v>
      </c>
      <c r="C41" s="12">
        <v>1</v>
      </c>
      <c r="D41" s="8">
        <v>1.92</v>
      </c>
      <c r="E41" s="12">
        <v>0</v>
      </c>
      <c r="F41" s="8">
        <v>0</v>
      </c>
      <c r="G41" s="12">
        <v>1</v>
      </c>
      <c r="H41" s="8">
        <v>4.76</v>
      </c>
      <c r="I41" s="12">
        <v>0</v>
      </c>
    </row>
    <row r="42" spans="2:9" ht="15" customHeight="1" x14ac:dyDescent="0.15">
      <c r="B42" t="s">
        <v>71</v>
      </c>
      <c r="C42" s="12">
        <v>1</v>
      </c>
      <c r="D42" s="8">
        <v>1.92</v>
      </c>
      <c r="E42" s="12">
        <v>0</v>
      </c>
      <c r="F42" s="8">
        <v>0</v>
      </c>
      <c r="G42" s="12">
        <v>1</v>
      </c>
      <c r="H42" s="8">
        <v>4.76</v>
      </c>
      <c r="I42" s="12">
        <v>0</v>
      </c>
    </row>
    <row r="43" spans="2:9" ht="15" customHeight="1" x14ac:dyDescent="0.15">
      <c r="B43" t="s">
        <v>87</v>
      </c>
      <c r="C43" s="12">
        <v>1</v>
      </c>
      <c r="D43" s="8">
        <v>1.92</v>
      </c>
      <c r="E43" s="12">
        <v>1</v>
      </c>
      <c r="F43" s="8">
        <v>3.45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74</v>
      </c>
      <c r="C44" s="12">
        <v>1</v>
      </c>
      <c r="D44" s="8">
        <v>1.92</v>
      </c>
      <c r="E44" s="12">
        <v>1</v>
      </c>
      <c r="F44" s="8">
        <v>3.45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77</v>
      </c>
      <c r="C45" s="12">
        <v>1</v>
      </c>
      <c r="D45" s="8">
        <v>1.92</v>
      </c>
      <c r="E45" s="12">
        <v>1</v>
      </c>
      <c r="F45" s="8">
        <v>3.45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81</v>
      </c>
      <c r="C46" s="12">
        <v>1</v>
      </c>
      <c r="D46" s="8">
        <v>1.92</v>
      </c>
      <c r="E46" s="12">
        <v>1</v>
      </c>
      <c r="F46" s="8">
        <v>3.45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119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64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65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99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66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105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95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114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120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86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96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98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110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121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91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122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103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123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111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124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125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100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126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127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128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129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130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131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106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118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132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133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112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109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134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135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136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115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137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138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117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83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68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139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69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104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73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116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140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75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141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76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107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79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80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84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113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82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102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108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85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142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691</v>
      </c>
      <c r="C111" s="10" t="s">
        <v>56</v>
      </c>
      <c r="D111" s="10" t="s">
        <v>57</v>
      </c>
      <c r="E111" s="10" t="s">
        <v>58</v>
      </c>
      <c r="F111" s="10" t="s">
        <v>59</v>
      </c>
      <c r="G111" s="10" t="s">
        <v>60</v>
      </c>
      <c r="H111" s="10" t="s">
        <v>61</v>
      </c>
      <c r="I111" s="10" t="s">
        <v>62</v>
      </c>
    </row>
    <row r="112" spans="2:9" ht="15" customHeight="1" x14ac:dyDescent="0.15">
      <c r="B112" t="s">
        <v>145</v>
      </c>
      <c r="C112" s="12">
        <v>11</v>
      </c>
      <c r="D112" s="8">
        <v>21.15</v>
      </c>
      <c r="E112" s="12">
        <v>2</v>
      </c>
      <c r="F112" s="8">
        <v>6.9</v>
      </c>
      <c r="G112" s="12">
        <v>9</v>
      </c>
      <c r="H112" s="8">
        <v>42.86</v>
      </c>
      <c r="I112" s="12">
        <v>0</v>
      </c>
    </row>
    <row r="113" spans="2:9" ht="15" customHeight="1" x14ac:dyDescent="0.15">
      <c r="B113" t="s">
        <v>242</v>
      </c>
      <c r="C113" s="12">
        <v>5</v>
      </c>
      <c r="D113" s="8">
        <v>9.6199999999999992</v>
      </c>
      <c r="E113" s="12">
        <v>5</v>
      </c>
      <c r="F113" s="8">
        <v>17.239999999999998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150</v>
      </c>
      <c r="C114" s="12">
        <v>3</v>
      </c>
      <c r="D114" s="8">
        <v>5.77</v>
      </c>
      <c r="E114" s="12">
        <v>1</v>
      </c>
      <c r="F114" s="8">
        <v>3.45</v>
      </c>
      <c r="G114" s="12">
        <v>2</v>
      </c>
      <c r="H114" s="8">
        <v>9.52</v>
      </c>
      <c r="I114" s="12">
        <v>0</v>
      </c>
    </row>
    <row r="115" spans="2:9" ht="15" customHeight="1" x14ac:dyDescent="0.15">
      <c r="B115" t="s">
        <v>161</v>
      </c>
      <c r="C115" s="12">
        <v>3</v>
      </c>
      <c r="D115" s="8">
        <v>5.77</v>
      </c>
      <c r="E115" s="12">
        <v>3</v>
      </c>
      <c r="F115" s="8">
        <v>10.34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185</v>
      </c>
      <c r="C116" s="12">
        <v>2</v>
      </c>
      <c r="D116" s="8">
        <v>3.85</v>
      </c>
      <c r="E116" s="12">
        <v>1</v>
      </c>
      <c r="F116" s="8">
        <v>3.45</v>
      </c>
      <c r="G116" s="12">
        <v>1</v>
      </c>
      <c r="H116" s="8">
        <v>4.76</v>
      </c>
      <c r="I116" s="12">
        <v>0</v>
      </c>
    </row>
    <row r="117" spans="2:9" ht="15" customHeight="1" x14ac:dyDescent="0.15">
      <c r="B117" t="s">
        <v>357</v>
      </c>
      <c r="C117" s="12">
        <v>2</v>
      </c>
      <c r="D117" s="8">
        <v>3.85</v>
      </c>
      <c r="E117" s="12">
        <v>0</v>
      </c>
      <c r="F117" s="8">
        <v>0</v>
      </c>
      <c r="G117" s="12">
        <v>2</v>
      </c>
      <c r="H117" s="8">
        <v>9.52</v>
      </c>
      <c r="I117" s="12">
        <v>0</v>
      </c>
    </row>
    <row r="118" spans="2:9" ht="15" customHeight="1" x14ac:dyDescent="0.15">
      <c r="B118" t="s">
        <v>193</v>
      </c>
      <c r="C118" s="12">
        <v>2</v>
      </c>
      <c r="D118" s="8">
        <v>3.85</v>
      </c>
      <c r="E118" s="12">
        <v>2</v>
      </c>
      <c r="F118" s="8">
        <v>6.9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153</v>
      </c>
      <c r="C119" s="12">
        <v>2</v>
      </c>
      <c r="D119" s="8">
        <v>3.85</v>
      </c>
      <c r="E119" s="12">
        <v>0</v>
      </c>
      <c r="F119" s="8">
        <v>0</v>
      </c>
      <c r="G119" s="12">
        <v>1</v>
      </c>
      <c r="H119" s="8">
        <v>4.76</v>
      </c>
      <c r="I119" s="12">
        <v>1</v>
      </c>
    </row>
    <row r="120" spans="2:9" ht="15" customHeight="1" x14ac:dyDescent="0.15">
      <c r="B120" t="s">
        <v>256</v>
      </c>
      <c r="C120" s="12">
        <v>2</v>
      </c>
      <c r="D120" s="8">
        <v>3.85</v>
      </c>
      <c r="E120" s="12">
        <v>2</v>
      </c>
      <c r="F120" s="8">
        <v>6.9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300</v>
      </c>
      <c r="C121" s="12">
        <v>1</v>
      </c>
      <c r="D121" s="8">
        <v>1.92</v>
      </c>
      <c r="E121" s="12">
        <v>1</v>
      </c>
      <c r="F121" s="8">
        <v>3.45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239</v>
      </c>
      <c r="C122" s="12">
        <v>1</v>
      </c>
      <c r="D122" s="8">
        <v>1.92</v>
      </c>
      <c r="E122" s="12">
        <v>1</v>
      </c>
      <c r="F122" s="8">
        <v>3.45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240</v>
      </c>
      <c r="C123" s="12">
        <v>1</v>
      </c>
      <c r="D123" s="8">
        <v>1.92</v>
      </c>
      <c r="E123" s="12">
        <v>0</v>
      </c>
      <c r="F123" s="8">
        <v>0</v>
      </c>
      <c r="G123" s="12">
        <v>1</v>
      </c>
      <c r="H123" s="8">
        <v>4.76</v>
      </c>
      <c r="I123" s="12">
        <v>0</v>
      </c>
    </row>
    <row r="124" spans="2:9" ht="15" customHeight="1" x14ac:dyDescent="0.15">
      <c r="B124" t="s">
        <v>177</v>
      </c>
      <c r="C124" s="12">
        <v>1</v>
      </c>
      <c r="D124" s="8">
        <v>1.92</v>
      </c>
      <c r="E124" s="12">
        <v>0</v>
      </c>
      <c r="F124" s="8">
        <v>0</v>
      </c>
      <c r="G124" s="12">
        <v>1</v>
      </c>
      <c r="H124" s="8">
        <v>4.76</v>
      </c>
      <c r="I124" s="12">
        <v>0</v>
      </c>
    </row>
    <row r="125" spans="2:9" ht="15" customHeight="1" x14ac:dyDescent="0.15">
      <c r="B125" t="s">
        <v>279</v>
      </c>
      <c r="C125" s="12">
        <v>1</v>
      </c>
      <c r="D125" s="8">
        <v>1.92</v>
      </c>
      <c r="E125" s="12">
        <v>1</v>
      </c>
      <c r="F125" s="8">
        <v>3.45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235</v>
      </c>
      <c r="C126" s="12">
        <v>1</v>
      </c>
      <c r="D126" s="8">
        <v>1.92</v>
      </c>
      <c r="E126" s="12">
        <v>1</v>
      </c>
      <c r="F126" s="8">
        <v>3.45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435</v>
      </c>
      <c r="C127" s="12">
        <v>1</v>
      </c>
      <c r="D127" s="8">
        <v>1.92</v>
      </c>
      <c r="E127" s="12">
        <v>1</v>
      </c>
      <c r="F127" s="8">
        <v>3.45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219</v>
      </c>
      <c r="C128" s="12">
        <v>1</v>
      </c>
      <c r="D128" s="8">
        <v>1.92</v>
      </c>
      <c r="E128" s="12">
        <v>0</v>
      </c>
      <c r="F128" s="8">
        <v>0</v>
      </c>
      <c r="G128" s="12">
        <v>0</v>
      </c>
      <c r="H128" s="8">
        <v>0</v>
      </c>
      <c r="I128" s="12">
        <v>1</v>
      </c>
    </row>
    <row r="129" spans="2:9" ht="15" customHeight="1" x14ac:dyDescent="0.15">
      <c r="B129" t="s">
        <v>251</v>
      </c>
      <c r="C129" s="12">
        <v>1</v>
      </c>
      <c r="D129" s="8">
        <v>1.92</v>
      </c>
      <c r="E129" s="12">
        <v>1</v>
      </c>
      <c r="F129" s="8">
        <v>3.45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200</v>
      </c>
      <c r="C130" s="12">
        <v>1</v>
      </c>
      <c r="D130" s="8">
        <v>1.92</v>
      </c>
      <c r="E130" s="12">
        <v>0</v>
      </c>
      <c r="F130" s="8">
        <v>0</v>
      </c>
      <c r="G130" s="12">
        <v>1</v>
      </c>
      <c r="H130" s="8">
        <v>4.76</v>
      </c>
      <c r="I130" s="12">
        <v>0</v>
      </c>
    </row>
    <row r="131" spans="2:9" ht="15" customHeight="1" x14ac:dyDescent="0.15">
      <c r="B131" t="s">
        <v>222</v>
      </c>
      <c r="C131" s="12">
        <v>1</v>
      </c>
      <c r="D131" s="8">
        <v>1.92</v>
      </c>
      <c r="E131" s="12">
        <v>1</v>
      </c>
      <c r="F131" s="8">
        <v>3.45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151</v>
      </c>
      <c r="C132" s="12">
        <v>1</v>
      </c>
      <c r="D132" s="8">
        <v>1.92</v>
      </c>
      <c r="E132" s="12">
        <v>0</v>
      </c>
      <c r="F132" s="8">
        <v>0</v>
      </c>
      <c r="G132" s="12">
        <v>1</v>
      </c>
      <c r="H132" s="8">
        <v>4.76</v>
      </c>
      <c r="I132" s="12">
        <v>0</v>
      </c>
    </row>
    <row r="133" spans="2:9" ht="15" customHeight="1" x14ac:dyDescent="0.15">
      <c r="B133" t="s">
        <v>180</v>
      </c>
      <c r="C133" s="12">
        <v>1</v>
      </c>
      <c r="D133" s="8">
        <v>1.92</v>
      </c>
      <c r="E133" s="12">
        <v>0</v>
      </c>
      <c r="F133" s="8">
        <v>0</v>
      </c>
      <c r="G133" s="12">
        <v>1</v>
      </c>
      <c r="H133" s="8">
        <v>4.76</v>
      </c>
      <c r="I133" s="12">
        <v>0</v>
      </c>
    </row>
    <row r="134" spans="2:9" ht="15" customHeight="1" x14ac:dyDescent="0.15">
      <c r="B134" t="s">
        <v>263</v>
      </c>
      <c r="C134" s="12">
        <v>1</v>
      </c>
      <c r="D134" s="8">
        <v>1.92</v>
      </c>
      <c r="E134" s="12">
        <v>1</v>
      </c>
      <c r="F134" s="8">
        <v>3.45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155</v>
      </c>
      <c r="C135" s="12">
        <v>1</v>
      </c>
      <c r="D135" s="8">
        <v>1.92</v>
      </c>
      <c r="E135" s="12">
        <v>1</v>
      </c>
      <c r="F135" s="8">
        <v>3.45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243</v>
      </c>
      <c r="C136" s="12">
        <v>1</v>
      </c>
      <c r="D136" s="8">
        <v>1.92</v>
      </c>
      <c r="E136" s="12">
        <v>1</v>
      </c>
      <c r="F136" s="8">
        <v>3.45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283</v>
      </c>
      <c r="C137" s="12">
        <v>1</v>
      </c>
      <c r="D137" s="8">
        <v>1.92</v>
      </c>
      <c r="E137" s="12">
        <v>0</v>
      </c>
      <c r="F137" s="8">
        <v>0</v>
      </c>
      <c r="G137" s="12">
        <v>1</v>
      </c>
      <c r="H137" s="8">
        <v>4.76</v>
      </c>
      <c r="I137" s="12">
        <v>0</v>
      </c>
    </row>
    <row r="138" spans="2:9" ht="15" customHeight="1" x14ac:dyDescent="0.15">
      <c r="B138" t="s">
        <v>253</v>
      </c>
      <c r="C138" s="12">
        <v>1</v>
      </c>
      <c r="D138" s="8">
        <v>1.92</v>
      </c>
      <c r="E138" s="12">
        <v>1</v>
      </c>
      <c r="F138" s="8">
        <v>3.45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561</v>
      </c>
      <c r="C139" s="12">
        <v>1</v>
      </c>
      <c r="D139" s="8">
        <v>1.92</v>
      </c>
      <c r="E139" s="12">
        <v>1</v>
      </c>
      <c r="F139" s="8">
        <v>3.45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163</v>
      </c>
      <c r="C140" s="12">
        <v>1</v>
      </c>
      <c r="D140" s="8">
        <v>1.92</v>
      </c>
      <c r="E140" s="12">
        <v>1</v>
      </c>
      <c r="F140" s="8">
        <v>3.45</v>
      </c>
      <c r="G140" s="12">
        <v>0</v>
      </c>
      <c r="H140" s="8">
        <v>0</v>
      </c>
      <c r="I140" s="12">
        <v>0</v>
      </c>
    </row>
    <row r="142" spans="2:9" ht="15" customHeight="1" x14ac:dyDescent="0.15">
      <c r="B142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749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14</v>
      </c>
      <c r="D6" s="8">
        <v>12.5</v>
      </c>
      <c r="E6" s="12">
        <v>9</v>
      </c>
      <c r="F6" s="8">
        <v>9.7799999999999994</v>
      </c>
      <c r="G6" s="12">
        <v>5</v>
      </c>
      <c r="H6" s="8">
        <v>31.25</v>
      </c>
      <c r="I6" s="12">
        <v>0</v>
      </c>
    </row>
    <row r="7" spans="2:9" ht="15" customHeight="1" x14ac:dyDescent="0.15">
      <c r="B7" t="s">
        <v>42</v>
      </c>
      <c r="C7" s="12">
        <v>32</v>
      </c>
      <c r="D7" s="8">
        <v>28.57</v>
      </c>
      <c r="E7" s="12">
        <v>24</v>
      </c>
      <c r="F7" s="8">
        <v>26.09</v>
      </c>
      <c r="G7" s="12">
        <v>6</v>
      </c>
      <c r="H7" s="8">
        <v>37.5</v>
      </c>
      <c r="I7" s="12">
        <v>2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1</v>
      </c>
      <c r="D10" s="8">
        <v>0.89</v>
      </c>
      <c r="E10" s="12">
        <v>0</v>
      </c>
      <c r="F10" s="8">
        <v>0</v>
      </c>
      <c r="G10" s="12">
        <v>1</v>
      </c>
      <c r="H10" s="8">
        <v>6.25</v>
      </c>
      <c r="I10" s="12">
        <v>0</v>
      </c>
    </row>
    <row r="11" spans="2:9" ht="15" customHeight="1" x14ac:dyDescent="0.15">
      <c r="B11" t="s">
        <v>46</v>
      </c>
      <c r="C11" s="12">
        <v>26</v>
      </c>
      <c r="D11" s="8">
        <v>23.21</v>
      </c>
      <c r="E11" s="12">
        <v>25</v>
      </c>
      <c r="F11" s="8">
        <v>27.17</v>
      </c>
      <c r="G11" s="12">
        <v>1</v>
      </c>
      <c r="H11" s="8">
        <v>6.25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2</v>
      </c>
      <c r="D13" s="8">
        <v>1.79</v>
      </c>
      <c r="E13" s="12">
        <v>2</v>
      </c>
      <c r="F13" s="8">
        <v>2.17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49</v>
      </c>
      <c r="C14" s="12">
        <v>5</v>
      </c>
      <c r="D14" s="8">
        <v>4.46</v>
      </c>
      <c r="E14" s="12">
        <v>4</v>
      </c>
      <c r="F14" s="8">
        <v>4.3499999999999996</v>
      </c>
      <c r="G14" s="12">
        <v>1</v>
      </c>
      <c r="H14" s="8">
        <v>6.25</v>
      </c>
      <c r="I14" s="12">
        <v>0</v>
      </c>
    </row>
    <row r="15" spans="2:9" ht="15" customHeight="1" x14ac:dyDescent="0.15">
      <c r="B15" t="s">
        <v>50</v>
      </c>
      <c r="C15" s="12">
        <v>16</v>
      </c>
      <c r="D15" s="8">
        <v>14.29</v>
      </c>
      <c r="E15" s="12">
        <v>15</v>
      </c>
      <c r="F15" s="8">
        <v>16.3</v>
      </c>
      <c r="G15" s="12">
        <v>1</v>
      </c>
      <c r="H15" s="8">
        <v>6.25</v>
      </c>
      <c r="I15" s="12">
        <v>0</v>
      </c>
    </row>
    <row r="16" spans="2:9" ht="15" customHeight="1" x14ac:dyDescent="0.15">
      <c r="B16" t="s">
        <v>51</v>
      </c>
      <c r="C16" s="12">
        <v>9</v>
      </c>
      <c r="D16" s="8">
        <v>8.0399999999999991</v>
      </c>
      <c r="E16" s="12">
        <v>7</v>
      </c>
      <c r="F16" s="8">
        <v>7.61</v>
      </c>
      <c r="G16" s="12">
        <v>1</v>
      </c>
      <c r="H16" s="8">
        <v>6.25</v>
      </c>
      <c r="I16" s="12">
        <v>1</v>
      </c>
    </row>
    <row r="17" spans="2:9" ht="15" customHeight="1" x14ac:dyDescent="0.15">
      <c r="B17" t="s">
        <v>52</v>
      </c>
      <c r="C17" s="12">
        <v>3</v>
      </c>
      <c r="D17" s="8">
        <v>2.68</v>
      </c>
      <c r="E17" s="12">
        <v>3</v>
      </c>
      <c r="F17" s="8">
        <v>3.26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1</v>
      </c>
      <c r="D18" s="8">
        <v>0.89</v>
      </c>
      <c r="E18" s="12">
        <v>1</v>
      </c>
      <c r="F18" s="8">
        <v>1.0900000000000001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54</v>
      </c>
      <c r="C19" s="12">
        <v>3</v>
      </c>
      <c r="D19" s="8">
        <v>2.68</v>
      </c>
      <c r="E19" s="12">
        <v>2</v>
      </c>
      <c r="F19" s="8">
        <v>2.17</v>
      </c>
      <c r="G19" s="12">
        <v>0</v>
      </c>
      <c r="H19" s="8">
        <v>0</v>
      </c>
      <c r="I19" s="12">
        <v>1</v>
      </c>
    </row>
    <row r="20" spans="2:9" ht="15" customHeight="1" x14ac:dyDescent="0.15">
      <c r="B20" s="9" t="s">
        <v>601</v>
      </c>
      <c r="C20" s="12">
        <f>SUM(LTBL_29452[総数／事業所数])</f>
        <v>112</v>
      </c>
      <c r="E20" s="12">
        <f>SUBTOTAL(109,LTBL_29452[個人／事業所数])</f>
        <v>92</v>
      </c>
      <c r="G20" s="12">
        <f>SUBTOTAL(109,LTBL_29452[法人／事業所数])</f>
        <v>16</v>
      </c>
      <c r="I20" s="12">
        <f>SUBTOTAL(109,LTBL_29452[法人以外の団体／事業所数])</f>
        <v>4</v>
      </c>
    </row>
    <row r="21" spans="2:9" ht="15" customHeight="1" x14ac:dyDescent="0.15">
      <c r="E21" s="11">
        <f>LTBL_29452[[#Totals],[個人／事業所数]]/LTBL_29452[[#Totals],[総数／事業所数]]</f>
        <v>0.8214285714285714</v>
      </c>
      <c r="G21" s="11">
        <f>LTBL_29452[[#Totals],[法人／事業所数]]/LTBL_29452[[#Totals],[総数／事業所数]]</f>
        <v>0.14285714285714285</v>
      </c>
      <c r="I21" s="11">
        <f>LTBL_29452[[#Totals],[法人以外の団体／事業所数]]/LTBL_29452[[#Totals],[総数／事業所数]]</f>
        <v>3.5714285714285712E-2</v>
      </c>
    </row>
    <row r="23" spans="2:9" ht="33" customHeight="1" x14ac:dyDescent="0.15">
      <c r="B23" t="s">
        <v>600</v>
      </c>
      <c r="C23" s="10" t="s">
        <v>56</v>
      </c>
      <c r="D23" s="10" t="s">
        <v>642</v>
      </c>
      <c r="E23" s="10" t="s">
        <v>58</v>
      </c>
      <c r="F23" s="10" t="s">
        <v>750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4</v>
      </c>
      <c r="D24" t="s">
        <v>602</v>
      </c>
      <c r="E24">
        <v>0</v>
      </c>
      <c r="F24" t="s">
        <v>604</v>
      </c>
      <c r="G24">
        <v>4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2</v>
      </c>
      <c r="D25" t="s">
        <v>602</v>
      </c>
      <c r="E25">
        <v>0</v>
      </c>
      <c r="F25" t="s">
        <v>604</v>
      </c>
      <c r="G25">
        <v>1</v>
      </c>
      <c r="H25" t="s">
        <v>605</v>
      </c>
      <c r="I25">
        <v>1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67</v>
      </c>
      <c r="C29" s="12">
        <v>14</v>
      </c>
      <c r="D29" s="8">
        <v>12.5</v>
      </c>
      <c r="E29" s="12">
        <v>10</v>
      </c>
      <c r="F29" s="8">
        <v>10.87</v>
      </c>
      <c r="G29" s="12">
        <v>4</v>
      </c>
      <c r="H29" s="8">
        <v>25</v>
      </c>
      <c r="I29" s="12">
        <v>0</v>
      </c>
    </row>
    <row r="30" spans="2:9" ht="15" customHeight="1" x14ac:dyDescent="0.15">
      <c r="B30" t="s">
        <v>72</v>
      </c>
      <c r="C30" s="12">
        <v>11</v>
      </c>
      <c r="D30" s="8">
        <v>9.82</v>
      </c>
      <c r="E30" s="12">
        <v>11</v>
      </c>
      <c r="F30" s="8">
        <v>11.96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90</v>
      </c>
      <c r="C31" s="12">
        <v>10</v>
      </c>
      <c r="D31" s="8">
        <v>8.93</v>
      </c>
      <c r="E31" s="12">
        <v>9</v>
      </c>
      <c r="F31" s="8">
        <v>9.7799999999999994</v>
      </c>
      <c r="G31" s="12">
        <v>0</v>
      </c>
      <c r="H31" s="8">
        <v>0</v>
      </c>
      <c r="I31" s="12">
        <v>1</v>
      </c>
    </row>
    <row r="32" spans="2:9" ht="15" customHeight="1" x14ac:dyDescent="0.15">
      <c r="B32" t="s">
        <v>94</v>
      </c>
      <c r="C32" s="12">
        <v>9</v>
      </c>
      <c r="D32" s="8">
        <v>8.0399999999999991</v>
      </c>
      <c r="E32" s="12">
        <v>8</v>
      </c>
      <c r="F32" s="8">
        <v>8.6999999999999993</v>
      </c>
      <c r="G32" s="12">
        <v>1</v>
      </c>
      <c r="H32" s="8">
        <v>6.25</v>
      </c>
      <c r="I32" s="12">
        <v>0</v>
      </c>
    </row>
    <row r="33" spans="2:9" ht="15" customHeight="1" x14ac:dyDescent="0.15">
      <c r="B33" t="s">
        <v>63</v>
      </c>
      <c r="C33" s="12">
        <v>8</v>
      </c>
      <c r="D33" s="8">
        <v>7.14</v>
      </c>
      <c r="E33" s="12">
        <v>3</v>
      </c>
      <c r="F33" s="8">
        <v>3.26</v>
      </c>
      <c r="G33" s="12">
        <v>5</v>
      </c>
      <c r="H33" s="8">
        <v>31.25</v>
      </c>
      <c r="I33" s="12">
        <v>0</v>
      </c>
    </row>
    <row r="34" spans="2:9" ht="15" customHeight="1" x14ac:dyDescent="0.15">
      <c r="B34" t="s">
        <v>70</v>
      </c>
      <c r="C34" s="12">
        <v>8</v>
      </c>
      <c r="D34" s="8">
        <v>7.14</v>
      </c>
      <c r="E34" s="12">
        <v>7</v>
      </c>
      <c r="F34" s="8">
        <v>7.61</v>
      </c>
      <c r="G34" s="12">
        <v>1</v>
      </c>
      <c r="H34" s="8">
        <v>6.25</v>
      </c>
      <c r="I34" s="12">
        <v>0</v>
      </c>
    </row>
    <row r="35" spans="2:9" ht="15" customHeight="1" x14ac:dyDescent="0.15">
      <c r="B35" t="s">
        <v>77</v>
      </c>
      <c r="C35" s="12">
        <v>7</v>
      </c>
      <c r="D35" s="8">
        <v>6.25</v>
      </c>
      <c r="E35" s="12">
        <v>7</v>
      </c>
      <c r="F35" s="8">
        <v>7.61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65</v>
      </c>
      <c r="C36" s="12">
        <v>6</v>
      </c>
      <c r="D36" s="8">
        <v>5.36</v>
      </c>
      <c r="E36" s="12">
        <v>6</v>
      </c>
      <c r="F36" s="8">
        <v>6.52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78</v>
      </c>
      <c r="C37" s="12">
        <v>6</v>
      </c>
      <c r="D37" s="8">
        <v>5.36</v>
      </c>
      <c r="E37" s="12">
        <v>6</v>
      </c>
      <c r="F37" s="8">
        <v>6.52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75</v>
      </c>
      <c r="C38" s="12">
        <v>4</v>
      </c>
      <c r="D38" s="8">
        <v>3.57</v>
      </c>
      <c r="E38" s="12">
        <v>4</v>
      </c>
      <c r="F38" s="8">
        <v>4.3499999999999996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93</v>
      </c>
      <c r="C39" s="12">
        <v>3</v>
      </c>
      <c r="D39" s="8">
        <v>2.68</v>
      </c>
      <c r="E39" s="12">
        <v>1</v>
      </c>
      <c r="F39" s="8">
        <v>1.0900000000000001</v>
      </c>
      <c r="G39" s="12">
        <v>1</v>
      </c>
      <c r="H39" s="8">
        <v>6.25</v>
      </c>
      <c r="I39" s="12">
        <v>1</v>
      </c>
    </row>
    <row r="40" spans="2:9" ht="15" customHeight="1" x14ac:dyDescent="0.15">
      <c r="B40" t="s">
        <v>69</v>
      </c>
      <c r="C40" s="12">
        <v>3</v>
      </c>
      <c r="D40" s="8">
        <v>2.68</v>
      </c>
      <c r="E40" s="12">
        <v>3</v>
      </c>
      <c r="F40" s="8">
        <v>3.26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80</v>
      </c>
      <c r="C41" s="12">
        <v>3</v>
      </c>
      <c r="D41" s="8">
        <v>2.68</v>
      </c>
      <c r="E41" s="12">
        <v>3</v>
      </c>
      <c r="F41" s="8">
        <v>3.26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71</v>
      </c>
      <c r="C42" s="12">
        <v>2</v>
      </c>
      <c r="D42" s="8">
        <v>1.79</v>
      </c>
      <c r="E42" s="12">
        <v>2</v>
      </c>
      <c r="F42" s="8">
        <v>2.17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74</v>
      </c>
      <c r="C43" s="12">
        <v>2</v>
      </c>
      <c r="D43" s="8">
        <v>1.79</v>
      </c>
      <c r="E43" s="12">
        <v>2</v>
      </c>
      <c r="F43" s="8">
        <v>2.17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101</v>
      </c>
      <c r="C44" s="12">
        <v>2</v>
      </c>
      <c r="D44" s="8">
        <v>1.79</v>
      </c>
      <c r="E44" s="12">
        <v>0</v>
      </c>
      <c r="F44" s="8">
        <v>0</v>
      </c>
      <c r="G44" s="12">
        <v>1</v>
      </c>
      <c r="H44" s="8">
        <v>6.25</v>
      </c>
      <c r="I44" s="12">
        <v>1</v>
      </c>
    </row>
    <row r="45" spans="2:9" ht="15" customHeight="1" x14ac:dyDescent="0.15">
      <c r="B45" t="s">
        <v>82</v>
      </c>
      <c r="C45" s="12">
        <v>2</v>
      </c>
      <c r="D45" s="8">
        <v>1.79</v>
      </c>
      <c r="E45" s="12">
        <v>2</v>
      </c>
      <c r="F45" s="8">
        <v>2.17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99</v>
      </c>
      <c r="C46" s="12">
        <v>1</v>
      </c>
      <c r="D46" s="8">
        <v>0.89</v>
      </c>
      <c r="E46" s="12">
        <v>0</v>
      </c>
      <c r="F46" s="8">
        <v>0</v>
      </c>
      <c r="G46" s="12">
        <v>1</v>
      </c>
      <c r="H46" s="8">
        <v>6.25</v>
      </c>
      <c r="I46" s="12">
        <v>0</v>
      </c>
    </row>
    <row r="47" spans="2:9" ht="15" customHeight="1" x14ac:dyDescent="0.15">
      <c r="B47" t="s">
        <v>95</v>
      </c>
      <c r="C47" s="12">
        <v>1</v>
      </c>
      <c r="D47" s="8">
        <v>0.89</v>
      </c>
      <c r="E47" s="12">
        <v>1</v>
      </c>
      <c r="F47" s="8">
        <v>1.0900000000000001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86</v>
      </c>
      <c r="C48" s="12">
        <v>1</v>
      </c>
      <c r="D48" s="8">
        <v>0.89</v>
      </c>
      <c r="E48" s="12">
        <v>1</v>
      </c>
      <c r="F48" s="8">
        <v>1.0900000000000001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97</v>
      </c>
      <c r="C49" s="12">
        <v>1</v>
      </c>
      <c r="D49" s="8">
        <v>0.89</v>
      </c>
      <c r="E49" s="12">
        <v>1</v>
      </c>
      <c r="F49" s="8">
        <v>1.0900000000000001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92</v>
      </c>
      <c r="C50" s="12">
        <v>1</v>
      </c>
      <c r="D50" s="8">
        <v>0.89</v>
      </c>
      <c r="E50" s="12">
        <v>1</v>
      </c>
      <c r="F50" s="8">
        <v>1.0900000000000001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112</v>
      </c>
      <c r="C51" s="12">
        <v>1</v>
      </c>
      <c r="D51" s="8">
        <v>0.89</v>
      </c>
      <c r="E51" s="12">
        <v>0</v>
      </c>
      <c r="F51" s="8">
        <v>0</v>
      </c>
      <c r="G51" s="12">
        <v>1</v>
      </c>
      <c r="H51" s="8">
        <v>6.25</v>
      </c>
      <c r="I51" s="12">
        <v>0</v>
      </c>
    </row>
    <row r="52" spans="2:9" ht="15" customHeight="1" x14ac:dyDescent="0.15">
      <c r="B52" t="s">
        <v>89</v>
      </c>
      <c r="C52" s="12">
        <v>1</v>
      </c>
      <c r="D52" s="8">
        <v>0.89</v>
      </c>
      <c r="E52" s="12">
        <v>1</v>
      </c>
      <c r="F52" s="8">
        <v>1.0900000000000001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68</v>
      </c>
      <c r="C53" s="12">
        <v>1</v>
      </c>
      <c r="D53" s="8">
        <v>0.89</v>
      </c>
      <c r="E53" s="12">
        <v>1</v>
      </c>
      <c r="F53" s="8">
        <v>1.0900000000000001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76</v>
      </c>
      <c r="C54" s="12">
        <v>1</v>
      </c>
      <c r="D54" s="8">
        <v>0.89</v>
      </c>
      <c r="E54" s="12">
        <v>0</v>
      </c>
      <c r="F54" s="8">
        <v>0</v>
      </c>
      <c r="G54" s="12">
        <v>1</v>
      </c>
      <c r="H54" s="8">
        <v>6.25</v>
      </c>
      <c r="I54" s="12">
        <v>0</v>
      </c>
    </row>
    <row r="55" spans="2:9" ht="15" customHeight="1" x14ac:dyDescent="0.15">
      <c r="B55" t="s">
        <v>79</v>
      </c>
      <c r="C55" s="12">
        <v>1</v>
      </c>
      <c r="D55" s="8">
        <v>0.89</v>
      </c>
      <c r="E55" s="12">
        <v>1</v>
      </c>
      <c r="F55" s="8">
        <v>1.0900000000000001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81</v>
      </c>
      <c r="C56" s="12">
        <v>1</v>
      </c>
      <c r="D56" s="8">
        <v>0.89</v>
      </c>
      <c r="E56" s="12">
        <v>1</v>
      </c>
      <c r="F56" s="8">
        <v>1.0900000000000001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108</v>
      </c>
      <c r="C57" s="12">
        <v>1</v>
      </c>
      <c r="D57" s="8">
        <v>0.89</v>
      </c>
      <c r="E57" s="12">
        <v>0</v>
      </c>
      <c r="F57" s="8">
        <v>0</v>
      </c>
      <c r="G57" s="12">
        <v>0</v>
      </c>
      <c r="H57" s="8">
        <v>0</v>
      </c>
      <c r="I57" s="12">
        <v>1</v>
      </c>
    </row>
    <row r="60" spans="2:9" ht="33" customHeight="1" x14ac:dyDescent="0.15">
      <c r="B60" t="s">
        <v>712</v>
      </c>
      <c r="C60" s="10" t="s">
        <v>56</v>
      </c>
      <c r="D60" s="10" t="s">
        <v>57</v>
      </c>
      <c r="E60" s="10" t="s">
        <v>58</v>
      </c>
      <c r="F60" s="10" t="s">
        <v>59</v>
      </c>
      <c r="G60" s="10" t="s">
        <v>60</v>
      </c>
      <c r="H60" s="10" t="s">
        <v>61</v>
      </c>
      <c r="I60" s="10" t="s">
        <v>62</v>
      </c>
    </row>
    <row r="61" spans="2:9" ht="15" customHeight="1" x14ac:dyDescent="0.15">
      <c r="B61" t="s">
        <v>185</v>
      </c>
      <c r="C61" s="12">
        <v>9</v>
      </c>
      <c r="D61" s="8">
        <v>8.0399999999999991</v>
      </c>
      <c r="E61" s="12">
        <v>9</v>
      </c>
      <c r="F61" s="8">
        <v>9.7799999999999994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242</v>
      </c>
      <c r="C62" s="12">
        <v>7</v>
      </c>
      <c r="D62" s="8">
        <v>6.25</v>
      </c>
      <c r="E62" s="12">
        <v>7</v>
      </c>
      <c r="F62" s="8">
        <v>7.61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145</v>
      </c>
      <c r="C63" s="12">
        <v>6</v>
      </c>
      <c r="D63" s="8">
        <v>5.36</v>
      </c>
      <c r="E63" s="12">
        <v>1</v>
      </c>
      <c r="F63" s="8">
        <v>1.0900000000000001</v>
      </c>
      <c r="G63" s="12">
        <v>5</v>
      </c>
      <c r="H63" s="8">
        <v>31.25</v>
      </c>
      <c r="I63" s="12">
        <v>0</v>
      </c>
    </row>
    <row r="64" spans="2:9" ht="15" customHeight="1" x14ac:dyDescent="0.15">
      <c r="B64" t="s">
        <v>153</v>
      </c>
      <c r="C64" s="12">
        <v>6</v>
      </c>
      <c r="D64" s="8">
        <v>5.36</v>
      </c>
      <c r="E64" s="12">
        <v>6</v>
      </c>
      <c r="F64" s="8">
        <v>6.52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177</v>
      </c>
      <c r="C65" s="12">
        <v>5</v>
      </c>
      <c r="D65" s="8">
        <v>4.46</v>
      </c>
      <c r="E65" s="12">
        <v>5</v>
      </c>
      <c r="F65" s="8">
        <v>5.43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170</v>
      </c>
      <c r="C66" s="12">
        <v>4</v>
      </c>
      <c r="D66" s="8">
        <v>3.57</v>
      </c>
      <c r="E66" s="12">
        <v>4</v>
      </c>
      <c r="F66" s="8">
        <v>4.3499999999999996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150</v>
      </c>
      <c r="C67" s="12">
        <v>4</v>
      </c>
      <c r="D67" s="8">
        <v>3.57</v>
      </c>
      <c r="E67" s="12">
        <v>4</v>
      </c>
      <c r="F67" s="8">
        <v>4.3499999999999996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240</v>
      </c>
      <c r="C68" s="12">
        <v>3</v>
      </c>
      <c r="D68" s="8">
        <v>2.68</v>
      </c>
      <c r="E68" s="12">
        <v>2</v>
      </c>
      <c r="F68" s="8">
        <v>2.17</v>
      </c>
      <c r="G68" s="12">
        <v>0</v>
      </c>
      <c r="H68" s="8">
        <v>0</v>
      </c>
      <c r="I68" s="12">
        <v>1</v>
      </c>
    </row>
    <row r="69" spans="2:9" ht="15" customHeight="1" x14ac:dyDescent="0.15">
      <c r="B69" t="s">
        <v>279</v>
      </c>
      <c r="C69" s="12">
        <v>3</v>
      </c>
      <c r="D69" s="8">
        <v>2.68</v>
      </c>
      <c r="E69" s="12">
        <v>1</v>
      </c>
      <c r="F69" s="8">
        <v>1.0900000000000001</v>
      </c>
      <c r="G69" s="12">
        <v>1</v>
      </c>
      <c r="H69" s="8">
        <v>6.25</v>
      </c>
      <c r="I69" s="12">
        <v>1</v>
      </c>
    </row>
    <row r="70" spans="2:9" ht="15" customHeight="1" x14ac:dyDescent="0.15">
      <c r="B70" t="s">
        <v>544</v>
      </c>
      <c r="C70" s="12">
        <v>3</v>
      </c>
      <c r="D70" s="8">
        <v>2.68</v>
      </c>
      <c r="E70" s="12">
        <v>3</v>
      </c>
      <c r="F70" s="8">
        <v>3.26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253</v>
      </c>
      <c r="C71" s="12">
        <v>3</v>
      </c>
      <c r="D71" s="8">
        <v>2.68</v>
      </c>
      <c r="E71" s="12">
        <v>3</v>
      </c>
      <c r="F71" s="8">
        <v>3.26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158</v>
      </c>
      <c r="C72" s="12">
        <v>3</v>
      </c>
      <c r="D72" s="8">
        <v>2.68</v>
      </c>
      <c r="E72" s="12">
        <v>3</v>
      </c>
      <c r="F72" s="8">
        <v>3.26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160</v>
      </c>
      <c r="C73" s="12">
        <v>3</v>
      </c>
      <c r="D73" s="8">
        <v>2.68</v>
      </c>
      <c r="E73" s="12">
        <v>3</v>
      </c>
      <c r="F73" s="8">
        <v>3.26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162</v>
      </c>
      <c r="C74" s="12">
        <v>3</v>
      </c>
      <c r="D74" s="8">
        <v>2.68</v>
      </c>
      <c r="E74" s="12">
        <v>3</v>
      </c>
      <c r="F74" s="8">
        <v>3.26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179</v>
      </c>
      <c r="C75" s="12">
        <v>2</v>
      </c>
      <c r="D75" s="8">
        <v>1.79</v>
      </c>
      <c r="E75" s="12">
        <v>2</v>
      </c>
      <c r="F75" s="8">
        <v>2.17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301</v>
      </c>
      <c r="C76" s="12">
        <v>2</v>
      </c>
      <c r="D76" s="8">
        <v>1.79</v>
      </c>
      <c r="E76" s="12">
        <v>2</v>
      </c>
      <c r="F76" s="8">
        <v>2.17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178</v>
      </c>
      <c r="C77" s="12">
        <v>2</v>
      </c>
      <c r="D77" s="8">
        <v>1.79</v>
      </c>
      <c r="E77" s="12">
        <v>0</v>
      </c>
      <c r="F77" s="8">
        <v>0</v>
      </c>
      <c r="G77" s="12">
        <v>2</v>
      </c>
      <c r="H77" s="8">
        <v>12.5</v>
      </c>
      <c r="I77" s="12">
        <v>0</v>
      </c>
    </row>
    <row r="78" spans="2:9" ht="15" customHeight="1" x14ac:dyDescent="0.15">
      <c r="B78" t="s">
        <v>273</v>
      </c>
      <c r="C78" s="12">
        <v>2</v>
      </c>
      <c r="D78" s="8">
        <v>1.79</v>
      </c>
      <c r="E78" s="12">
        <v>1</v>
      </c>
      <c r="F78" s="8">
        <v>1.0900000000000001</v>
      </c>
      <c r="G78" s="12">
        <v>1</v>
      </c>
      <c r="H78" s="8">
        <v>6.25</v>
      </c>
      <c r="I78" s="12">
        <v>0</v>
      </c>
    </row>
    <row r="79" spans="2:9" ht="15" customHeight="1" x14ac:dyDescent="0.15">
      <c r="B79" t="s">
        <v>176</v>
      </c>
      <c r="C79" s="12">
        <v>2</v>
      </c>
      <c r="D79" s="8">
        <v>1.79</v>
      </c>
      <c r="E79" s="12">
        <v>2</v>
      </c>
      <c r="F79" s="8">
        <v>2.17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148</v>
      </c>
      <c r="C80" s="12">
        <v>2</v>
      </c>
      <c r="D80" s="8">
        <v>1.79</v>
      </c>
      <c r="E80" s="12">
        <v>2</v>
      </c>
      <c r="F80" s="8">
        <v>2.17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282</v>
      </c>
      <c r="C81" s="12">
        <v>2</v>
      </c>
      <c r="D81" s="8">
        <v>1.79</v>
      </c>
      <c r="E81" s="12">
        <v>2</v>
      </c>
      <c r="F81" s="8">
        <v>2.17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180</v>
      </c>
      <c r="C82" s="12">
        <v>2</v>
      </c>
      <c r="D82" s="8">
        <v>1.79</v>
      </c>
      <c r="E82" s="12">
        <v>2</v>
      </c>
      <c r="F82" s="8">
        <v>2.17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154</v>
      </c>
      <c r="C83" s="12">
        <v>2</v>
      </c>
      <c r="D83" s="8">
        <v>1.79</v>
      </c>
      <c r="E83" s="12">
        <v>2</v>
      </c>
      <c r="F83" s="8">
        <v>2.17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161</v>
      </c>
      <c r="C84" s="12">
        <v>2</v>
      </c>
      <c r="D84" s="8">
        <v>1.79</v>
      </c>
      <c r="E84" s="12">
        <v>2</v>
      </c>
      <c r="F84" s="8">
        <v>2.17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256</v>
      </c>
      <c r="C85" s="12">
        <v>2</v>
      </c>
      <c r="D85" s="8">
        <v>1.79</v>
      </c>
      <c r="E85" s="12">
        <v>0</v>
      </c>
      <c r="F85" s="8">
        <v>0</v>
      </c>
      <c r="G85" s="12">
        <v>1</v>
      </c>
      <c r="H85" s="8">
        <v>6.25</v>
      </c>
      <c r="I85" s="12">
        <v>1</v>
      </c>
    </row>
    <row r="86" spans="2:9" ht="15" customHeight="1" x14ac:dyDescent="0.15">
      <c r="B86" t="s">
        <v>164</v>
      </c>
      <c r="C86" s="12">
        <v>2</v>
      </c>
      <c r="D86" s="8">
        <v>1.79</v>
      </c>
      <c r="E86" s="12">
        <v>2</v>
      </c>
      <c r="F86" s="8">
        <v>2.17</v>
      </c>
      <c r="G86" s="12">
        <v>0</v>
      </c>
      <c r="H86" s="8">
        <v>0</v>
      </c>
      <c r="I86" s="12">
        <v>0</v>
      </c>
    </row>
    <row r="88" spans="2:9" ht="15" customHeight="1" x14ac:dyDescent="0.15">
      <c r="B88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10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751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16</v>
      </c>
      <c r="D6" s="8">
        <v>16.329999999999998</v>
      </c>
      <c r="E6" s="12">
        <v>10</v>
      </c>
      <c r="F6" s="8">
        <v>12.35</v>
      </c>
      <c r="G6" s="12">
        <v>6</v>
      </c>
      <c r="H6" s="8">
        <v>35.29</v>
      </c>
      <c r="I6" s="12">
        <v>0</v>
      </c>
    </row>
    <row r="7" spans="2:9" ht="15" customHeight="1" x14ac:dyDescent="0.15">
      <c r="B7" t="s">
        <v>42</v>
      </c>
      <c r="C7" s="12">
        <v>36</v>
      </c>
      <c r="D7" s="8">
        <v>36.729999999999997</v>
      </c>
      <c r="E7" s="12">
        <v>31</v>
      </c>
      <c r="F7" s="8">
        <v>38.270000000000003</v>
      </c>
      <c r="G7" s="12">
        <v>5</v>
      </c>
      <c r="H7" s="8">
        <v>29.41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46</v>
      </c>
      <c r="C11" s="12">
        <v>20</v>
      </c>
      <c r="D11" s="8">
        <v>20.41</v>
      </c>
      <c r="E11" s="12">
        <v>20</v>
      </c>
      <c r="F11" s="8">
        <v>24.69</v>
      </c>
      <c r="G11" s="12">
        <v>0</v>
      </c>
      <c r="H11" s="8">
        <v>0</v>
      </c>
      <c r="I11" s="12">
        <v>0</v>
      </c>
    </row>
    <row r="12" spans="2:9" ht="15" customHeight="1" x14ac:dyDescent="0.15">
      <c r="B12" t="s">
        <v>47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48</v>
      </c>
      <c r="C13" s="12">
        <v>2</v>
      </c>
      <c r="D13" s="8">
        <v>2.04</v>
      </c>
      <c r="E13" s="12">
        <v>1</v>
      </c>
      <c r="F13" s="8">
        <v>1.23</v>
      </c>
      <c r="G13" s="12">
        <v>1</v>
      </c>
      <c r="H13" s="8">
        <v>5.88</v>
      </c>
      <c r="I13" s="12">
        <v>0</v>
      </c>
    </row>
    <row r="14" spans="2:9" ht="15" customHeight="1" x14ac:dyDescent="0.15">
      <c r="B14" t="s">
        <v>49</v>
      </c>
      <c r="C14" s="12">
        <v>2</v>
      </c>
      <c r="D14" s="8">
        <v>2.04</v>
      </c>
      <c r="E14" s="12">
        <v>2</v>
      </c>
      <c r="F14" s="8">
        <v>2.4700000000000002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50</v>
      </c>
      <c r="C15" s="12">
        <v>8</v>
      </c>
      <c r="D15" s="8">
        <v>8.16</v>
      </c>
      <c r="E15" s="12">
        <v>6</v>
      </c>
      <c r="F15" s="8">
        <v>7.41</v>
      </c>
      <c r="G15" s="12">
        <v>2</v>
      </c>
      <c r="H15" s="8">
        <v>11.76</v>
      </c>
      <c r="I15" s="12">
        <v>0</v>
      </c>
    </row>
    <row r="16" spans="2:9" ht="15" customHeight="1" x14ac:dyDescent="0.15">
      <c r="B16" t="s">
        <v>51</v>
      </c>
      <c r="C16" s="12">
        <v>6</v>
      </c>
      <c r="D16" s="8">
        <v>6.12</v>
      </c>
      <c r="E16" s="12">
        <v>5</v>
      </c>
      <c r="F16" s="8">
        <v>6.17</v>
      </c>
      <c r="G16" s="12">
        <v>1</v>
      </c>
      <c r="H16" s="8">
        <v>5.88</v>
      </c>
      <c r="I16" s="12">
        <v>0</v>
      </c>
    </row>
    <row r="17" spans="2:9" ht="15" customHeight="1" x14ac:dyDescent="0.15">
      <c r="B17" t="s">
        <v>52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53</v>
      </c>
      <c r="C18" s="12">
        <v>3</v>
      </c>
      <c r="D18" s="8">
        <v>3.06</v>
      </c>
      <c r="E18" s="12">
        <v>1</v>
      </c>
      <c r="F18" s="8">
        <v>1.23</v>
      </c>
      <c r="G18" s="12">
        <v>2</v>
      </c>
      <c r="H18" s="8">
        <v>11.76</v>
      </c>
      <c r="I18" s="12">
        <v>0</v>
      </c>
    </row>
    <row r="19" spans="2:9" ht="15" customHeight="1" x14ac:dyDescent="0.15">
      <c r="B19" t="s">
        <v>54</v>
      </c>
      <c r="C19" s="12">
        <v>5</v>
      </c>
      <c r="D19" s="8">
        <v>5.0999999999999996</v>
      </c>
      <c r="E19" s="12">
        <v>5</v>
      </c>
      <c r="F19" s="8">
        <v>6.17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601</v>
      </c>
      <c r="C20" s="12">
        <f>SUM(LTBL_29453[総数／事業所数])</f>
        <v>98</v>
      </c>
      <c r="E20" s="12">
        <f>SUBTOTAL(109,LTBL_29453[個人／事業所数])</f>
        <v>81</v>
      </c>
      <c r="G20" s="12">
        <f>SUBTOTAL(109,LTBL_29453[法人／事業所数])</f>
        <v>17</v>
      </c>
      <c r="I20" s="12">
        <f>SUBTOTAL(109,LTBL_29453[法人以外の団体／事業所数])</f>
        <v>0</v>
      </c>
    </row>
    <row r="21" spans="2:9" ht="15" customHeight="1" x14ac:dyDescent="0.15">
      <c r="E21" s="11">
        <f>LTBL_29453[[#Totals],[個人／事業所数]]/LTBL_29453[[#Totals],[総数／事業所数]]</f>
        <v>0.82653061224489799</v>
      </c>
      <c r="G21" s="11">
        <f>LTBL_29453[[#Totals],[法人／事業所数]]/LTBL_29453[[#Totals],[総数／事業所数]]</f>
        <v>0.17346938775510204</v>
      </c>
      <c r="I21" s="11">
        <f>LTBL_29453[[#Totals],[法人以外の団体／事業所数]]/LTBL_29453[[#Totals],[総数／事業所数]]</f>
        <v>0</v>
      </c>
    </row>
    <row r="23" spans="2:9" ht="33" customHeight="1" x14ac:dyDescent="0.15">
      <c r="B23" t="s">
        <v>600</v>
      </c>
      <c r="C23" s="10" t="s">
        <v>56</v>
      </c>
      <c r="D23" s="10" t="s">
        <v>752</v>
      </c>
      <c r="E23" s="10" t="s">
        <v>58</v>
      </c>
      <c r="F23" s="10" t="s">
        <v>633</v>
      </c>
      <c r="G23" s="10" t="s">
        <v>60</v>
      </c>
      <c r="H23" s="10" t="s">
        <v>753</v>
      </c>
      <c r="I23" s="10" t="s">
        <v>62</v>
      </c>
    </row>
    <row r="24" spans="2:9" ht="15" customHeight="1" x14ac:dyDescent="0.15">
      <c r="B24" t="s">
        <v>603</v>
      </c>
      <c r="C24">
        <v>2</v>
      </c>
      <c r="D24" t="s">
        <v>602</v>
      </c>
      <c r="E24">
        <v>0</v>
      </c>
      <c r="F24" t="s">
        <v>604</v>
      </c>
      <c r="G24">
        <v>2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67</v>
      </c>
      <c r="C29" s="12">
        <v>22</v>
      </c>
      <c r="D29" s="8">
        <v>22.45</v>
      </c>
      <c r="E29" s="12">
        <v>20</v>
      </c>
      <c r="F29" s="8">
        <v>24.69</v>
      </c>
      <c r="G29" s="12">
        <v>2</v>
      </c>
      <c r="H29" s="8">
        <v>11.76</v>
      </c>
      <c r="I29" s="12">
        <v>0</v>
      </c>
    </row>
    <row r="30" spans="2:9" ht="15" customHeight="1" x14ac:dyDescent="0.15">
      <c r="B30" t="s">
        <v>63</v>
      </c>
      <c r="C30" s="12">
        <v>11</v>
      </c>
      <c r="D30" s="8">
        <v>11.22</v>
      </c>
      <c r="E30" s="12">
        <v>5</v>
      </c>
      <c r="F30" s="8">
        <v>6.17</v>
      </c>
      <c r="G30" s="12">
        <v>6</v>
      </c>
      <c r="H30" s="8">
        <v>35.29</v>
      </c>
      <c r="I30" s="12">
        <v>0</v>
      </c>
    </row>
    <row r="31" spans="2:9" ht="15" customHeight="1" x14ac:dyDescent="0.15">
      <c r="B31" t="s">
        <v>70</v>
      </c>
      <c r="C31" s="12">
        <v>10</v>
      </c>
      <c r="D31" s="8">
        <v>10.199999999999999</v>
      </c>
      <c r="E31" s="12">
        <v>10</v>
      </c>
      <c r="F31" s="8">
        <v>12.35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72</v>
      </c>
      <c r="C32" s="12">
        <v>5</v>
      </c>
      <c r="D32" s="8">
        <v>5.0999999999999996</v>
      </c>
      <c r="E32" s="12">
        <v>5</v>
      </c>
      <c r="F32" s="8">
        <v>6.17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94</v>
      </c>
      <c r="C33" s="12">
        <v>5</v>
      </c>
      <c r="D33" s="8">
        <v>5.0999999999999996</v>
      </c>
      <c r="E33" s="12">
        <v>3</v>
      </c>
      <c r="F33" s="8">
        <v>3.7</v>
      </c>
      <c r="G33" s="12">
        <v>2</v>
      </c>
      <c r="H33" s="8">
        <v>11.76</v>
      </c>
      <c r="I33" s="12">
        <v>0</v>
      </c>
    </row>
    <row r="34" spans="2:9" ht="15" customHeight="1" x14ac:dyDescent="0.15">
      <c r="B34" t="s">
        <v>82</v>
      </c>
      <c r="C34" s="12">
        <v>5</v>
      </c>
      <c r="D34" s="8">
        <v>5.0999999999999996</v>
      </c>
      <c r="E34" s="12">
        <v>5</v>
      </c>
      <c r="F34" s="8">
        <v>6.17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90</v>
      </c>
      <c r="C35" s="12">
        <v>4</v>
      </c>
      <c r="D35" s="8">
        <v>4.08</v>
      </c>
      <c r="E35" s="12">
        <v>2</v>
      </c>
      <c r="F35" s="8">
        <v>2.4700000000000002</v>
      </c>
      <c r="G35" s="12">
        <v>2</v>
      </c>
      <c r="H35" s="8">
        <v>11.76</v>
      </c>
      <c r="I35" s="12">
        <v>0</v>
      </c>
    </row>
    <row r="36" spans="2:9" ht="15" customHeight="1" x14ac:dyDescent="0.15">
      <c r="B36" t="s">
        <v>93</v>
      </c>
      <c r="C36" s="12">
        <v>4</v>
      </c>
      <c r="D36" s="8">
        <v>4.08</v>
      </c>
      <c r="E36" s="12">
        <v>4</v>
      </c>
      <c r="F36" s="8">
        <v>4.9400000000000004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86</v>
      </c>
      <c r="C37" s="12">
        <v>4</v>
      </c>
      <c r="D37" s="8">
        <v>4.08</v>
      </c>
      <c r="E37" s="12">
        <v>4</v>
      </c>
      <c r="F37" s="8">
        <v>4.9400000000000004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78</v>
      </c>
      <c r="C38" s="12">
        <v>4</v>
      </c>
      <c r="D38" s="8">
        <v>4.08</v>
      </c>
      <c r="E38" s="12">
        <v>4</v>
      </c>
      <c r="F38" s="8">
        <v>4.9400000000000004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65</v>
      </c>
      <c r="C39" s="12">
        <v>3</v>
      </c>
      <c r="D39" s="8">
        <v>3.06</v>
      </c>
      <c r="E39" s="12">
        <v>3</v>
      </c>
      <c r="F39" s="8">
        <v>3.7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77</v>
      </c>
      <c r="C40" s="12">
        <v>3</v>
      </c>
      <c r="D40" s="8">
        <v>3.06</v>
      </c>
      <c r="E40" s="12">
        <v>3</v>
      </c>
      <c r="F40" s="8">
        <v>3.7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64</v>
      </c>
      <c r="C41" s="12">
        <v>2</v>
      </c>
      <c r="D41" s="8">
        <v>2.04</v>
      </c>
      <c r="E41" s="12">
        <v>2</v>
      </c>
      <c r="F41" s="8">
        <v>2.4700000000000002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69</v>
      </c>
      <c r="C42" s="12">
        <v>2</v>
      </c>
      <c r="D42" s="8">
        <v>2.04</v>
      </c>
      <c r="E42" s="12">
        <v>2</v>
      </c>
      <c r="F42" s="8">
        <v>2.4700000000000002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75</v>
      </c>
      <c r="C43" s="12">
        <v>2</v>
      </c>
      <c r="D43" s="8">
        <v>2.04</v>
      </c>
      <c r="E43" s="12">
        <v>2</v>
      </c>
      <c r="F43" s="8">
        <v>2.4700000000000002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101</v>
      </c>
      <c r="C44" s="12">
        <v>2</v>
      </c>
      <c r="D44" s="8">
        <v>2.04</v>
      </c>
      <c r="E44" s="12">
        <v>1</v>
      </c>
      <c r="F44" s="8">
        <v>1.23</v>
      </c>
      <c r="G44" s="12">
        <v>1</v>
      </c>
      <c r="H44" s="8">
        <v>5.88</v>
      </c>
      <c r="I44" s="12">
        <v>0</v>
      </c>
    </row>
    <row r="45" spans="2:9" ht="15" customHeight="1" x14ac:dyDescent="0.15">
      <c r="B45" t="s">
        <v>84</v>
      </c>
      <c r="C45" s="12">
        <v>2</v>
      </c>
      <c r="D45" s="8">
        <v>2.04</v>
      </c>
      <c r="E45" s="12">
        <v>0</v>
      </c>
      <c r="F45" s="8">
        <v>0</v>
      </c>
      <c r="G45" s="12">
        <v>2</v>
      </c>
      <c r="H45" s="8">
        <v>11.76</v>
      </c>
      <c r="I45" s="12">
        <v>0</v>
      </c>
    </row>
    <row r="46" spans="2:9" ht="15" customHeight="1" x14ac:dyDescent="0.15">
      <c r="B46" t="s">
        <v>99</v>
      </c>
      <c r="C46" s="12">
        <v>1</v>
      </c>
      <c r="D46" s="8">
        <v>1.02</v>
      </c>
      <c r="E46" s="12">
        <v>1</v>
      </c>
      <c r="F46" s="8">
        <v>1.23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97</v>
      </c>
      <c r="C47" s="12">
        <v>1</v>
      </c>
      <c r="D47" s="8">
        <v>1.02</v>
      </c>
      <c r="E47" s="12">
        <v>0</v>
      </c>
      <c r="F47" s="8">
        <v>0</v>
      </c>
      <c r="G47" s="12">
        <v>1</v>
      </c>
      <c r="H47" s="8">
        <v>5.88</v>
      </c>
      <c r="I47" s="12">
        <v>0</v>
      </c>
    </row>
    <row r="48" spans="2:9" ht="15" customHeight="1" x14ac:dyDescent="0.15">
      <c r="B48" t="s">
        <v>88</v>
      </c>
      <c r="C48" s="12">
        <v>1</v>
      </c>
      <c r="D48" s="8">
        <v>1.02</v>
      </c>
      <c r="E48" s="12">
        <v>1</v>
      </c>
      <c r="F48" s="8">
        <v>1.23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71</v>
      </c>
      <c r="C49" s="12">
        <v>1</v>
      </c>
      <c r="D49" s="8">
        <v>1.02</v>
      </c>
      <c r="E49" s="12">
        <v>1</v>
      </c>
      <c r="F49" s="8">
        <v>1.23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87</v>
      </c>
      <c r="C50" s="12">
        <v>1</v>
      </c>
      <c r="D50" s="8">
        <v>1.02</v>
      </c>
      <c r="E50" s="12">
        <v>1</v>
      </c>
      <c r="F50" s="8">
        <v>1.23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73</v>
      </c>
      <c r="C51" s="12">
        <v>1</v>
      </c>
      <c r="D51" s="8">
        <v>1.02</v>
      </c>
      <c r="E51" s="12">
        <v>1</v>
      </c>
      <c r="F51" s="8">
        <v>1.23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74</v>
      </c>
      <c r="C52" s="12">
        <v>1</v>
      </c>
      <c r="D52" s="8">
        <v>1.02</v>
      </c>
      <c r="E52" s="12">
        <v>0</v>
      </c>
      <c r="F52" s="8">
        <v>0</v>
      </c>
      <c r="G52" s="12">
        <v>1</v>
      </c>
      <c r="H52" s="8">
        <v>5.88</v>
      </c>
      <c r="I52" s="12">
        <v>0</v>
      </c>
    </row>
    <row r="53" spans="2:9" ht="15" customHeight="1" x14ac:dyDescent="0.15">
      <c r="B53" t="s">
        <v>81</v>
      </c>
      <c r="C53" s="12">
        <v>1</v>
      </c>
      <c r="D53" s="8">
        <v>1.02</v>
      </c>
      <c r="E53" s="12">
        <v>1</v>
      </c>
      <c r="F53" s="8">
        <v>1.23</v>
      </c>
      <c r="G53" s="12">
        <v>0</v>
      </c>
      <c r="H53" s="8">
        <v>0</v>
      </c>
      <c r="I53" s="12">
        <v>0</v>
      </c>
    </row>
    <row r="56" spans="2:9" ht="33" customHeight="1" x14ac:dyDescent="0.15">
      <c r="B56" t="s">
        <v>653</v>
      </c>
      <c r="C56" s="10" t="s">
        <v>56</v>
      </c>
      <c r="D56" s="10" t="s">
        <v>57</v>
      </c>
      <c r="E56" s="10" t="s">
        <v>58</v>
      </c>
      <c r="F56" s="10" t="s">
        <v>59</v>
      </c>
      <c r="G56" s="10" t="s">
        <v>60</v>
      </c>
      <c r="H56" s="10" t="s">
        <v>61</v>
      </c>
      <c r="I56" s="10" t="s">
        <v>62</v>
      </c>
    </row>
    <row r="57" spans="2:9" ht="15" customHeight="1" x14ac:dyDescent="0.15">
      <c r="B57" t="s">
        <v>145</v>
      </c>
      <c r="C57" s="12">
        <v>9</v>
      </c>
      <c r="D57" s="8">
        <v>9.18</v>
      </c>
      <c r="E57" s="12">
        <v>3</v>
      </c>
      <c r="F57" s="8">
        <v>3.7</v>
      </c>
      <c r="G57" s="12">
        <v>6</v>
      </c>
      <c r="H57" s="8">
        <v>35.29</v>
      </c>
      <c r="I57" s="12">
        <v>0</v>
      </c>
    </row>
    <row r="58" spans="2:9" ht="15" customHeight="1" x14ac:dyDescent="0.15">
      <c r="B58" t="s">
        <v>273</v>
      </c>
      <c r="C58" s="12">
        <v>9</v>
      </c>
      <c r="D58" s="8">
        <v>9.18</v>
      </c>
      <c r="E58" s="12">
        <v>8</v>
      </c>
      <c r="F58" s="8">
        <v>9.8800000000000008</v>
      </c>
      <c r="G58" s="12">
        <v>1</v>
      </c>
      <c r="H58" s="8">
        <v>5.88</v>
      </c>
      <c r="I58" s="12">
        <v>0</v>
      </c>
    </row>
    <row r="59" spans="2:9" ht="15" customHeight="1" x14ac:dyDescent="0.15">
      <c r="B59" t="s">
        <v>178</v>
      </c>
      <c r="C59" s="12">
        <v>7</v>
      </c>
      <c r="D59" s="8">
        <v>7.14</v>
      </c>
      <c r="E59" s="12">
        <v>6</v>
      </c>
      <c r="F59" s="8">
        <v>7.41</v>
      </c>
      <c r="G59" s="12">
        <v>1</v>
      </c>
      <c r="H59" s="8">
        <v>5.88</v>
      </c>
      <c r="I59" s="12">
        <v>0</v>
      </c>
    </row>
    <row r="60" spans="2:9" ht="15" customHeight="1" x14ac:dyDescent="0.15">
      <c r="B60" t="s">
        <v>185</v>
      </c>
      <c r="C60" s="12">
        <v>6</v>
      </c>
      <c r="D60" s="8">
        <v>6.12</v>
      </c>
      <c r="E60" s="12">
        <v>6</v>
      </c>
      <c r="F60" s="8">
        <v>7.41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164</v>
      </c>
      <c r="C61" s="12">
        <v>5</v>
      </c>
      <c r="D61" s="8">
        <v>5.0999999999999996</v>
      </c>
      <c r="E61" s="12">
        <v>5</v>
      </c>
      <c r="F61" s="8">
        <v>6.17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148</v>
      </c>
      <c r="C62" s="12">
        <v>4</v>
      </c>
      <c r="D62" s="8">
        <v>4.08</v>
      </c>
      <c r="E62" s="12">
        <v>4</v>
      </c>
      <c r="F62" s="8">
        <v>4.9400000000000004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170</v>
      </c>
      <c r="C63" s="12">
        <v>3</v>
      </c>
      <c r="D63" s="8">
        <v>3.06</v>
      </c>
      <c r="E63" s="12">
        <v>3</v>
      </c>
      <c r="F63" s="8">
        <v>3.7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177</v>
      </c>
      <c r="C64" s="12">
        <v>3</v>
      </c>
      <c r="D64" s="8">
        <v>3.06</v>
      </c>
      <c r="E64" s="12">
        <v>2</v>
      </c>
      <c r="F64" s="8">
        <v>2.4700000000000002</v>
      </c>
      <c r="G64" s="12">
        <v>1</v>
      </c>
      <c r="H64" s="8">
        <v>5.88</v>
      </c>
      <c r="I64" s="12">
        <v>0</v>
      </c>
    </row>
    <row r="65" spans="2:9" ht="15" customHeight="1" x14ac:dyDescent="0.15">
      <c r="B65" t="s">
        <v>149</v>
      </c>
      <c r="C65" s="12">
        <v>3</v>
      </c>
      <c r="D65" s="8">
        <v>3.06</v>
      </c>
      <c r="E65" s="12">
        <v>3</v>
      </c>
      <c r="F65" s="8">
        <v>3.7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242</v>
      </c>
      <c r="C66" s="12">
        <v>3</v>
      </c>
      <c r="D66" s="8">
        <v>3.06</v>
      </c>
      <c r="E66" s="12">
        <v>2</v>
      </c>
      <c r="F66" s="8">
        <v>2.4700000000000002</v>
      </c>
      <c r="G66" s="12">
        <v>1</v>
      </c>
      <c r="H66" s="8">
        <v>5.88</v>
      </c>
      <c r="I66" s="12">
        <v>0</v>
      </c>
    </row>
    <row r="67" spans="2:9" ht="15" customHeight="1" x14ac:dyDescent="0.15">
      <c r="B67" t="s">
        <v>160</v>
      </c>
      <c r="C67" s="12">
        <v>3</v>
      </c>
      <c r="D67" s="8">
        <v>3.06</v>
      </c>
      <c r="E67" s="12">
        <v>3</v>
      </c>
      <c r="F67" s="8">
        <v>3.7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190</v>
      </c>
      <c r="C68" s="12">
        <v>2</v>
      </c>
      <c r="D68" s="8">
        <v>2.04</v>
      </c>
      <c r="E68" s="12">
        <v>2</v>
      </c>
      <c r="F68" s="8">
        <v>2.4700000000000002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279</v>
      </c>
      <c r="C69" s="12">
        <v>2</v>
      </c>
      <c r="D69" s="8">
        <v>2.04</v>
      </c>
      <c r="E69" s="12">
        <v>2</v>
      </c>
      <c r="F69" s="8">
        <v>2.4700000000000002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274</v>
      </c>
      <c r="C70" s="12">
        <v>2</v>
      </c>
      <c r="D70" s="8">
        <v>2.04</v>
      </c>
      <c r="E70" s="12">
        <v>2</v>
      </c>
      <c r="F70" s="8">
        <v>2.4700000000000002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275</v>
      </c>
      <c r="C71" s="12">
        <v>2</v>
      </c>
      <c r="D71" s="8">
        <v>2.04</v>
      </c>
      <c r="E71" s="12">
        <v>2</v>
      </c>
      <c r="F71" s="8">
        <v>2.4700000000000002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180</v>
      </c>
      <c r="C72" s="12">
        <v>2</v>
      </c>
      <c r="D72" s="8">
        <v>2.04</v>
      </c>
      <c r="E72" s="12">
        <v>2</v>
      </c>
      <c r="F72" s="8">
        <v>2.4700000000000002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153</v>
      </c>
      <c r="C73" s="12">
        <v>2</v>
      </c>
      <c r="D73" s="8">
        <v>2.04</v>
      </c>
      <c r="E73" s="12">
        <v>2</v>
      </c>
      <c r="F73" s="8">
        <v>2.4700000000000002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256</v>
      </c>
      <c r="C74" s="12">
        <v>2</v>
      </c>
      <c r="D74" s="8">
        <v>2.04</v>
      </c>
      <c r="E74" s="12">
        <v>1</v>
      </c>
      <c r="F74" s="8">
        <v>1.23</v>
      </c>
      <c r="G74" s="12">
        <v>1</v>
      </c>
      <c r="H74" s="8">
        <v>5.88</v>
      </c>
      <c r="I74" s="12">
        <v>0</v>
      </c>
    </row>
    <row r="75" spans="2:9" ht="15" customHeight="1" x14ac:dyDescent="0.15">
      <c r="B75" t="s">
        <v>146</v>
      </c>
      <c r="C75" s="12">
        <v>1</v>
      </c>
      <c r="D75" s="8">
        <v>1.02</v>
      </c>
      <c r="E75" s="12">
        <v>1</v>
      </c>
      <c r="F75" s="8">
        <v>1.23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195</v>
      </c>
      <c r="C76" s="12">
        <v>1</v>
      </c>
      <c r="D76" s="8">
        <v>1.02</v>
      </c>
      <c r="E76" s="12">
        <v>1</v>
      </c>
      <c r="F76" s="8">
        <v>1.23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240</v>
      </c>
      <c r="C77" s="12">
        <v>1</v>
      </c>
      <c r="D77" s="8">
        <v>1.02</v>
      </c>
      <c r="E77" s="12">
        <v>0</v>
      </c>
      <c r="F77" s="8">
        <v>0</v>
      </c>
      <c r="G77" s="12">
        <v>1</v>
      </c>
      <c r="H77" s="8">
        <v>5.88</v>
      </c>
      <c r="I77" s="12">
        <v>0</v>
      </c>
    </row>
    <row r="78" spans="2:9" ht="15" customHeight="1" x14ac:dyDescent="0.15">
      <c r="B78" t="s">
        <v>308</v>
      </c>
      <c r="C78" s="12">
        <v>1</v>
      </c>
      <c r="D78" s="8">
        <v>1.02</v>
      </c>
      <c r="E78" s="12">
        <v>1</v>
      </c>
      <c r="F78" s="8">
        <v>1.23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343</v>
      </c>
      <c r="C79" s="12">
        <v>1</v>
      </c>
      <c r="D79" s="8">
        <v>1.02</v>
      </c>
      <c r="E79" s="12">
        <v>1</v>
      </c>
      <c r="F79" s="8">
        <v>1.23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188</v>
      </c>
      <c r="C80" s="12">
        <v>1</v>
      </c>
      <c r="D80" s="8">
        <v>1.02</v>
      </c>
      <c r="E80" s="12">
        <v>1</v>
      </c>
      <c r="F80" s="8">
        <v>1.23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360</v>
      </c>
      <c r="C81" s="12">
        <v>1</v>
      </c>
      <c r="D81" s="8">
        <v>1.02</v>
      </c>
      <c r="E81" s="12">
        <v>0</v>
      </c>
      <c r="F81" s="8">
        <v>0</v>
      </c>
      <c r="G81" s="12">
        <v>1</v>
      </c>
      <c r="H81" s="8">
        <v>5.88</v>
      </c>
      <c r="I81" s="12">
        <v>0</v>
      </c>
    </row>
    <row r="82" spans="2:9" ht="15" customHeight="1" x14ac:dyDescent="0.15">
      <c r="B82" t="s">
        <v>219</v>
      </c>
      <c r="C82" s="12">
        <v>1</v>
      </c>
      <c r="D82" s="8">
        <v>1.02</v>
      </c>
      <c r="E82" s="12">
        <v>1</v>
      </c>
      <c r="F82" s="8">
        <v>1.23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272</v>
      </c>
      <c r="C83" s="12">
        <v>1</v>
      </c>
      <c r="D83" s="8">
        <v>1.02</v>
      </c>
      <c r="E83" s="12">
        <v>1</v>
      </c>
      <c r="F83" s="8">
        <v>1.23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176</v>
      </c>
      <c r="C84" s="12">
        <v>1</v>
      </c>
      <c r="D84" s="8">
        <v>1.02</v>
      </c>
      <c r="E84" s="12">
        <v>1</v>
      </c>
      <c r="F84" s="8">
        <v>1.23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193</v>
      </c>
      <c r="C85" s="12">
        <v>1</v>
      </c>
      <c r="D85" s="8">
        <v>1.02</v>
      </c>
      <c r="E85" s="12">
        <v>1</v>
      </c>
      <c r="F85" s="8">
        <v>1.23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516</v>
      </c>
      <c r="C86" s="12">
        <v>1</v>
      </c>
      <c r="D86" s="8">
        <v>1.02</v>
      </c>
      <c r="E86" s="12">
        <v>1</v>
      </c>
      <c r="F86" s="8">
        <v>1.23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222</v>
      </c>
      <c r="C87" s="12">
        <v>1</v>
      </c>
      <c r="D87" s="8">
        <v>1.02</v>
      </c>
      <c r="E87" s="12">
        <v>1</v>
      </c>
      <c r="F87" s="8">
        <v>1.23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151</v>
      </c>
      <c r="C88" s="12">
        <v>1</v>
      </c>
      <c r="D88" s="8">
        <v>1.02</v>
      </c>
      <c r="E88" s="12">
        <v>1</v>
      </c>
      <c r="F88" s="8">
        <v>1.23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237</v>
      </c>
      <c r="C89" s="12">
        <v>1</v>
      </c>
      <c r="D89" s="8">
        <v>1.02</v>
      </c>
      <c r="E89" s="12">
        <v>1</v>
      </c>
      <c r="F89" s="8">
        <v>1.23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189</v>
      </c>
      <c r="C90" s="12">
        <v>1</v>
      </c>
      <c r="D90" s="8">
        <v>1.02</v>
      </c>
      <c r="E90" s="12">
        <v>1</v>
      </c>
      <c r="F90" s="8">
        <v>1.23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165</v>
      </c>
      <c r="C91" s="12">
        <v>1</v>
      </c>
      <c r="D91" s="8">
        <v>1.02</v>
      </c>
      <c r="E91" s="12">
        <v>1</v>
      </c>
      <c r="F91" s="8">
        <v>1.23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154</v>
      </c>
      <c r="C92" s="12">
        <v>1</v>
      </c>
      <c r="D92" s="8">
        <v>1.02</v>
      </c>
      <c r="E92" s="12">
        <v>0</v>
      </c>
      <c r="F92" s="8">
        <v>0</v>
      </c>
      <c r="G92" s="12">
        <v>1</v>
      </c>
      <c r="H92" s="8">
        <v>5.88</v>
      </c>
      <c r="I92" s="12">
        <v>0</v>
      </c>
    </row>
    <row r="93" spans="2:9" ht="15" customHeight="1" x14ac:dyDescent="0.15">
      <c r="B93" t="s">
        <v>202</v>
      </c>
      <c r="C93" s="12">
        <v>1</v>
      </c>
      <c r="D93" s="8">
        <v>1.02</v>
      </c>
      <c r="E93" s="12">
        <v>1</v>
      </c>
      <c r="F93" s="8">
        <v>1.23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544</v>
      </c>
      <c r="C94" s="12">
        <v>1</v>
      </c>
      <c r="D94" s="8">
        <v>1.02</v>
      </c>
      <c r="E94" s="12">
        <v>1</v>
      </c>
      <c r="F94" s="8">
        <v>1.23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243</v>
      </c>
      <c r="C95" s="12">
        <v>1</v>
      </c>
      <c r="D95" s="8">
        <v>1.02</v>
      </c>
      <c r="E95" s="12">
        <v>1</v>
      </c>
      <c r="F95" s="8">
        <v>1.23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283</v>
      </c>
      <c r="C96" s="12">
        <v>1</v>
      </c>
      <c r="D96" s="8">
        <v>1.02</v>
      </c>
      <c r="E96" s="12">
        <v>0</v>
      </c>
      <c r="F96" s="8">
        <v>0</v>
      </c>
      <c r="G96" s="12">
        <v>1</v>
      </c>
      <c r="H96" s="8">
        <v>5.88</v>
      </c>
      <c r="I96" s="12">
        <v>0</v>
      </c>
    </row>
    <row r="97" spans="2:9" ht="15" customHeight="1" x14ac:dyDescent="0.15">
      <c r="B97" t="s">
        <v>253</v>
      </c>
      <c r="C97" s="12">
        <v>1</v>
      </c>
      <c r="D97" s="8">
        <v>1.02</v>
      </c>
      <c r="E97" s="12">
        <v>1</v>
      </c>
      <c r="F97" s="8">
        <v>1.23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157</v>
      </c>
      <c r="C98" s="12">
        <v>1</v>
      </c>
      <c r="D98" s="8">
        <v>1.02</v>
      </c>
      <c r="E98" s="12">
        <v>1</v>
      </c>
      <c r="F98" s="8">
        <v>1.23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158</v>
      </c>
      <c r="C99" s="12">
        <v>1</v>
      </c>
      <c r="D99" s="8">
        <v>1.02</v>
      </c>
      <c r="E99" s="12">
        <v>1</v>
      </c>
      <c r="F99" s="8">
        <v>1.23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161</v>
      </c>
      <c r="C100" s="12">
        <v>1</v>
      </c>
      <c r="D100" s="8">
        <v>1.02</v>
      </c>
      <c r="E100" s="12">
        <v>1</v>
      </c>
      <c r="F100" s="8">
        <v>1.23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163</v>
      </c>
      <c r="C101" s="12">
        <v>1</v>
      </c>
      <c r="D101" s="8">
        <v>1.02</v>
      </c>
      <c r="E101" s="12">
        <v>1</v>
      </c>
      <c r="F101" s="8">
        <v>1.23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199</v>
      </c>
      <c r="C102" s="12">
        <v>1</v>
      </c>
      <c r="D102" s="8">
        <v>1.02</v>
      </c>
      <c r="E102" s="12">
        <v>0</v>
      </c>
      <c r="F102" s="8">
        <v>0</v>
      </c>
      <c r="G102" s="12">
        <v>1</v>
      </c>
      <c r="H102" s="8">
        <v>5.88</v>
      </c>
      <c r="I102" s="12">
        <v>0</v>
      </c>
    </row>
    <row r="103" spans="2:9" ht="15" customHeight="1" x14ac:dyDescent="0.15">
      <c r="B103" t="s">
        <v>580</v>
      </c>
      <c r="C103" s="12">
        <v>1</v>
      </c>
      <c r="D103" s="8">
        <v>1.02</v>
      </c>
      <c r="E103" s="12">
        <v>0</v>
      </c>
      <c r="F103" s="8">
        <v>0</v>
      </c>
      <c r="G103" s="12">
        <v>1</v>
      </c>
      <c r="H103" s="8">
        <v>5.88</v>
      </c>
      <c r="I103" s="12">
        <v>0</v>
      </c>
    </row>
    <row r="105" spans="2:9" ht="15" customHeight="1" x14ac:dyDescent="0.15">
      <c r="B105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599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3144</v>
      </c>
      <c r="D6" s="8">
        <v>11.76</v>
      </c>
      <c r="E6" s="12">
        <v>1654</v>
      </c>
      <c r="F6" s="8">
        <v>9.34</v>
      </c>
      <c r="G6" s="12">
        <v>1490</v>
      </c>
      <c r="H6" s="8">
        <v>16.63</v>
      </c>
      <c r="I6" s="12">
        <v>0</v>
      </c>
    </row>
    <row r="7" spans="2:9" ht="15" customHeight="1" x14ac:dyDescent="0.15">
      <c r="B7" t="s">
        <v>42</v>
      </c>
      <c r="C7" s="12">
        <v>3282</v>
      </c>
      <c r="D7" s="8">
        <v>12.28</v>
      </c>
      <c r="E7" s="12">
        <v>2143</v>
      </c>
      <c r="F7" s="8">
        <v>12.1</v>
      </c>
      <c r="G7" s="12">
        <v>1132</v>
      </c>
      <c r="H7" s="8">
        <v>12.64</v>
      </c>
      <c r="I7" s="12">
        <v>7</v>
      </c>
    </row>
    <row r="8" spans="2:9" ht="15" customHeight="1" x14ac:dyDescent="0.15">
      <c r="B8" t="s">
        <v>43</v>
      </c>
      <c r="C8" s="12">
        <v>8</v>
      </c>
      <c r="D8" s="8">
        <v>0.03</v>
      </c>
      <c r="E8" s="12">
        <v>0</v>
      </c>
      <c r="F8" s="8">
        <v>0</v>
      </c>
      <c r="G8" s="12">
        <v>8</v>
      </c>
      <c r="H8" s="8">
        <v>0.09</v>
      </c>
      <c r="I8" s="12">
        <v>0</v>
      </c>
    </row>
    <row r="9" spans="2:9" ht="15" customHeight="1" x14ac:dyDescent="0.15">
      <c r="B9" t="s">
        <v>44</v>
      </c>
      <c r="C9" s="12">
        <v>159</v>
      </c>
      <c r="D9" s="8">
        <v>0.59</v>
      </c>
      <c r="E9" s="12">
        <v>13</v>
      </c>
      <c r="F9" s="8">
        <v>7.0000000000000007E-2</v>
      </c>
      <c r="G9" s="12">
        <v>146</v>
      </c>
      <c r="H9" s="8">
        <v>1.63</v>
      </c>
      <c r="I9" s="12">
        <v>0</v>
      </c>
    </row>
    <row r="10" spans="2:9" ht="15" customHeight="1" x14ac:dyDescent="0.15">
      <c r="B10" t="s">
        <v>45</v>
      </c>
      <c r="C10" s="12">
        <v>167</v>
      </c>
      <c r="D10" s="8">
        <v>0.62</v>
      </c>
      <c r="E10" s="12">
        <v>36</v>
      </c>
      <c r="F10" s="8">
        <v>0.2</v>
      </c>
      <c r="G10" s="12">
        <v>128</v>
      </c>
      <c r="H10" s="8">
        <v>1.43</v>
      </c>
      <c r="I10" s="12">
        <v>3</v>
      </c>
    </row>
    <row r="11" spans="2:9" ht="15" customHeight="1" x14ac:dyDescent="0.15">
      <c r="B11" t="s">
        <v>46</v>
      </c>
      <c r="C11" s="12">
        <v>7234</v>
      </c>
      <c r="D11" s="8">
        <v>27.07</v>
      </c>
      <c r="E11" s="12">
        <v>4852</v>
      </c>
      <c r="F11" s="8">
        <v>27.4</v>
      </c>
      <c r="G11" s="12">
        <v>2364</v>
      </c>
      <c r="H11" s="8">
        <v>26.39</v>
      </c>
      <c r="I11" s="12">
        <v>18</v>
      </c>
    </row>
    <row r="12" spans="2:9" ht="15" customHeight="1" x14ac:dyDescent="0.15">
      <c r="B12" t="s">
        <v>47</v>
      </c>
      <c r="C12" s="12">
        <v>148</v>
      </c>
      <c r="D12" s="8">
        <v>0.55000000000000004</v>
      </c>
      <c r="E12" s="12">
        <v>31</v>
      </c>
      <c r="F12" s="8">
        <v>0.18</v>
      </c>
      <c r="G12" s="12">
        <v>117</v>
      </c>
      <c r="H12" s="8">
        <v>1.31</v>
      </c>
      <c r="I12" s="12">
        <v>0</v>
      </c>
    </row>
    <row r="13" spans="2:9" ht="15" customHeight="1" x14ac:dyDescent="0.15">
      <c r="B13" t="s">
        <v>48</v>
      </c>
      <c r="C13" s="12">
        <v>2412</v>
      </c>
      <c r="D13" s="8">
        <v>9.02</v>
      </c>
      <c r="E13" s="12">
        <v>1167</v>
      </c>
      <c r="F13" s="8">
        <v>6.59</v>
      </c>
      <c r="G13" s="12">
        <v>1241</v>
      </c>
      <c r="H13" s="8">
        <v>13.85</v>
      </c>
      <c r="I13" s="12">
        <v>4</v>
      </c>
    </row>
    <row r="14" spans="2:9" ht="15" customHeight="1" x14ac:dyDescent="0.15">
      <c r="B14" t="s">
        <v>49</v>
      </c>
      <c r="C14" s="12">
        <v>1076</v>
      </c>
      <c r="D14" s="8">
        <v>4.03</v>
      </c>
      <c r="E14" s="12">
        <v>636</v>
      </c>
      <c r="F14" s="8">
        <v>3.59</v>
      </c>
      <c r="G14" s="12">
        <v>437</v>
      </c>
      <c r="H14" s="8">
        <v>4.88</v>
      </c>
      <c r="I14" s="12">
        <v>3</v>
      </c>
    </row>
    <row r="15" spans="2:9" ht="15" customHeight="1" x14ac:dyDescent="0.15">
      <c r="B15" t="s">
        <v>50</v>
      </c>
      <c r="C15" s="12">
        <v>2827</v>
      </c>
      <c r="D15" s="8">
        <v>10.58</v>
      </c>
      <c r="E15" s="12">
        <v>2510</v>
      </c>
      <c r="F15" s="8">
        <v>14.18</v>
      </c>
      <c r="G15" s="12">
        <v>316</v>
      </c>
      <c r="H15" s="8">
        <v>3.53</v>
      </c>
      <c r="I15" s="12">
        <v>1</v>
      </c>
    </row>
    <row r="16" spans="2:9" ht="15" customHeight="1" x14ac:dyDescent="0.15">
      <c r="B16" t="s">
        <v>51</v>
      </c>
      <c r="C16" s="12">
        <v>3132</v>
      </c>
      <c r="D16" s="8">
        <v>11.72</v>
      </c>
      <c r="E16" s="12">
        <v>2517</v>
      </c>
      <c r="F16" s="8">
        <v>14.21</v>
      </c>
      <c r="G16" s="12">
        <v>606</v>
      </c>
      <c r="H16" s="8">
        <v>6.76</v>
      </c>
      <c r="I16" s="12">
        <v>9</v>
      </c>
    </row>
    <row r="17" spans="2:9" ht="15" customHeight="1" x14ac:dyDescent="0.15">
      <c r="B17" t="s">
        <v>52</v>
      </c>
      <c r="C17" s="12">
        <v>1024</v>
      </c>
      <c r="D17" s="8">
        <v>3.83</v>
      </c>
      <c r="E17" s="12">
        <v>728</v>
      </c>
      <c r="F17" s="8">
        <v>4.1100000000000003</v>
      </c>
      <c r="G17" s="12">
        <v>289</v>
      </c>
      <c r="H17" s="8">
        <v>3.23</v>
      </c>
      <c r="I17" s="12">
        <v>7</v>
      </c>
    </row>
    <row r="18" spans="2:9" ht="15" customHeight="1" x14ac:dyDescent="0.15">
      <c r="B18" t="s">
        <v>53</v>
      </c>
      <c r="C18" s="12">
        <v>1280</v>
      </c>
      <c r="D18" s="8">
        <v>4.79</v>
      </c>
      <c r="E18" s="12">
        <v>915</v>
      </c>
      <c r="F18" s="8">
        <v>5.17</v>
      </c>
      <c r="G18" s="12">
        <v>363</v>
      </c>
      <c r="H18" s="8">
        <v>4.05</v>
      </c>
      <c r="I18" s="12">
        <v>2</v>
      </c>
    </row>
    <row r="19" spans="2:9" ht="15" customHeight="1" x14ac:dyDescent="0.15">
      <c r="B19" t="s">
        <v>54</v>
      </c>
      <c r="C19" s="12">
        <v>833</v>
      </c>
      <c r="D19" s="8">
        <v>3.12</v>
      </c>
      <c r="E19" s="12">
        <v>505</v>
      </c>
      <c r="F19" s="8">
        <v>2.85</v>
      </c>
      <c r="G19" s="12">
        <v>322</v>
      </c>
      <c r="H19" s="8">
        <v>3.59</v>
      </c>
      <c r="I19" s="12">
        <v>6</v>
      </c>
    </row>
    <row r="20" spans="2:9" ht="15" customHeight="1" x14ac:dyDescent="0.15">
      <c r="B20" s="9" t="s">
        <v>601</v>
      </c>
      <c r="C20" s="12">
        <f>SUM(LTBL_29000[総数／事業所数])</f>
        <v>26726</v>
      </c>
      <c r="E20" s="12">
        <f>SUBTOTAL(109,LTBL_29000[個人／事業所数])</f>
        <v>17707</v>
      </c>
      <c r="G20" s="12">
        <f>SUBTOTAL(109,LTBL_29000[法人／事業所数])</f>
        <v>8959</v>
      </c>
      <c r="I20" s="12">
        <f>SUBTOTAL(109,LTBL_29000[法人以外の団体／事業所数])</f>
        <v>60</v>
      </c>
    </row>
    <row r="21" spans="2:9" ht="15" customHeight="1" x14ac:dyDescent="0.15">
      <c r="E21" s="11">
        <f>LTBL_29000[[#Totals],[個人／事業所数]]/LTBL_29000[[#Totals],[総数／事業所数]]</f>
        <v>0.66253835216642964</v>
      </c>
      <c r="G21" s="11">
        <f>LTBL_29000[[#Totals],[法人／事業所数]]/LTBL_29000[[#Totals],[総数／事業所数]]</f>
        <v>0.33521664296939307</v>
      </c>
      <c r="I21" s="11">
        <f>LTBL_29000[[#Totals],[法人以外の団体／事業所数]]/LTBL_29000[[#Totals],[総数／事業所数]]</f>
        <v>2.2450048641772056E-3</v>
      </c>
    </row>
    <row r="23" spans="2:9" ht="33" customHeight="1" x14ac:dyDescent="0.15">
      <c r="B23" t="s">
        <v>600</v>
      </c>
      <c r="C23" s="10" t="s">
        <v>56</v>
      </c>
      <c r="D23" s="10" t="s">
        <v>607</v>
      </c>
      <c r="E23" s="10" t="s">
        <v>58</v>
      </c>
      <c r="F23" s="10" t="s">
        <v>608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83</v>
      </c>
      <c r="D24" t="s">
        <v>602</v>
      </c>
      <c r="E24">
        <v>0</v>
      </c>
      <c r="F24" t="s">
        <v>604</v>
      </c>
      <c r="G24">
        <v>83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7</v>
      </c>
      <c r="D25" t="s">
        <v>602</v>
      </c>
      <c r="E25">
        <v>0</v>
      </c>
      <c r="F25" t="s">
        <v>604</v>
      </c>
      <c r="G25">
        <v>6</v>
      </c>
      <c r="H25" t="s">
        <v>605</v>
      </c>
      <c r="I25">
        <v>1</v>
      </c>
    </row>
    <row r="28" spans="2:9" ht="33" customHeight="1" x14ac:dyDescent="0.15">
      <c r="B28" t="s">
        <v>610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78</v>
      </c>
      <c r="C29" s="12">
        <v>2586</v>
      </c>
      <c r="D29" s="8">
        <v>9.68</v>
      </c>
      <c r="E29" s="12">
        <v>2210</v>
      </c>
      <c r="F29" s="8">
        <v>12.48</v>
      </c>
      <c r="G29" s="12">
        <v>373</v>
      </c>
      <c r="H29" s="8">
        <v>4.16</v>
      </c>
      <c r="I29" s="12">
        <v>3</v>
      </c>
    </row>
    <row r="30" spans="2:9" ht="15" customHeight="1" x14ac:dyDescent="0.15">
      <c r="B30" t="s">
        <v>77</v>
      </c>
      <c r="C30" s="12">
        <v>2494</v>
      </c>
      <c r="D30" s="8">
        <v>9.33</v>
      </c>
      <c r="E30" s="12">
        <v>2303</v>
      </c>
      <c r="F30" s="8">
        <v>13.01</v>
      </c>
      <c r="G30" s="12">
        <v>190</v>
      </c>
      <c r="H30" s="8">
        <v>2.12</v>
      </c>
      <c r="I30" s="12">
        <v>1</v>
      </c>
    </row>
    <row r="31" spans="2:9" ht="15" customHeight="1" x14ac:dyDescent="0.15">
      <c r="B31" t="s">
        <v>72</v>
      </c>
      <c r="C31" s="12">
        <v>2325</v>
      </c>
      <c r="D31" s="8">
        <v>8.6999999999999993</v>
      </c>
      <c r="E31" s="12">
        <v>1670</v>
      </c>
      <c r="F31" s="8">
        <v>9.43</v>
      </c>
      <c r="G31" s="12">
        <v>651</v>
      </c>
      <c r="H31" s="8">
        <v>7.27</v>
      </c>
      <c r="I31" s="12">
        <v>4</v>
      </c>
    </row>
    <row r="32" spans="2:9" ht="15" customHeight="1" x14ac:dyDescent="0.15">
      <c r="B32" t="s">
        <v>74</v>
      </c>
      <c r="C32" s="12">
        <v>1959</v>
      </c>
      <c r="D32" s="8">
        <v>7.33</v>
      </c>
      <c r="E32" s="12">
        <v>1030</v>
      </c>
      <c r="F32" s="8">
        <v>5.82</v>
      </c>
      <c r="G32" s="12">
        <v>926</v>
      </c>
      <c r="H32" s="8">
        <v>10.34</v>
      </c>
      <c r="I32" s="12">
        <v>3</v>
      </c>
    </row>
    <row r="33" spans="2:9" ht="15" customHeight="1" x14ac:dyDescent="0.15">
      <c r="B33" t="s">
        <v>63</v>
      </c>
      <c r="C33" s="12">
        <v>1797</v>
      </c>
      <c r="D33" s="8">
        <v>6.72</v>
      </c>
      <c r="E33" s="12">
        <v>808</v>
      </c>
      <c r="F33" s="8">
        <v>4.5599999999999996</v>
      </c>
      <c r="G33" s="12">
        <v>989</v>
      </c>
      <c r="H33" s="8">
        <v>11.04</v>
      </c>
      <c r="I33" s="12">
        <v>0</v>
      </c>
    </row>
    <row r="34" spans="2:9" ht="15" customHeight="1" x14ac:dyDescent="0.15">
      <c r="B34" t="s">
        <v>70</v>
      </c>
      <c r="C34" s="12">
        <v>1673</v>
      </c>
      <c r="D34" s="8">
        <v>6.26</v>
      </c>
      <c r="E34" s="12">
        <v>1387</v>
      </c>
      <c r="F34" s="8">
        <v>7.83</v>
      </c>
      <c r="G34" s="12">
        <v>277</v>
      </c>
      <c r="H34" s="8">
        <v>3.09</v>
      </c>
      <c r="I34" s="12">
        <v>9</v>
      </c>
    </row>
    <row r="35" spans="2:9" ht="15" customHeight="1" x14ac:dyDescent="0.15">
      <c r="B35" t="s">
        <v>80</v>
      </c>
      <c r="C35" s="12">
        <v>1024</v>
      </c>
      <c r="D35" s="8">
        <v>3.83</v>
      </c>
      <c r="E35" s="12">
        <v>728</v>
      </c>
      <c r="F35" s="8">
        <v>4.1100000000000003</v>
      </c>
      <c r="G35" s="12">
        <v>289</v>
      </c>
      <c r="H35" s="8">
        <v>3.23</v>
      </c>
      <c r="I35" s="12">
        <v>7</v>
      </c>
    </row>
    <row r="36" spans="2:9" ht="15" customHeight="1" x14ac:dyDescent="0.15">
      <c r="B36" t="s">
        <v>81</v>
      </c>
      <c r="C36" s="12">
        <v>988</v>
      </c>
      <c r="D36" s="8">
        <v>3.7</v>
      </c>
      <c r="E36" s="12">
        <v>909</v>
      </c>
      <c r="F36" s="8">
        <v>5.13</v>
      </c>
      <c r="G36" s="12">
        <v>79</v>
      </c>
      <c r="H36" s="8">
        <v>0.88</v>
      </c>
      <c r="I36" s="12">
        <v>0</v>
      </c>
    </row>
    <row r="37" spans="2:9" ht="15" customHeight="1" x14ac:dyDescent="0.15">
      <c r="B37" t="s">
        <v>69</v>
      </c>
      <c r="C37" s="12">
        <v>942</v>
      </c>
      <c r="D37" s="8">
        <v>3.52</v>
      </c>
      <c r="E37" s="12">
        <v>661</v>
      </c>
      <c r="F37" s="8">
        <v>3.73</v>
      </c>
      <c r="G37" s="12">
        <v>281</v>
      </c>
      <c r="H37" s="8">
        <v>3.14</v>
      </c>
      <c r="I37" s="12">
        <v>0</v>
      </c>
    </row>
    <row r="38" spans="2:9" ht="15" customHeight="1" x14ac:dyDescent="0.15">
      <c r="B38" t="s">
        <v>71</v>
      </c>
      <c r="C38" s="12">
        <v>805</v>
      </c>
      <c r="D38" s="8">
        <v>3.01</v>
      </c>
      <c r="E38" s="12">
        <v>576</v>
      </c>
      <c r="F38" s="8">
        <v>3.25</v>
      </c>
      <c r="G38" s="12">
        <v>229</v>
      </c>
      <c r="H38" s="8">
        <v>2.56</v>
      </c>
      <c r="I38" s="12">
        <v>0</v>
      </c>
    </row>
    <row r="39" spans="2:9" ht="15" customHeight="1" x14ac:dyDescent="0.15">
      <c r="B39" t="s">
        <v>64</v>
      </c>
      <c r="C39" s="12">
        <v>720</v>
      </c>
      <c r="D39" s="8">
        <v>2.69</v>
      </c>
      <c r="E39" s="12">
        <v>504</v>
      </c>
      <c r="F39" s="8">
        <v>2.85</v>
      </c>
      <c r="G39" s="12">
        <v>216</v>
      </c>
      <c r="H39" s="8">
        <v>2.41</v>
      </c>
      <c r="I39" s="12">
        <v>0</v>
      </c>
    </row>
    <row r="40" spans="2:9" ht="15" customHeight="1" x14ac:dyDescent="0.15">
      <c r="B40" t="s">
        <v>66</v>
      </c>
      <c r="C40" s="12">
        <v>643</v>
      </c>
      <c r="D40" s="8">
        <v>2.41</v>
      </c>
      <c r="E40" s="12">
        <v>499</v>
      </c>
      <c r="F40" s="8">
        <v>2.82</v>
      </c>
      <c r="G40" s="12">
        <v>144</v>
      </c>
      <c r="H40" s="8">
        <v>1.61</v>
      </c>
      <c r="I40" s="12">
        <v>0</v>
      </c>
    </row>
    <row r="41" spans="2:9" ht="15" customHeight="1" x14ac:dyDescent="0.15">
      <c r="B41" t="s">
        <v>65</v>
      </c>
      <c r="C41" s="12">
        <v>627</v>
      </c>
      <c r="D41" s="8">
        <v>2.35</v>
      </c>
      <c r="E41" s="12">
        <v>342</v>
      </c>
      <c r="F41" s="8">
        <v>1.93</v>
      </c>
      <c r="G41" s="12">
        <v>285</v>
      </c>
      <c r="H41" s="8">
        <v>3.18</v>
      </c>
      <c r="I41" s="12">
        <v>0</v>
      </c>
    </row>
    <row r="42" spans="2:9" ht="15" customHeight="1" x14ac:dyDescent="0.15">
      <c r="B42" t="s">
        <v>75</v>
      </c>
      <c r="C42" s="12">
        <v>555</v>
      </c>
      <c r="D42" s="8">
        <v>2.08</v>
      </c>
      <c r="E42" s="12">
        <v>393</v>
      </c>
      <c r="F42" s="8">
        <v>2.2200000000000002</v>
      </c>
      <c r="G42" s="12">
        <v>160</v>
      </c>
      <c r="H42" s="8">
        <v>1.79</v>
      </c>
      <c r="I42" s="12">
        <v>2</v>
      </c>
    </row>
    <row r="43" spans="2:9" ht="15" customHeight="1" x14ac:dyDescent="0.15">
      <c r="B43" t="s">
        <v>67</v>
      </c>
      <c r="C43" s="12">
        <v>497</v>
      </c>
      <c r="D43" s="8">
        <v>1.86</v>
      </c>
      <c r="E43" s="12">
        <v>379</v>
      </c>
      <c r="F43" s="8">
        <v>2.14</v>
      </c>
      <c r="G43" s="12">
        <v>118</v>
      </c>
      <c r="H43" s="8">
        <v>1.32</v>
      </c>
      <c r="I43" s="12">
        <v>0</v>
      </c>
    </row>
    <row r="44" spans="2:9" ht="15" customHeight="1" x14ac:dyDescent="0.15">
      <c r="B44" t="s">
        <v>76</v>
      </c>
      <c r="C44" s="12">
        <v>495</v>
      </c>
      <c r="D44" s="8">
        <v>1.85</v>
      </c>
      <c r="E44" s="12">
        <v>240</v>
      </c>
      <c r="F44" s="8">
        <v>1.36</v>
      </c>
      <c r="G44" s="12">
        <v>255</v>
      </c>
      <c r="H44" s="8">
        <v>2.85</v>
      </c>
      <c r="I44" s="12">
        <v>0</v>
      </c>
    </row>
    <row r="45" spans="2:9" ht="15" customHeight="1" x14ac:dyDescent="0.15">
      <c r="B45" t="s">
        <v>68</v>
      </c>
      <c r="C45" s="12">
        <v>422</v>
      </c>
      <c r="D45" s="8">
        <v>1.58</v>
      </c>
      <c r="E45" s="12">
        <v>152</v>
      </c>
      <c r="F45" s="8">
        <v>0.86</v>
      </c>
      <c r="G45" s="12">
        <v>270</v>
      </c>
      <c r="H45" s="8">
        <v>3.01</v>
      </c>
      <c r="I45" s="12">
        <v>0</v>
      </c>
    </row>
    <row r="46" spans="2:9" ht="15" customHeight="1" x14ac:dyDescent="0.15">
      <c r="B46" t="s">
        <v>82</v>
      </c>
      <c r="C46" s="12">
        <v>377</v>
      </c>
      <c r="D46" s="8">
        <v>1.41</v>
      </c>
      <c r="E46" s="12">
        <v>338</v>
      </c>
      <c r="F46" s="8">
        <v>1.91</v>
      </c>
      <c r="G46" s="12">
        <v>39</v>
      </c>
      <c r="H46" s="8">
        <v>0.44</v>
      </c>
      <c r="I46" s="12">
        <v>0</v>
      </c>
    </row>
    <row r="47" spans="2:9" ht="15" customHeight="1" x14ac:dyDescent="0.15">
      <c r="B47" t="s">
        <v>73</v>
      </c>
      <c r="C47" s="12">
        <v>362</v>
      </c>
      <c r="D47" s="8">
        <v>1.35</v>
      </c>
      <c r="E47" s="12">
        <v>115</v>
      </c>
      <c r="F47" s="8">
        <v>0.65</v>
      </c>
      <c r="G47" s="12">
        <v>247</v>
      </c>
      <c r="H47" s="8">
        <v>2.76</v>
      </c>
      <c r="I47" s="12">
        <v>0</v>
      </c>
    </row>
    <row r="48" spans="2:9" ht="15" customHeight="1" x14ac:dyDescent="0.15">
      <c r="B48" t="s">
        <v>79</v>
      </c>
      <c r="C48" s="12">
        <v>359</v>
      </c>
      <c r="D48" s="8">
        <v>1.34</v>
      </c>
      <c r="E48" s="12">
        <v>200</v>
      </c>
      <c r="F48" s="8">
        <v>1.1299999999999999</v>
      </c>
      <c r="G48" s="12">
        <v>156</v>
      </c>
      <c r="H48" s="8">
        <v>1.74</v>
      </c>
      <c r="I48" s="12">
        <v>3</v>
      </c>
    </row>
    <row r="51" spans="2:9" ht="33" customHeight="1" x14ac:dyDescent="0.15">
      <c r="B51" t="s">
        <v>611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161</v>
      </c>
      <c r="C52" s="12">
        <v>1249</v>
      </c>
      <c r="D52" s="8">
        <v>4.67</v>
      </c>
      <c r="E52" s="12">
        <v>1129</v>
      </c>
      <c r="F52" s="8">
        <v>6.38</v>
      </c>
      <c r="G52" s="12">
        <v>120</v>
      </c>
      <c r="H52" s="8">
        <v>1.34</v>
      </c>
      <c r="I52" s="12">
        <v>0</v>
      </c>
    </row>
    <row r="53" spans="2:9" ht="15" customHeight="1" x14ac:dyDescent="0.15">
      <c r="B53" t="s">
        <v>154</v>
      </c>
      <c r="C53" s="12">
        <v>907</v>
      </c>
      <c r="D53" s="8">
        <v>3.39</v>
      </c>
      <c r="E53" s="12">
        <v>599</v>
      </c>
      <c r="F53" s="8">
        <v>3.38</v>
      </c>
      <c r="G53" s="12">
        <v>308</v>
      </c>
      <c r="H53" s="8">
        <v>3.44</v>
      </c>
      <c r="I53" s="12">
        <v>0</v>
      </c>
    </row>
    <row r="54" spans="2:9" ht="15" customHeight="1" x14ac:dyDescent="0.15">
      <c r="B54" t="s">
        <v>153</v>
      </c>
      <c r="C54" s="12">
        <v>874</v>
      </c>
      <c r="D54" s="8">
        <v>3.27</v>
      </c>
      <c r="E54" s="12">
        <v>721</v>
      </c>
      <c r="F54" s="8">
        <v>4.07</v>
      </c>
      <c r="G54" s="12">
        <v>151</v>
      </c>
      <c r="H54" s="8">
        <v>1.69</v>
      </c>
      <c r="I54" s="12">
        <v>2</v>
      </c>
    </row>
    <row r="55" spans="2:9" ht="15" customHeight="1" x14ac:dyDescent="0.15">
      <c r="B55" t="s">
        <v>145</v>
      </c>
      <c r="C55" s="12">
        <v>759</v>
      </c>
      <c r="D55" s="8">
        <v>2.84</v>
      </c>
      <c r="E55" s="12">
        <v>349</v>
      </c>
      <c r="F55" s="8">
        <v>1.97</v>
      </c>
      <c r="G55" s="12">
        <v>410</v>
      </c>
      <c r="H55" s="8">
        <v>4.58</v>
      </c>
      <c r="I55" s="12">
        <v>0</v>
      </c>
    </row>
    <row r="56" spans="2:9" ht="15" customHeight="1" x14ac:dyDescent="0.15">
      <c r="B56" t="s">
        <v>160</v>
      </c>
      <c r="C56" s="12">
        <v>758</v>
      </c>
      <c r="D56" s="8">
        <v>2.84</v>
      </c>
      <c r="E56" s="12">
        <v>712</v>
      </c>
      <c r="F56" s="8">
        <v>4.0199999999999996</v>
      </c>
      <c r="G56" s="12">
        <v>46</v>
      </c>
      <c r="H56" s="8">
        <v>0.51</v>
      </c>
      <c r="I56" s="12">
        <v>0</v>
      </c>
    </row>
    <row r="57" spans="2:9" ht="15" customHeight="1" x14ac:dyDescent="0.15">
      <c r="B57" t="s">
        <v>163</v>
      </c>
      <c r="C57" s="12">
        <v>724</v>
      </c>
      <c r="D57" s="8">
        <v>2.71</v>
      </c>
      <c r="E57" s="12">
        <v>670</v>
      </c>
      <c r="F57" s="8">
        <v>3.78</v>
      </c>
      <c r="G57" s="12">
        <v>54</v>
      </c>
      <c r="H57" s="8">
        <v>0.6</v>
      </c>
      <c r="I57" s="12">
        <v>0</v>
      </c>
    </row>
    <row r="58" spans="2:9" ht="15" customHeight="1" x14ac:dyDescent="0.15">
      <c r="B58" t="s">
        <v>158</v>
      </c>
      <c r="C58" s="12">
        <v>691</v>
      </c>
      <c r="D58" s="8">
        <v>2.59</v>
      </c>
      <c r="E58" s="12">
        <v>648</v>
      </c>
      <c r="F58" s="8">
        <v>3.66</v>
      </c>
      <c r="G58" s="12">
        <v>42</v>
      </c>
      <c r="H58" s="8">
        <v>0.47</v>
      </c>
      <c r="I58" s="12">
        <v>1</v>
      </c>
    </row>
    <row r="59" spans="2:9" ht="15" customHeight="1" x14ac:dyDescent="0.15">
      <c r="B59" t="s">
        <v>162</v>
      </c>
      <c r="C59" s="12">
        <v>606</v>
      </c>
      <c r="D59" s="8">
        <v>2.27</v>
      </c>
      <c r="E59" s="12">
        <v>463</v>
      </c>
      <c r="F59" s="8">
        <v>2.61</v>
      </c>
      <c r="G59" s="12">
        <v>139</v>
      </c>
      <c r="H59" s="8">
        <v>1.55</v>
      </c>
      <c r="I59" s="12">
        <v>4</v>
      </c>
    </row>
    <row r="60" spans="2:9" ht="15" customHeight="1" x14ac:dyDescent="0.15">
      <c r="B60" t="s">
        <v>150</v>
      </c>
      <c r="C60" s="12">
        <v>566</v>
      </c>
      <c r="D60" s="8">
        <v>2.12</v>
      </c>
      <c r="E60" s="12">
        <v>456</v>
      </c>
      <c r="F60" s="8">
        <v>2.58</v>
      </c>
      <c r="G60" s="12">
        <v>108</v>
      </c>
      <c r="H60" s="8">
        <v>1.21</v>
      </c>
      <c r="I60" s="12">
        <v>2</v>
      </c>
    </row>
    <row r="61" spans="2:9" ht="15" customHeight="1" x14ac:dyDescent="0.15">
      <c r="B61" t="s">
        <v>156</v>
      </c>
      <c r="C61" s="12">
        <v>531</v>
      </c>
      <c r="D61" s="8">
        <v>1.99</v>
      </c>
      <c r="E61" s="12">
        <v>461</v>
      </c>
      <c r="F61" s="8">
        <v>2.6</v>
      </c>
      <c r="G61" s="12">
        <v>70</v>
      </c>
      <c r="H61" s="8">
        <v>0.78</v>
      </c>
      <c r="I61" s="12">
        <v>0</v>
      </c>
    </row>
    <row r="62" spans="2:9" ht="15" customHeight="1" x14ac:dyDescent="0.15">
      <c r="B62" t="s">
        <v>157</v>
      </c>
      <c r="C62" s="12">
        <v>452</v>
      </c>
      <c r="D62" s="8">
        <v>1.69</v>
      </c>
      <c r="E62" s="12">
        <v>429</v>
      </c>
      <c r="F62" s="8">
        <v>2.42</v>
      </c>
      <c r="G62" s="12">
        <v>23</v>
      </c>
      <c r="H62" s="8">
        <v>0.26</v>
      </c>
      <c r="I62" s="12">
        <v>0</v>
      </c>
    </row>
    <row r="63" spans="2:9" ht="15" customHeight="1" x14ac:dyDescent="0.15">
      <c r="B63" t="s">
        <v>155</v>
      </c>
      <c r="C63" s="12">
        <v>426</v>
      </c>
      <c r="D63" s="8">
        <v>1.59</v>
      </c>
      <c r="E63" s="12">
        <v>348</v>
      </c>
      <c r="F63" s="8">
        <v>1.97</v>
      </c>
      <c r="G63" s="12">
        <v>77</v>
      </c>
      <c r="H63" s="8">
        <v>0.86</v>
      </c>
      <c r="I63" s="12">
        <v>1</v>
      </c>
    </row>
    <row r="64" spans="2:9" ht="15" customHeight="1" x14ac:dyDescent="0.15">
      <c r="B64" t="s">
        <v>151</v>
      </c>
      <c r="C64" s="12">
        <v>418</v>
      </c>
      <c r="D64" s="8">
        <v>1.56</v>
      </c>
      <c r="E64" s="12">
        <v>308</v>
      </c>
      <c r="F64" s="8">
        <v>1.74</v>
      </c>
      <c r="G64" s="12">
        <v>110</v>
      </c>
      <c r="H64" s="8">
        <v>1.23</v>
      </c>
      <c r="I64" s="12">
        <v>0</v>
      </c>
    </row>
    <row r="65" spans="2:9" ht="15" customHeight="1" x14ac:dyDescent="0.15">
      <c r="B65" t="s">
        <v>146</v>
      </c>
      <c r="C65" s="12">
        <v>412</v>
      </c>
      <c r="D65" s="8">
        <v>1.54</v>
      </c>
      <c r="E65" s="12">
        <v>163</v>
      </c>
      <c r="F65" s="8">
        <v>0.92</v>
      </c>
      <c r="G65" s="12">
        <v>249</v>
      </c>
      <c r="H65" s="8">
        <v>2.78</v>
      </c>
      <c r="I65" s="12">
        <v>0</v>
      </c>
    </row>
    <row r="66" spans="2:9" ht="15" customHeight="1" x14ac:dyDescent="0.15">
      <c r="B66" t="s">
        <v>149</v>
      </c>
      <c r="C66" s="12">
        <v>404</v>
      </c>
      <c r="D66" s="8">
        <v>1.51</v>
      </c>
      <c r="E66" s="12">
        <v>334</v>
      </c>
      <c r="F66" s="8">
        <v>1.89</v>
      </c>
      <c r="G66" s="12">
        <v>68</v>
      </c>
      <c r="H66" s="8">
        <v>0.76</v>
      </c>
      <c r="I66" s="12">
        <v>2</v>
      </c>
    </row>
    <row r="67" spans="2:9" ht="15" customHeight="1" x14ac:dyDescent="0.15">
      <c r="B67" t="s">
        <v>147</v>
      </c>
      <c r="C67" s="12">
        <v>399</v>
      </c>
      <c r="D67" s="8">
        <v>1.49</v>
      </c>
      <c r="E67" s="12">
        <v>264</v>
      </c>
      <c r="F67" s="8">
        <v>1.49</v>
      </c>
      <c r="G67" s="12">
        <v>135</v>
      </c>
      <c r="H67" s="8">
        <v>1.51</v>
      </c>
      <c r="I67" s="12">
        <v>0</v>
      </c>
    </row>
    <row r="68" spans="2:9" ht="15" customHeight="1" x14ac:dyDescent="0.15">
      <c r="B68" t="s">
        <v>159</v>
      </c>
      <c r="C68" s="12">
        <v>390</v>
      </c>
      <c r="D68" s="8">
        <v>1.46</v>
      </c>
      <c r="E68" s="12">
        <v>229</v>
      </c>
      <c r="F68" s="8">
        <v>1.29</v>
      </c>
      <c r="G68" s="12">
        <v>161</v>
      </c>
      <c r="H68" s="8">
        <v>1.8</v>
      </c>
      <c r="I68" s="12">
        <v>0</v>
      </c>
    </row>
    <row r="69" spans="2:9" ht="15" customHeight="1" x14ac:dyDescent="0.15">
      <c r="B69" t="s">
        <v>152</v>
      </c>
      <c r="C69" s="12">
        <v>382</v>
      </c>
      <c r="D69" s="8">
        <v>1.43</v>
      </c>
      <c r="E69" s="12">
        <v>230</v>
      </c>
      <c r="F69" s="8">
        <v>1.3</v>
      </c>
      <c r="G69" s="12">
        <v>151</v>
      </c>
      <c r="H69" s="8">
        <v>1.69</v>
      </c>
      <c r="I69" s="12">
        <v>1</v>
      </c>
    </row>
    <row r="70" spans="2:9" ht="15" customHeight="1" x14ac:dyDescent="0.15">
      <c r="B70" t="s">
        <v>164</v>
      </c>
      <c r="C70" s="12">
        <v>377</v>
      </c>
      <c r="D70" s="8">
        <v>1.41</v>
      </c>
      <c r="E70" s="12">
        <v>338</v>
      </c>
      <c r="F70" s="8">
        <v>1.91</v>
      </c>
      <c r="G70" s="12">
        <v>39</v>
      </c>
      <c r="H70" s="8">
        <v>0.44</v>
      </c>
      <c r="I70" s="12">
        <v>0</v>
      </c>
    </row>
    <row r="71" spans="2:9" ht="15" customHeight="1" x14ac:dyDescent="0.15">
      <c r="B71" t="s">
        <v>148</v>
      </c>
      <c r="C71" s="12">
        <v>356</v>
      </c>
      <c r="D71" s="8">
        <v>1.33</v>
      </c>
      <c r="E71" s="12">
        <v>318</v>
      </c>
      <c r="F71" s="8">
        <v>1.8</v>
      </c>
      <c r="G71" s="12">
        <v>37</v>
      </c>
      <c r="H71" s="8">
        <v>0.41</v>
      </c>
      <c r="I71" s="12">
        <v>1</v>
      </c>
    </row>
    <row r="73" spans="2:9" ht="15" customHeight="1" x14ac:dyDescent="0.15">
      <c r="B73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613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599</v>
      </c>
      <c r="D6" s="8">
        <v>9.27</v>
      </c>
      <c r="E6" s="12">
        <v>218</v>
      </c>
      <c r="F6" s="8">
        <v>5.98</v>
      </c>
      <c r="G6" s="12">
        <v>381</v>
      </c>
      <c r="H6" s="8">
        <v>13.61</v>
      </c>
      <c r="I6" s="12">
        <v>0</v>
      </c>
    </row>
    <row r="7" spans="2:9" ht="15" customHeight="1" x14ac:dyDescent="0.15">
      <c r="B7" t="s">
        <v>42</v>
      </c>
      <c r="C7" s="12">
        <v>372</v>
      </c>
      <c r="D7" s="8">
        <v>5.76</v>
      </c>
      <c r="E7" s="12">
        <v>184</v>
      </c>
      <c r="F7" s="8">
        <v>5.05</v>
      </c>
      <c r="G7" s="12">
        <v>186</v>
      </c>
      <c r="H7" s="8">
        <v>6.65</v>
      </c>
      <c r="I7" s="12">
        <v>2</v>
      </c>
    </row>
    <row r="8" spans="2:9" ht="15" customHeight="1" x14ac:dyDescent="0.15">
      <c r="B8" t="s">
        <v>43</v>
      </c>
      <c r="C8" s="12">
        <v>2</v>
      </c>
      <c r="D8" s="8">
        <v>0.03</v>
      </c>
      <c r="E8" s="12">
        <v>0</v>
      </c>
      <c r="F8" s="8">
        <v>0</v>
      </c>
      <c r="G8" s="12">
        <v>2</v>
      </c>
      <c r="H8" s="8">
        <v>7.0000000000000007E-2</v>
      </c>
      <c r="I8" s="12">
        <v>0</v>
      </c>
    </row>
    <row r="9" spans="2:9" ht="15" customHeight="1" x14ac:dyDescent="0.15">
      <c r="B9" t="s">
        <v>44</v>
      </c>
      <c r="C9" s="12">
        <v>50</v>
      </c>
      <c r="D9" s="8">
        <v>0.77</v>
      </c>
      <c r="E9" s="12">
        <v>3</v>
      </c>
      <c r="F9" s="8">
        <v>0.08</v>
      </c>
      <c r="G9" s="12">
        <v>47</v>
      </c>
      <c r="H9" s="8">
        <v>1.68</v>
      </c>
      <c r="I9" s="12">
        <v>0</v>
      </c>
    </row>
    <row r="10" spans="2:9" ht="15" customHeight="1" x14ac:dyDescent="0.15">
      <c r="B10" t="s">
        <v>45</v>
      </c>
      <c r="C10" s="12">
        <v>39</v>
      </c>
      <c r="D10" s="8">
        <v>0.6</v>
      </c>
      <c r="E10" s="12">
        <v>6</v>
      </c>
      <c r="F10" s="8">
        <v>0.16</v>
      </c>
      <c r="G10" s="12">
        <v>33</v>
      </c>
      <c r="H10" s="8">
        <v>1.18</v>
      </c>
      <c r="I10" s="12">
        <v>0</v>
      </c>
    </row>
    <row r="11" spans="2:9" ht="15" customHeight="1" x14ac:dyDescent="0.15">
      <c r="B11" t="s">
        <v>46</v>
      </c>
      <c r="C11" s="12">
        <v>1645</v>
      </c>
      <c r="D11" s="8">
        <v>25.46</v>
      </c>
      <c r="E11" s="12">
        <v>933</v>
      </c>
      <c r="F11" s="8">
        <v>25.6</v>
      </c>
      <c r="G11" s="12">
        <v>706</v>
      </c>
      <c r="H11" s="8">
        <v>25.22</v>
      </c>
      <c r="I11" s="12">
        <v>6</v>
      </c>
    </row>
    <row r="12" spans="2:9" ht="15" customHeight="1" x14ac:dyDescent="0.15">
      <c r="B12" t="s">
        <v>47</v>
      </c>
      <c r="C12" s="12">
        <v>52</v>
      </c>
      <c r="D12" s="8">
        <v>0.8</v>
      </c>
      <c r="E12" s="12">
        <v>7</v>
      </c>
      <c r="F12" s="8">
        <v>0.19</v>
      </c>
      <c r="G12" s="12">
        <v>45</v>
      </c>
      <c r="H12" s="8">
        <v>1.61</v>
      </c>
      <c r="I12" s="12">
        <v>0</v>
      </c>
    </row>
    <row r="13" spans="2:9" ht="15" customHeight="1" x14ac:dyDescent="0.15">
      <c r="B13" t="s">
        <v>48</v>
      </c>
      <c r="C13" s="12">
        <v>740</v>
      </c>
      <c r="D13" s="8">
        <v>11.46</v>
      </c>
      <c r="E13" s="12">
        <v>226</v>
      </c>
      <c r="F13" s="8">
        <v>6.2</v>
      </c>
      <c r="G13" s="12">
        <v>511</v>
      </c>
      <c r="H13" s="8">
        <v>18.260000000000002</v>
      </c>
      <c r="I13" s="12">
        <v>3</v>
      </c>
    </row>
    <row r="14" spans="2:9" ht="15" customHeight="1" x14ac:dyDescent="0.15">
      <c r="B14" t="s">
        <v>49</v>
      </c>
      <c r="C14" s="12">
        <v>411</v>
      </c>
      <c r="D14" s="8">
        <v>6.36</v>
      </c>
      <c r="E14" s="12">
        <v>214</v>
      </c>
      <c r="F14" s="8">
        <v>5.87</v>
      </c>
      <c r="G14" s="12">
        <v>196</v>
      </c>
      <c r="H14" s="8">
        <v>7</v>
      </c>
      <c r="I14" s="12">
        <v>1</v>
      </c>
    </row>
    <row r="15" spans="2:9" ht="15" customHeight="1" x14ac:dyDescent="0.15">
      <c r="B15" t="s">
        <v>50</v>
      </c>
      <c r="C15" s="12">
        <v>835</v>
      </c>
      <c r="D15" s="8">
        <v>12.93</v>
      </c>
      <c r="E15" s="12">
        <v>716</v>
      </c>
      <c r="F15" s="8">
        <v>19.64</v>
      </c>
      <c r="G15" s="12">
        <v>119</v>
      </c>
      <c r="H15" s="8">
        <v>4.25</v>
      </c>
      <c r="I15" s="12">
        <v>0</v>
      </c>
    </row>
    <row r="16" spans="2:9" ht="15" customHeight="1" x14ac:dyDescent="0.15">
      <c r="B16" t="s">
        <v>51</v>
      </c>
      <c r="C16" s="12">
        <v>857</v>
      </c>
      <c r="D16" s="8">
        <v>13.27</v>
      </c>
      <c r="E16" s="12">
        <v>630</v>
      </c>
      <c r="F16" s="8">
        <v>17.28</v>
      </c>
      <c r="G16" s="12">
        <v>226</v>
      </c>
      <c r="H16" s="8">
        <v>8.07</v>
      </c>
      <c r="I16" s="12">
        <v>1</v>
      </c>
    </row>
    <row r="17" spans="2:9" ht="15" customHeight="1" x14ac:dyDescent="0.15">
      <c r="B17" t="s">
        <v>52</v>
      </c>
      <c r="C17" s="12">
        <v>315</v>
      </c>
      <c r="D17" s="8">
        <v>4.88</v>
      </c>
      <c r="E17" s="12">
        <v>184</v>
      </c>
      <c r="F17" s="8">
        <v>5.05</v>
      </c>
      <c r="G17" s="12">
        <v>130</v>
      </c>
      <c r="H17" s="8">
        <v>4.6399999999999997</v>
      </c>
      <c r="I17" s="12">
        <v>1</v>
      </c>
    </row>
    <row r="18" spans="2:9" ht="15" customHeight="1" x14ac:dyDescent="0.15">
      <c r="B18" t="s">
        <v>53</v>
      </c>
      <c r="C18" s="12">
        <v>350</v>
      </c>
      <c r="D18" s="8">
        <v>5.42</v>
      </c>
      <c r="E18" s="12">
        <v>245</v>
      </c>
      <c r="F18" s="8">
        <v>6.72</v>
      </c>
      <c r="G18" s="12">
        <v>105</v>
      </c>
      <c r="H18" s="8">
        <v>3.75</v>
      </c>
      <c r="I18" s="12">
        <v>0</v>
      </c>
    </row>
    <row r="19" spans="2:9" ht="15" customHeight="1" x14ac:dyDescent="0.15">
      <c r="B19" t="s">
        <v>54</v>
      </c>
      <c r="C19" s="12">
        <v>193</v>
      </c>
      <c r="D19" s="8">
        <v>2.99</v>
      </c>
      <c r="E19" s="12">
        <v>79</v>
      </c>
      <c r="F19" s="8">
        <v>2.17</v>
      </c>
      <c r="G19" s="12">
        <v>112</v>
      </c>
      <c r="H19" s="8">
        <v>4</v>
      </c>
      <c r="I19" s="12">
        <v>2</v>
      </c>
    </row>
    <row r="20" spans="2:9" ht="15" customHeight="1" x14ac:dyDescent="0.15">
      <c r="B20" s="9" t="s">
        <v>601</v>
      </c>
      <c r="C20" s="12">
        <f>SUM(LTBL_29201[総数／事業所数])</f>
        <v>6460</v>
      </c>
      <c r="E20" s="12">
        <f>SUBTOTAL(109,LTBL_29201[個人／事業所数])</f>
        <v>3645</v>
      </c>
      <c r="G20" s="12">
        <f>SUBTOTAL(109,LTBL_29201[法人／事業所数])</f>
        <v>2799</v>
      </c>
      <c r="I20" s="12">
        <f>SUBTOTAL(109,LTBL_29201[法人以外の団体／事業所数])</f>
        <v>16</v>
      </c>
    </row>
    <row r="21" spans="2:9" ht="15" customHeight="1" x14ac:dyDescent="0.15">
      <c r="E21" s="11">
        <f>LTBL_29201[[#Totals],[個人／事業所数]]/LTBL_29201[[#Totals],[総数／事業所数]]</f>
        <v>0.56424148606811142</v>
      </c>
      <c r="G21" s="11">
        <f>LTBL_29201[[#Totals],[法人／事業所数]]/LTBL_29201[[#Totals],[総数／事業所数]]</f>
        <v>0.43328173374613005</v>
      </c>
      <c r="I21" s="11">
        <f>LTBL_29201[[#Totals],[法人以外の団体／事業所数]]/LTBL_29201[[#Totals],[総数／事業所数]]</f>
        <v>2.4767801857585141E-3</v>
      </c>
    </row>
    <row r="23" spans="2:9" ht="33" customHeight="1" x14ac:dyDescent="0.15">
      <c r="B23" t="s">
        <v>600</v>
      </c>
      <c r="C23" s="10" t="s">
        <v>56</v>
      </c>
      <c r="D23" s="10" t="s">
        <v>614</v>
      </c>
      <c r="E23" s="10" t="s">
        <v>58</v>
      </c>
      <c r="F23" s="10" t="s">
        <v>615</v>
      </c>
      <c r="G23" s="10" t="s">
        <v>60</v>
      </c>
      <c r="H23" s="10" t="s">
        <v>616</v>
      </c>
      <c r="I23" s="10" t="s">
        <v>62</v>
      </c>
    </row>
    <row r="24" spans="2:9" ht="15" customHeight="1" x14ac:dyDescent="0.15">
      <c r="B24" t="s">
        <v>603</v>
      </c>
      <c r="C24">
        <v>13</v>
      </c>
      <c r="D24" t="s">
        <v>602</v>
      </c>
      <c r="E24">
        <v>0</v>
      </c>
      <c r="F24" t="s">
        <v>604</v>
      </c>
      <c r="G24">
        <v>13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1</v>
      </c>
      <c r="D25" t="s">
        <v>602</v>
      </c>
      <c r="E25">
        <v>0</v>
      </c>
      <c r="F25" t="s">
        <v>604</v>
      </c>
      <c r="G25">
        <v>1</v>
      </c>
      <c r="H25" t="s">
        <v>605</v>
      </c>
      <c r="I25">
        <v>0</v>
      </c>
    </row>
    <row r="28" spans="2:9" ht="33" customHeight="1" x14ac:dyDescent="0.15">
      <c r="B28" t="s">
        <v>617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77</v>
      </c>
      <c r="C29" s="12">
        <v>759</v>
      </c>
      <c r="D29" s="8">
        <v>11.75</v>
      </c>
      <c r="E29" s="12">
        <v>688</v>
      </c>
      <c r="F29" s="8">
        <v>18.88</v>
      </c>
      <c r="G29" s="12">
        <v>71</v>
      </c>
      <c r="H29" s="8">
        <v>2.54</v>
      </c>
      <c r="I29" s="12">
        <v>0</v>
      </c>
    </row>
    <row r="30" spans="2:9" ht="15" customHeight="1" x14ac:dyDescent="0.15">
      <c r="B30" t="s">
        <v>78</v>
      </c>
      <c r="C30" s="12">
        <v>708</v>
      </c>
      <c r="D30" s="8">
        <v>10.96</v>
      </c>
      <c r="E30" s="12">
        <v>569</v>
      </c>
      <c r="F30" s="8">
        <v>15.61</v>
      </c>
      <c r="G30" s="12">
        <v>139</v>
      </c>
      <c r="H30" s="8">
        <v>4.97</v>
      </c>
      <c r="I30" s="12">
        <v>0</v>
      </c>
    </row>
    <row r="31" spans="2:9" ht="15" customHeight="1" x14ac:dyDescent="0.15">
      <c r="B31" t="s">
        <v>74</v>
      </c>
      <c r="C31" s="12">
        <v>588</v>
      </c>
      <c r="D31" s="8">
        <v>9.1</v>
      </c>
      <c r="E31" s="12">
        <v>186</v>
      </c>
      <c r="F31" s="8">
        <v>5.0999999999999996</v>
      </c>
      <c r="G31" s="12">
        <v>400</v>
      </c>
      <c r="H31" s="8">
        <v>14.29</v>
      </c>
      <c r="I31" s="12">
        <v>2</v>
      </c>
    </row>
    <row r="32" spans="2:9" ht="15" customHeight="1" x14ac:dyDescent="0.15">
      <c r="B32" t="s">
        <v>72</v>
      </c>
      <c r="C32" s="12">
        <v>551</v>
      </c>
      <c r="D32" s="8">
        <v>8.5299999999999994</v>
      </c>
      <c r="E32" s="12">
        <v>365</v>
      </c>
      <c r="F32" s="8">
        <v>10.01</v>
      </c>
      <c r="G32" s="12">
        <v>186</v>
      </c>
      <c r="H32" s="8">
        <v>6.65</v>
      </c>
      <c r="I32" s="12">
        <v>0</v>
      </c>
    </row>
    <row r="33" spans="2:9" ht="15" customHeight="1" x14ac:dyDescent="0.15">
      <c r="B33" t="s">
        <v>63</v>
      </c>
      <c r="C33" s="12">
        <v>379</v>
      </c>
      <c r="D33" s="8">
        <v>5.87</v>
      </c>
      <c r="E33" s="12">
        <v>125</v>
      </c>
      <c r="F33" s="8">
        <v>3.43</v>
      </c>
      <c r="G33" s="12">
        <v>254</v>
      </c>
      <c r="H33" s="8">
        <v>9.07</v>
      </c>
      <c r="I33" s="12">
        <v>0</v>
      </c>
    </row>
    <row r="34" spans="2:9" ht="15" customHeight="1" x14ac:dyDescent="0.15">
      <c r="B34" t="s">
        <v>70</v>
      </c>
      <c r="C34" s="12">
        <v>326</v>
      </c>
      <c r="D34" s="8">
        <v>5.05</v>
      </c>
      <c r="E34" s="12">
        <v>230</v>
      </c>
      <c r="F34" s="8">
        <v>6.31</v>
      </c>
      <c r="G34" s="12">
        <v>93</v>
      </c>
      <c r="H34" s="8">
        <v>3.32</v>
      </c>
      <c r="I34" s="12">
        <v>3</v>
      </c>
    </row>
    <row r="35" spans="2:9" ht="15" customHeight="1" x14ac:dyDescent="0.15">
      <c r="B35" t="s">
        <v>80</v>
      </c>
      <c r="C35" s="12">
        <v>315</v>
      </c>
      <c r="D35" s="8">
        <v>4.88</v>
      </c>
      <c r="E35" s="12">
        <v>184</v>
      </c>
      <c r="F35" s="8">
        <v>5.05</v>
      </c>
      <c r="G35" s="12">
        <v>130</v>
      </c>
      <c r="H35" s="8">
        <v>4.6399999999999997</v>
      </c>
      <c r="I35" s="12">
        <v>1</v>
      </c>
    </row>
    <row r="36" spans="2:9" ht="15" customHeight="1" x14ac:dyDescent="0.15">
      <c r="B36" t="s">
        <v>69</v>
      </c>
      <c r="C36" s="12">
        <v>269</v>
      </c>
      <c r="D36" s="8">
        <v>4.16</v>
      </c>
      <c r="E36" s="12">
        <v>166</v>
      </c>
      <c r="F36" s="8">
        <v>4.55</v>
      </c>
      <c r="G36" s="12">
        <v>103</v>
      </c>
      <c r="H36" s="8">
        <v>3.68</v>
      </c>
      <c r="I36" s="12">
        <v>0</v>
      </c>
    </row>
    <row r="37" spans="2:9" ht="15" customHeight="1" x14ac:dyDescent="0.15">
      <c r="B37" t="s">
        <v>81</v>
      </c>
      <c r="C37" s="12">
        <v>268</v>
      </c>
      <c r="D37" s="8">
        <v>4.1500000000000004</v>
      </c>
      <c r="E37" s="12">
        <v>243</v>
      </c>
      <c r="F37" s="8">
        <v>6.67</v>
      </c>
      <c r="G37" s="12">
        <v>25</v>
      </c>
      <c r="H37" s="8">
        <v>0.89</v>
      </c>
      <c r="I37" s="12">
        <v>0</v>
      </c>
    </row>
    <row r="38" spans="2:9" ht="15" customHeight="1" x14ac:dyDescent="0.15">
      <c r="B38" t="s">
        <v>75</v>
      </c>
      <c r="C38" s="12">
        <v>229</v>
      </c>
      <c r="D38" s="8">
        <v>3.54</v>
      </c>
      <c r="E38" s="12">
        <v>148</v>
      </c>
      <c r="F38" s="8">
        <v>4.0599999999999996</v>
      </c>
      <c r="G38" s="12">
        <v>80</v>
      </c>
      <c r="H38" s="8">
        <v>2.86</v>
      </c>
      <c r="I38" s="12">
        <v>1</v>
      </c>
    </row>
    <row r="39" spans="2:9" ht="15" customHeight="1" x14ac:dyDescent="0.15">
      <c r="B39" t="s">
        <v>71</v>
      </c>
      <c r="C39" s="12">
        <v>171</v>
      </c>
      <c r="D39" s="8">
        <v>2.65</v>
      </c>
      <c r="E39" s="12">
        <v>106</v>
      </c>
      <c r="F39" s="8">
        <v>2.91</v>
      </c>
      <c r="G39" s="12">
        <v>65</v>
      </c>
      <c r="H39" s="8">
        <v>2.3199999999999998</v>
      </c>
      <c r="I39" s="12">
        <v>0</v>
      </c>
    </row>
    <row r="40" spans="2:9" ht="15" customHeight="1" x14ac:dyDescent="0.15">
      <c r="B40" t="s">
        <v>76</v>
      </c>
      <c r="C40" s="12">
        <v>171</v>
      </c>
      <c r="D40" s="8">
        <v>2.65</v>
      </c>
      <c r="E40" s="12">
        <v>65</v>
      </c>
      <c r="F40" s="8">
        <v>1.78</v>
      </c>
      <c r="G40" s="12">
        <v>106</v>
      </c>
      <c r="H40" s="8">
        <v>3.79</v>
      </c>
      <c r="I40" s="12">
        <v>0</v>
      </c>
    </row>
    <row r="41" spans="2:9" ht="15" customHeight="1" x14ac:dyDescent="0.15">
      <c r="B41" t="s">
        <v>73</v>
      </c>
      <c r="C41" s="12">
        <v>125</v>
      </c>
      <c r="D41" s="8">
        <v>1.93</v>
      </c>
      <c r="E41" s="12">
        <v>34</v>
      </c>
      <c r="F41" s="8">
        <v>0.93</v>
      </c>
      <c r="G41" s="12">
        <v>91</v>
      </c>
      <c r="H41" s="8">
        <v>3.25</v>
      </c>
      <c r="I41" s="12">
        <v>0</v>
      </c>
    </row>
    <row r="42" spans="2:9" ht="15" customHeight="1" x14ac:dyDescent="0.15">
      <c r="B42" t="s">
        <v>65</v>
      </c>
      <c r="C42" s="12">
        <v>120</v>
      </c>
      <c r="D42" s="8">
        <v>1.86</v>
      </c>
      <c r="E42" s="12">
        <v>39</v>
      </c>
      <c r="F42" s="8">
        <v>1.07</v>
      </c>
      <c r="G42" s="12">
        <v>81</v>
      </c>
      <c r="H42" s="8">
        <v>2.89</v>
      </c>
      <c r="I42" s="12">
        <v>0</v>
      </c>
    </row>
    <row r="43" spans="2:9" ht="15" customHeight="1" x14ac:dyDescent="0.15">
      <c r="B43" t="s">
        <v>64</v>
      </c>
      <c r="C43" s="12">
        <v>100</v>
      </c>
      <c r="D43" s="8">
        <v>1.55</v>
      </c>
      <c r="E43" s="12">
        <v>54</v>
      </c>
      <c r="F43" s="8">
        <v>1.48</v>
      </c>
      <c r="G43" s="12">
        <v>46</v>
      </c>
      <c r="H43" s="8">
        <v>1.64</v>
      </c>
      <c r="I43" s="12">
        <v>0</v>
      </c>
    </row>
    <row r="44" spans="2:9" ht="15" customHeight="1" x14ac:dyDescent="0.15">
      <c r="B44" t="s">
        <v>68</v>
      </c>
      <c r="C44" s="12">
        <v>100</v>
      </c>
      <c r="D44" s="8">
        <v>1.55</v>
      </c>
      <c r="E44" s="12">
        <v>18</v>
      </c>
      <c r="F44" s="8">
        <v>0.49</v>
      </c>
      <c r="G44" s="12">
        <v>82</v>
      </c>
      <c r="H44" s="8">
        <v>2.93</v>
      </c>
      <c r="I44" s="12">
        <v>0</v>
      </c>
    </row>
    <row r="45" spans="2:9" ht="15" customHeight="1" x14ac:dyDescent="0.15">
      <c r="B45" t="s">
        <v>79</v>
      </c>
      <c r="C45" s="12">
        <v>98</v>
      </c>
      <c r="D45" s="8">
        <v>1.52</v>
      </c>
      <c r="E45" s="12">
        <v>39</v>
      </c>
      <c r="F45" s="8">
        <v>1.07</v>
      </c>
      <c r="G45" s="12">
        <v>58</v>
      </c>
      <c r="H45" s="8">
        <v>2.0699999999999998</v>
      </c>
      <c r="I45" s="12">
        <v>1</v>
      </c>
    </row>
    <row r="46" spans="2:9" ht="15" customHeight="1" x14ac:dyDescent="0.15">
      <c r="B46" t="s">
        <v>84</v>
      </c>
      <c r="C46" s="12">
        <v>82</v>
      </c>
      <c r="D46" s="8">
        <v>1.27</v>
      </c>
      <c r="E46" s="12">
        <v>2</v>
      </c>
      <c r="F46" s="8">
        <v>0.05</v>
      </c>
      <c r="G46" s="12">
        <v>80</v>
      </c>
      <c r="H46" s="8">
        <v>2.86</v>
      </c>
      <c r="I46" s="12">
        <v>0</v>
      </c>
    </row>
    <row r="47" spans="2:9" ht="15" customHeight="1" x14ac:dyDescent="0.15">
      <c r="B47" t="s">
        <v>83</v>
      </c>
      <c r="C47" s="12">
        <v>66</v>
      </c>
      <c r="D47" s="8">
        <v>1.02</v>
      </c>
      <c r="E47" s="12">
        <v>7</v>
      </c>
      <c r="F47" s="8">
        <v>0.19</v>
      </c>
      <c r="G47" s="12">
        <v>59</v>
      </c>
      <c r="H47" s="8">
        <v>2.11</v>
      </c>
      <c r="I47" s="12">
        <v>0</v>
      </c>
    </row>
    <row r="48" spans="2:9" ht="15" customHeight="1" x14ac:dyDescent="0.15">
      <c r="B48" t="s">
        <v>85</v>
      </c>
      <c r="C48" s="12">
        <v>64</v>
      </c>
      <c r="D48" s="8">
        <v>0.99</v>
      </c>
      <c r="E48" s="12">
        <v>6</v>
      </c>
      <c r="F48" s="8">
        <v>0.16</v>
      </c>
      <c r="G48" s="12">
        <v>56</v>
      </c>
      <c r="H48" s="8">
        <v>2</v>
      </c>
      <c r="I48" s="12">
        <v>2</v>
      </c>
    </row>
    <row r="51" spans="2:9" ht="33" customHeight="1" x14ac:dyDescent="0.15">
      <c r="B51" t="s">
        <v>618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161</v>
      </c>
      <c r="C52" s="12">
        <v>352</v>
      </c>
      <c r="D52" s="8">
        <v>5.45</v>
      </c>
      <c r="E52" s="12">
        <v>315</v>
      </c>
      <c r="F52" s="8">
        <v>8.64</v>
      </c>
      <c r="G52" s="12">
        <v>37</v>
      </c>
      <c r="H52" s="8">
        <v>1.32</v>
      </c>
      <c r="I52" s="12">
        <v>0</v>
      </c>
    </row>
    <row r="53" spans="2:9" ht="15" customHeight="1" x14ac:dyDescent="0.15">
      <c r="B53" t="s">
        <v>153</v>
      </c>
      <c r="C53" s="12">
        <v>240</v>
      </c>
      <c r="D53" s="8">
        <v>3.72</v>
      </c>
      <c r="E53" s="12">
        <v>184</v>
      </c>
      <c r="F53" s="8">
        <v>5.05</v>
      </c>
      <c r="G53" s="12">
        <v>56</v>
      </c>
      <c r="H53" s="8">
        <v>2</v>
      </c>
      <c r="I53" s="12">
        <v>0</v>
      </c>
    </row>
    <row r="54" spans="2:9" ht="15" customHeight="1" x14ac:dyDescent="0.15">
      <c r="B54" t="s">
        <v>154</v>
      </c>
      <c r="C54" s="12">
        <v>239</v>
      </c>
      <c r="D54" s="8">
        <v>3.7</v>
      </c>
      <c r="E54" s="12">
        <v>104</v>
      </c>
      <c r="F54" s="8">
        <v>2.85</v>
      </c>
      <c r="G54" s="12">
        <v>135</v>
      </c>
      <c r="H54" s="8">
        <v>4.82</v>
      </c>
      <c r="I54" s="12">
        <v>0</v>
      </c>
    </row>
    <row r="55" spans="2:9" ht="15" customHeight="1" x14ac:dyDescent="0.15">
      <c r="B55" t="s">
        <v>156</v>
      </c>
      <c r="C55" s="12">
        <v>205</v>
      </c>
      <c r="D55" s="8">
        <v>3.17</v>
      </c>
      <c r="E55" s="12">
        <v>178</v>
      </c>
      <c r="F55" s="8">
        <v>4.88</v>
      </c>
      <c r="G55" s="12">
        <v>27</v>
      </c>
      <c r="H55" s="8">
        <v>0.96</v>
      </c>
      <c r="I55" s="12">
        <v>0</v>
      </c>
    </row>
    <row r="56" spans="2:9" ht="15" customHeight="1" x14ac:dyDescent="0.15">
      <c r="B56" t="s">
        <v>163</v>
      </c>
      <c r="C56" s="12">
        <v>200</v>
      </c>
      <c r="D56" s="8">
        <v>3.1</v>
      </c>
      <c r="E56" s="12">
        <v>184</v>
      </c>
      <c r="F56" s="8">
        <v>5.05</v>
      </c>
      <c r="G56" s="12">
        <v>16</v>
      </c>
      <c r="H56" s="8">
        <v>0.56999999999999995</v>
      </c>
      <c r="I56" s="12">
        <v>0</v>
      </c>
    </row>
    <row r="57" spans="2:9" ht="15" customHeight="1" x14ac:dyDescent="0.15">
      <c r="B57" t="s">
        <v>158</v>
      </c>
      <c r="C57" s="12">
        <v>194</v>
      </c>
      <c r="D57" s="8">
        <v>3</v>
      </c>
      <c r="E57" s="12">
        <v>180</v>
      </c>
      <c r="F57" s="8">
        <v>4.9400000000000004</v>
      </c>
      <c r="G57" s="12">
        <v>14</v>
      </c>
      <c r="H57" s="8">
        <v>0.5</v>
      </c>
      <c r="I57" s="12">
        <v>0</v>
      </c>
    </row>
    <row r="58" spans="2:9" ht="15" customHeight="1" x14ac:dyDescent="0.15">
      <c r="B58" t="s">
        <v>162</v>
      </c>
      <c r="C58" s="12">
        <v>181</v>
      </c>
      <c r="D58" s="8">
        <v>2.8</v>
      </c>
      <c r="E58" s="12">
        <v>129</v>
      </c>
      <c r="F58" s="8">
        <v>3.54</v>
      </c>
      <c r="G58" s="12">
        <v>52</v>
      </c>
      <c r="H58" s="8">
        <v>1.86</v>
      </c>
      <c r="I58" s="12">
        <v>0</v>
      </c>
    </row>
    <row r="59" spans="2:9" ht="15" customHeight="1" x14ac:dyDescent="0.15">
      <c r="B59" t="s">
        <v>160</v>
      </c>
      <c r="C59" s="12">
        <v>179</v>
      </c>
      <c r="D59" s="8">
        <v>2.77</v>
      </c>
      <c r="E59" s="12">
        <v>159</v>
      </c>
      <c r="F59" s="8">
        <v>4.3600000000000003</v>
      </c>
      <c r="G59" s="12">
        <v>20</v>
      </c>
      <c r="H59" s="8">
        <v>0.71</v>
      </c>
      <c r="I59" s="12">
        <v>0</v>
      </c>
    </row>
    <row r="60" spans="2:9" ht="15" customHeight="1" x14ac:dyDescent="0.15">
      <c r="B60" t="s">
        <v>157</v>
      </c>
      <c r="C60" s="12">
        <v>143</v>
      </c>
      <c r="D60" s="8">
        <v>2.21</v>
      </c>
      <c r="E60" s="12">
        <v>132</v>
      </c>
      <c r="F60" s="8">
        <v>3.62</v>
      </c>
      <c r="G60" s="12">
        <v>11</v>
      </c>
      <c r="H60" s="8">
        <v>0.39</v>
      </c>
      <c r="I60" s="12">
        <v>0</v>
      </c>
    </row>
    <row r="61" spans="2:9" ht="15" customHeight="1" x14ac:dyDescent="0.15">
      <c r="B61" t="s">
        <v>166</v>
      </c>
      <c r="C61" s="12">
        <v>139</v>
      </c>
      <c r="D61" s="8">
        <v>2.15</v>
      </c>
      <c r="E61" s="12">
        <v>15</v>
      </c>
      <c r="F61" s="8">
        <v>0.41</v>
      </c>
      <c r="G61" s="12">
        <v>124</v>
      </c>
      <c r="H61" s="8">
        <v>4.43</v>
      </c>
      <c r="I61" s="12">
        <v>0</v>
      </c>
    </row>
    <row r="62" spans="2:9" ht="15" customHeight="1" x14ac:dyDescent="0.15">
      <c r="B62" t="s">
        <v>168</v>
      </c>
      <c r="C62" s="12">
        <v>129</v>
      </c>
      <c r="D62" s="8">
        <v>2</v>
      </c>
      <c r="E62" s="12">
        <v>42</v>
      </c>
      <c r="F62" s="8">
        <v>1.1499999999999999</v>
      </c>
      <c r="G62" s="12">
        <v>87</v>
      </c>
      <c r="H62" s="8">
        <v>3.11</v>
      </c>
      <c r="I62" s="12">
        <v>0</v>
      </c>
    </row>
    <row r="63" spans="2:9" ht="15" customHeight="1" x14ac:dyDescent="0.15">
      <c r="B63" t="s">
        <v>150</v>
      </c>
      <c r="C63" s="12">
        <v>127</v>
      </c>
      <c r="D63" s="8">
        <v>1.97</v>
      </c>
      <c r="E63" s="12">
        <v>85</v>
      </c>
      <c r="F63" s="8">
        <v>2.33</v>
      </c>
      <c r="G63" s="12">
        <v>41</v>
      </c>
      <c r="H63" s="8">
        <v>1.46</v>
      </c>
      <c r="I63" s="12">
        <v>1</v>
      </c>
    </row>
    <row r="64" spans="2:9" ht="15" customHeight="1" x14ac:dyDescent="0.15">
      <c r="B64" t="s">
        <v>159</v>
      </c>
      <c r="C64" s="12">
        <v>117</v>
      </c>
      <c r="D64" s="8">
        <v>1.81</v>
      </c>
      <c r="E64" s="12">
        <v>50</v>
      </c>
      <c r="F64" s="8">
        <v>1.37</v>
      </c>
      <c r="G64" s="12">
        <v>67</v>
      </c>
      <c r="H64" s="8">
        <v>2.39</v>
      </c>
      <c r="I64" s="12">
        <v>0</v>
      </c>
    </row>
    <row r="65" spans="2:9" ht="15" customHeight="1" x14ac:dyDescent="0.15">
      <c r="B65" t="s">
        <v>147</v>
      </c>
      <c r="C65" s="12">
        <v>115</v>
      </c>
      <c r="D65" s="8">
        <v>1.78</v>
      </c>
      <c r="E65" s="12">
        <v>69</v>
      </c>
      <c r="F65" s="8">
        <v>1.89</v>
      </c>
      <c r="G65" s="12">
        <v>46</v>
      </c>
      <c r="H65" s="8">
        <v>1.64</v>
      </c>
      <c r="I65" s="12">
        <v>0</v>
      </c>
    </row>
    <row r="66" spans="2:9" ht="15" customHeight="1" x14ac:dyDescent="0.15">
      <c r="B66" t="s">
        <v>167</v>
      </c>
      <c r="C66" s="12">
        <v>112</v>
      </c>
      <c r="D66" s="8">
        <v>1.73</v>
      </c>
      <c r="E66" s="12">
        <v>12</v>
      </c>
      <c r="F66" s="8">
        <v>0.33</v>
      </c>
      <c r="G66" s="12">
        <v>99</v>
      </c>
      <c r="H66" s="8">
        <v>3.54</v>
      </c>
      <c r="I66" s="12">
        <v>1</v>
      </c>
    </row>
    <row r="67" spans="2:9" ht="15" customHeight="1" x14ac:dyDescent="0.15">
      <c r="B67" t="s">
        <v>146</v>
      </c>
      <c r="C67" s="12">
        <v>109</v>
      </c>
      <c r="D67" s="8">
        <v>1.69</v>
      </c>
      <c r="E67" s="12">
        <v>22</v>
      </c>
      <c r="F67" s="8">
        <v>0.6</v>
      </c>
      <c r="G67" s="12">
        <v>87</v>
      </c>
      <c r="H67" s="8">
        <v>3.11</v>
      </c>
      <c r="I67" s="12">
        <v>0</v>
      </c>
    </row>
    <row r="68" spans="2:9" ht="15" customHeight="1" x14ac:dyDescent="0.15">
      <c r="B68" t="s">
        <v>145</v>
      </c>
      <c r="C68" s="12">
        <v>106</v>
      </c>
      <c r="D68" s="8">
        <v>1.64</v>
      </c>
      <c r="E68" s="12">
        <v>45</v>
      </c>
      <c r="F68" s="8">
        <v>1.23</v>
      </c>
      <c r="G68" s="12">
        <v>61</v>
      </c>
      <c r="H68" s="8">
        <v>2.1800000000000002</v>
      </c>
      <c r="I68" s="12">
        <v>0</v>
      </c>
    </row>
    <row r="69" spans="2:9" ht="15" customHeight="1" x14ac:dyDescent="0.15">
      <c r="B69" t="s">
        <v>155</v>
      </c>
      <c r="C69" s="12">
        <v>98</v>
      </c>
      <c r="D69" s="8">
        <v>1.52</v>
      </c>
      <c r="E69" s="12">
        <v>55</v>
      </c>
      <c r="F69" s="8">
        <v>1.51</v>
      </c>
      <c r="G69" s="12">
        <v>42</v>
      </c>
      <c r="H69" s="8">
        <v>1.5</v>
      </c>
      <c r="I69" s="12">
        <v>1</v>
      </c>
    </row>
    <row r="70" spans="2:9" ht="15" customHeight="1" x14ac:dyDescent="0.15">
      <c r="B70" t="s">
        <v>165</v>
      </c>
      <c r="C70" s="12">
        <v>95</v>
      </c>
      <c r="D70" s="8">
        <v>1.47</v>
      </c>
      <c r="E70" s="12">
        <v>26</v>
      </c>
      <c r="F70" s="8">
        <v>0.71</v>
      </c>
      <c r="G70" s="12">
        <v>69</v>
      </c>
      <c r="H70" s="8">
        <v>2.4700000000000002</v>
      </c>
      <c r="I70" s="12">
        <v>0</v>
      </c>
    </row>
    <row r="71" spans="2:9" ht="15" customHeight="1" x14ac:dyDescent="0.15">
      <c r="B71" t="s">
        <v>169</v>
      </c>
      <c r="C71" s="12">
        <v>87</v>
      </c>
      <c r="D71" s="8">
        <v>1.35</v>
      </c>
      <c r="E71" s="12">
        <v>54</v>
      </c>
      <c r="F71" s="8">
        <v>1.48</v>
      </c>
      <c r="G71" s="12">
        <v>33</v>
      </c>
      <c r="H71" s="8">
        <v>1.18</v>
      </c>
      <c r="I71" s="12">
        <v>0</v>
      </c>
    </row>
    <row r="73" spans="2:9" ht="15" customHeight="1" x14ac:dyDescent="0.15">
      <c r="B73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619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123</v>
      </c>
      <c r="D6" s="8">
        <v>8.6999999999999993</v>
      </c>
      <c r="E6" s="12">
        <v>65</v>
      </c>
      <c r="F6" s="8">
        <v>6.63</v>
      </c>
      <c r="G6" s="12">
        <v>58</v>
      </c>
      <c r="H6" s="8">
        <v>13.46</v>
      </c>
      <c r="I6" s="12">
        <v>0</v>
      </c>
    </row>
    <row r="7" spans="2:9" ht="15" customHeight="1" x14ac:dyDescent="0.15">
      <c r="B7" t="s">
        <v>42</v>
      </c>
      <c r="C7" s="12">
        <v>224</v>
      </c>
      <c r="D7" s="8">
        <v>15.85</v>
      </c>
      <c r="E7" s="12">
        <v>157</v>
      </c>
      <c r="F7" s="8">
        <v>16</v>
      </c>
      <c r="G7" s="12">
        <v>67</v>
      </c>
      <c r="H7" s="8">
        <v>15.55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8</v>
      </c>
      <c r="D9" s="8">
        <v>0.56999999999999995</v>
      </c>
      <c r="E9" s="12">
        <v>0</v>
      </c>
      <c r="F9" s="8">
        <v>0</v>
      </c>
      <c r="G9" s="12">
        <v>8</v>
      </c>
      <c r="H9" s="8">
        <v>1.86</v>
      </c>
      <c r="I9" s="12">
        <v>0</v>
      </c>
    </row>
    <row r="10" spans="2:9" ht="15" customHeight="1" x14ac:dyDescent="0.15">
      <c r="B10" t="s">
        <v>45</v>
      </c>
      <c r="C10" s="12">
        <v>3</v>
      </c>
      <c r="D10" s="8">
        <v>0.21</v>
      </c>
      <c r="E10" s="12">
        <v>1</v>
      </c>
      <c r="F10" s="8">
        <v>0.1</v>
      </c>
      <c r="G10" s="12">
        <v>2</v>
      </c>
      <c r="H10" s="8">
        <v>0.46</v>
      </c>
      <c r="I10" s="12">
        <v>0</v>
      </c>
    </row>
    <row r="11" spans="2:9" ht="15" customHeight="1" x14ac:dyDescent="0.15">
      <c r="B11" t="s">
        <v>46</v>
      </c>
      <c r="C11" s="12">
        <v>444</v>
      </c>
      <c r="D11" s="8">
        <v>31.42</v>
      </c>
      <c r="E11" s="12">
        <v>308</v>
      </c>
      <c r="F11" s="8">
        <v>31.4</v>
      </c>
      <c r="G11" s="12">
        <v>135</v>
      </c>
      <c r="H11" s="8">
        <v>31.32</v>
      </c>
      <c r="I11" s="12">
        <v>1</v>
      </c>
    </row>
    <row r="12" spans="2:9" ht="15" customHeight="1" x14ac:dyDescent="0.15">
      <c r="B12" t="s">
        <v>47</v>
      </c>
      <c r="C12" s="12">
        <v>6</v>
      </c>
      <c r="D12" s="8">
        <v>0.42</v>
      </c>
      <c r="E12" s="12">
        <v>0</v>
      </c>
      <c r="F12" s="8">
        <v>0</v>
      </c>
      <c r="G12" s="12">
        <v>6</v>
      </c>
      <c r="H12" s="8">
        <v>1.39</v>
      </c>
      <c r="I12" s="12">
        <v>0</v>
      </c>
    </row>
    <row r="13" spans="2:9" ht="15" customHeight="1" x14ac:dyDescent="0.15">
      <c r="B13" t="s">
        <v>48</v>
      </c>
      <c r="C13" s="12">
        <v>89</v>
      </c>
      <c r="D13" s="8">
        <v>6.3</v>
      </c>
      <c r="E13" s="12">
        <v>49</v>
      </c>
      <c r="F13" s="8">
        <v>4.99</v>
      </c>
      <c r="G13" s="12">
        <v>40</v>
      </c>
      <c r="H13" s="8">
        <v>9.2799999999999994</v>
      </c>
      <c r="I13" s="12">
        <v>0</v>
      </c>
    </row>
    <row r="14" spans="2:9" ht="15" customHeight="1" x14ac:dyDescent="0.15">
      <c r="B14" t="s">
        <v>49</v>
      </c>
      <c r="C14" s="12">
        <v>64</v>
      </c>
      <c r="D14" s="8">
        <v>4.53</v>
      </c>
      <c r="E14" s="12">
        <v>44</v>
      </c>
      <c r="F14" s="8">
        <v>4.49</v>
      </c>
      <c r="G14" s="12">
        <v>20</v>
      </c>
      <c r="H14" s="8">
        <v>4.6399999999999997</v>
      </c>
      <c r="I14" s="12">
        <v>0</v>
      </c>
    </row>
    <row r="15" spans="2:9" ht="15" customHeight="1" x14ac:dyDescent="0.15">
      <c r="B15" t="s">
        <v>50</v>
      </c>
      <c r="C15" s="12">
        <v>127</v>
      </c>
      <c r="D15" s="8">
        <v>8.99</v>
      </c>
      <c r="E15" s="12">
        <v>112</v>
      </c>
      <c r="F15" s="8">
        <v>11.42</v>
      </c>
      <c r="G15" s="12">
        <v>15</v>
      </c>
      <c r="H15" s="8">
        <v>3.48</v>
      </c>
      <c r="I15" s="12">
        <v>0</v>
      </c>
    </row>
    <row r="16" spans="2:9" ht="15" customHeight="1" x14ac:dyDescent="0.15">
      <c r="B16" t="s">
        <v>51</v>
      </c>
      <c r="C16" s="12">
        <v>182</v>
      </c>
      <c r="D16" s="8">
        <v>12.88</v>
      </c>
      <c r="E16" s="12">
        <v>146</v>
      </c>
      <c r="F16" s="8">
        <v>14.88</v>
      </c>
      <c r="G16" s="12">
        <v>36</v>
      </c>
      <c r="H16" s="8">
        <v>8.35</v>
      </c>
      <c r="I16" s="12">
        <v>0</v>
      </c>
    </row>
    <row r="17" spans="2:9" ht="15" customHeight="1" x14ac:dyDescent="0.15">
      <c r="B17" t="s">
        <v>52</v>
      </c>
      <c r="C17" s="12">
        <v>37</v>
      </c>
      <c r="D17" s="8">
        <v>2.62</v>
      </c>
      <c r="E17" s="12">
        <v>27</v>
      </c>
      <c r="F17" s="8">
        <v>2.75</v>
      </c>
      <c r="G17" s="12">
        <v>10</v>
      </c>
      <c r="H17" s="8">
        <v>2.3199999999999998</v>
      </c>
      <c r="I17" s="12">
        <v>0</v>
      </c>
    </row>
    <row r="18" spans="2:9" ht="15" customHeight="1" x14ac:dyDescent="0.15">
      <c r="B18" t="s">
        <v>53</v>
      </c>
      <c r="C18" s="12">
        <v>76</v>
      </c>
      <c r="D18" s="8">
        <v>5.38</v>
      </c>
      <c r="E18" s="12">
        <v>57</v>
      </c>
      <c r="F18" s="8">
        <v>5.81</v>
      </c>
      <c r="G18" s="12">
        <v>19</v>
      </c>
      <c r="H18" s="8">
        <v>4.41</v>
      </c>
      <c r="I18" s="12">
        <v>0</v>
      </c>
    </row>
    <row r="19" spans="2:9" ht="15" customHeight="1" x14ac:dyDescent="0.15">
      <c r="B19" t="s">
        <v>54</v>
      </c>
      <c r="C19" s="12">
        <v>30</v>
      </c>
      <c r="D19" s="8">
        <v>2.12</v>
      </c>
      <c r="E19" s="12">
        <v>15</v>
      </c>
      <c r="F19" s="8">
        <v>1.53</v>
      </c>
      <c r="G19" s="12">
        <v>15</v>
      </c>
      <c r="H19" s="8">
        <v>3.48</v>
      </c>
      <c r="I19" s="12">
        <v>0</v>
      </c>
    </row>
    <row r="20" spans="2:9" ht="15" customHeight="1" x14ac:dyDescent="0.15">
      <c r="B20" s="9" t="s">
        <v>601</v>
      </c>
      <c r="C20" s="12">
        <f>SUM(LTBL_29202[総数／事業所数])</f>
        <v>1413</v>
      </c>
      <c r="E20" s="12">
        <f>SUBTOTAL(109,LTBL_29202[個人／事業所数])</f>
        <v>981</v>
      </c>
      <c r="G20" s="12">
        <f>SUBTOTAL(109,LTBL_29202[法人／事業所数])</f>
        <v>431</v>
      </c>
      <c r="I20" s="12">
        <f>SUBTOTAL(109,LTBL_29202[法人以外の団体／事業所数])</f>
        <v>1</v>
      </c>
    </row>
    <row r="21" spans="2:9" ht="15" customHeight="1" x14ac:dyDescent="0.15">
      <c r="E21" s="11">
        <f>LTBL_29202[[#Totals],[個人／事業所数]]/LTBL_29202[[#Totals],[総数／事業所数]]</f>
        <v>0.69426751592356684</v>
      </c>
      <c r="G21" s="11">
        <f>LTBL_29202[[#Totals],[法人／事業所数]]/LTBL_29202[[#Totals],[総数／事業所数]]</f>
        <v>0.30502476999292288</v>
      </c>
      <c r="I21" s="11">
        <f>LTBL_29202[[#Totals],[法人以外の団体／事業所数]]/LTBL_29202[[#Totals],[総数／事業所数]]</f>
        <v>7.0771408351026188E-4</v>
      </c>
    </row>
    <row r="23" spans="2:9" ht="33" customHeight="1" x14ac:dyDescent="0.15">
      <c r="B23" t="s">
        <v>600</v>
      </c>
      <c r="C23" s="10" t="s">
        <v>56</v>
      </c>
      <c r="D23" s="10" t="s">
        <v>620</v>
      </c>
      <c r="E23" s="10" t="s">
        <v>58</v>
      </c>
      <c r="F23" s="10" t="s">
        <v>621</v>
      </c>
      <c r="G23" s="10" t="s">
        <v>60</v>
      </c>
      <c r="H23" s="10" t="s">
        <v>622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623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78</v>
      </c>
      <c r="C29" s="12">
        <v>154</v>
      </c>
      <c r="D29" s="8">
        <v>10.9</v>
      </c>
      <c r="E29" s="12">
        <v>128</v>
      </c>
      <c r="F29" s="8">
        <v>13.05</v>
      </c>
      <c r="G29" s="12">
        <v>26</v>
      </c>
      <c r="H29" s="8">
        <v>6.03</v>
      </c>
      <c r="I29" s="12">
        <v>0</v>
      </c>
    </row>
    <row r="30" spans="2:9" ht="15" customHeight="1" x14ac:dyDescent="0.15">
      <c r="B30" t="s">
        <v>72</v>
      </c>
      <c r="C30" s="12">
        <v>139</v>
      </c>
      <c r="D30" s="8">
        <v>9.84</v>
      </c>
      <c r="E30" s="12">
        <v>98</v>
      </c>
      <c r="F30" s="8">
        <v>9.99</v>
      </c>
      <c r="G30" s="12">
        <v>41</v>
      </c>
      <c r="H30" s="8">
        <v>9.51</v>
      </c>
      <c r="I30" s="12">
        <v>0</v>
      </c>
    </row>
    <row r="31" spans="2:9" ht="15" customHeight="1" x14ac:dyDescent="0.15">
      <c r="B31" t="s">
        <v>77</v>
      </c>
      <c r="C31" s="12">
        <v>115</v>
      </c>
      <c r="D31" s="8">
        <v>8.14</v>
      </c>
      <c r="E31" s="12">
        <v>106</v>
      </c>
      <c r="F31" s="8">
        <v>10.81</v>
      </c>
      <c r="G31" s="12">
        <v>9</v>
      </c>
      <c r="H31" s="8">
        <v>2.09</v>
      </c>
      <c r="I31" s="12">
        <v>0</v>
      </c>
    </row>
    <row r="32" spans="2:9" ht="15" customHeight="1" x14ac:dyDescent="0.15">
      <c r="B32" t="s">
        <v>66</v>
      </c>
      <c r="C32" s="12">
        <v>106</v>
      </c>
      <c r="D32" s="8">
        <v>7.5</v>
      </c>
      <c r="E32" s="12">
        <v>89</v>
      </c>
      <c r="F32" s="8">
        <v>9.07</v>
      </c>
      <c r="G32" s="12">
        <v>17</v>
      </c>
      <c r="H32" s="8">
        <v>3.94</v>
      </c>
      <c r="I32" s="12">
        <v>0</v>
      </c>
    </row>
    <row r="33" spans="2:9" ht="15" customHeight="1" x14ac:dyDescent="0.15">
      <c r="B33" t="s">
        <v>70</v>
      </c>
      <c r="C33" s="12">
        <v>88</v>
      </c>
      <c r="D33" s="8">
        <v>6.23</v>
      </c>
      <c r="E33" s="12">
        <v>73</v>
      </c>
      <c r="F33" s="8">
        <v>7.44</v>
      </c>
      <c r="G33" s="12">
        <v>14</v>
      </c>
      <c r="H33" s="8">
        <v>3.25</v>
      </c>
      <c r="I33" s="12">
        <v>1</v>
      </c>
    </row>
    <row r="34" spans="2:9" ht="15" customHeight="1" x14ac:dyDescent="0.15">
      <c r="B34" t="s">
        <v>69</v>
      </c>
      <c r="C34" s="12">
        <v>83</v>
      </c>
      <c r="D34" s="8">
        <v>5.87</v>
      </c>
      <c r="E34" s="12">
        <v>59</v>
      </c>
      <c r="F34" s="8">
        <v>6.01</v>
      </c>
      <c r="G34" s="12">
        <v>24</v>
      </c>
      <c r="H34" s="8">
        <v>5.57</v>
      </c>
      <c r="I34" s="12">
        <v>0</v>
      </c>
    </row>
    <row r="35" spans="2:9" ht="15" customHeight="1" x14ac:dyDescent="0.15">
      <c r="B35" t="s">
        <v>74</v>
      </c>
      <c r="C35" s="12">
        <v>66</v>
      </c>
      <c r="D35" s="8">
        <v>4.67</v>
      </c>
      <c r="E35" s="12">
        <v>40</v>
      </c>
      <c r="F35" s="8">
        <v>4.08</v>
      </c>
      <c r="G35" s="12">
        <v>26</v>
      </c>
      <c r="H35" s="8">
        <v>6.03</v>
      </c>
      <c r="I35" s="12">
        <v>0</v>
      </c>
    </row>
    <row r="36" spans="2:9" ht="15" customHeight="1" x14ac:dyDescent="0.15">
      <c r="B36" t="s">
        <v>81</v>
      </c>
      <c r="C36" s="12">
        <v>64</v>
      </c>
      <c r="D36" s="8">
        <v>4.53</v>
      </c>
      <c r="E36" s="12">
        <v>56</v>
      </c>
      <c r="F36" s="8">
        <v>5.71</v>
      </c>
      <c r="G36" s="12">
        <v>8</v>
      </c>
      <c r="H36" s="8">
        <v>1.86</v>
      </c>
      <c r="I36" s="12">
        <v>0</v>
      </c>
    </row>
    <row r="37" spans="2:9" ht="15" customHeight="1" x14ac:dyDescent="0.15">
      <c r="B37" t="s">
        <v>63</v>
      </c>
      <c r="C37" s="12">
        <v>60</v>
      </c>
      <c r="D37" s="8">
        <v>4.25</v>
      </c>
      <c r="E37" s="12">
        <v>26</v>
      </c>
      <c r="F37" s="8">
        <v>2.65</v>
      </c>
      <c r="G37" s="12">
        <v>34</v>
      </c>
      <c r="H37" s="8">
        <v>7.89</v>
      </c>
      <c r="I37" s="12">
        <v>0</v>
      </c>
    </row>
    <row r="38" spans="2:9" ht="15" customHeight="1" x14ac:dyDescent="0.15">
      <c r="B38" t="s">
        <v>71</v>
      </c>
      <c r="C38" s="12">
        <v>48</v>
      </c>
      <c r="D38" s="8">
        <v>3.4</v>
      </c>
      <c r="E38" s="12">
        <v>40</v>
      </c>
      <c r="F38" s="8">
        <v>4.08</v>
      </c>
      <c r="G38" s="12">
        <v>8</v>
      </c>
      <c r="H38" s="8">
        <v>1.86</v>
      </c>
      <c r="I38" s="12">
        <v>0</v>
      </c>
    </row>
    <row r="39" spans="2:9" ht="15" customHeight="1" x14ac:dyDescent="0.15">
      <c r="B39" t="s">
        <v>65</v>
      </c>
      <c r="C39" s="12">
        <v>42</v>
      </c>
      <c r="D39" s="8">
        <v>2.97</v>
      </c>
      <c r="E39" s="12">
        <v>24</v>
      </c>
      <c r="F39" s="8">
        <v>2.4500000000000002</v>
      </c>
      <c r="G39" s="12">
        <v>18</v>
      </c>
      <c r="H39" s="8">
        <v>4.18</v>
      </c>
      <c r="I39" s="12">
        <v>0</v>
      </c>
    </row>
    <row r="40" spans="2:9" ht="15" customHeight="1" x14ac:dyDescent="0.15">
      <c r="B40" t="s">
        <v>75</v>
      </c>
      <c r="C40" s="12">
        <v>42</v>
      </c>
      <c r="D40" s="8">
        <v>2.97</v>
      </c>
      <c r="E40" s="12">
        <v>32</v>
      </c>
      <c r="F40" s="8">
        <v>3.26</v>
      </c>
      <c r="G40" s="12">
        <v>10</v>
      </c>
      <c r="H40" s="8">
        <v>2.3199999999999998</v>
      </c>
      <c r="I40" s="12">
        <v>0</v>
      </c>
    </row>
    <row r="41" spans="2:9" ht="15" customHeight="1" x14ac:dyDescent="0.15">
      <c r="B41" t="s">
        <v>80</v>
      </c>
      <c r="C41" s="12">
        <v>37</v>
      </c>
      <c r="D41" s="8">
        <v>2.62</v>
      </c>
      <c r="E41" s="12">
        <v>27</v>
      </c>
      <c r="F41" s="8">
        <v>2.75</v>
      </c>
      <c r="G41" s="12">
        <v>10</v>
      </c>
      <c r="H41" s="8">
        <v>2.3199999999999998</v>
      </c>
      <c r="I41" s="12">
        <v>0</v>
      </c>
    </row>
    <row r="42" spans="2:9" ht="15" customHeight="1" x14ac:dyDescent="0.15">
      <c r="B42" t="s">
        <v>86</v>
      </c>
      <c r="C42" s="12">
        <v>24</v>
      </c>
      <c r="D42" s="8">
        <v>1.7</v>
      </c>
      <c r="E42" s="12">
        <v>15</v>
      </c>
      <c r="F42" s="8">
        <v>1.53</v>
      </c>
      <c r="G42" s="12">
        <v>9</v>
      </c>
      <c r="H42" s="8">
        <v>2.09</v>
      </c>
      <c r="I42" s="12">
        <v>0</v>
      </c>
    </row>
    <row r="43" spans="2:9" ht="15" customHeight="1" x14ac:dyDescent="0.15">
      <c r="B43" t="s">
        <v>68</v>
      </c>
      <c r="C43" s="12">
        <v>24</v>
      </c>
      <c r="D43" s="8">
        <v>1.7</v>
      </c>
      <c r="E43" s="12">
        <v>15</v>
      </c>
      <c r="F43" s="8">
        <v>1.53</v>
      </c>
      <c r="G43" s="12">
        <v>9</v>
      </c>
      <c r="H43" s="8">
        <v>2.09</v>
      </c>
      <c r="I43" s="12">
        <v>0</v>
      </c>
    </row>
    <row r="44" spans="2:9" ht="15" customHeight="1" x14ac:dyDescent="0.15">
      <c r="B44" t="s">
        <v>76</v>
      </c>
      <c r="C44" s="12">
        <v>22</v>
      </c>
      <c r="D44" s="8">
        <v>1.56</v>
      </c>
      <c r="E44" s="12">
        <v>12</v>
      </c>
      <c r="F44" s="8">
        <v>1.22</v>
      </c>
      <c r="G44" s="12">
        <v>10</v>
      </c>
      <c r="H44" s="8">
        <v>2.3199999999999998</v>
      </c>
      <c r="I44" s="12">
        <v>0</v>
      </c>
    </row>
    <row r="45" spans="2:9" ht="15" customHeight="1" x14ac:dyDescent="0.15">
      <c r="B45" t="s">
        <v>64</v>
      </c>
      <c r="C45" s="12">
        <v>21</v>
      </c>
      <c r="D45" s="8">
        <v>1.49</v>
      </c>
      <c r="E45" s="12">
        <v>15</v>
      </c>
      <c r="F45" s="8">
        <v>1.53</v>
      </c>
      <c r="G45" s="12">
        <v>6</v>
      </c>
      <c r="H45" s="8">
        <v>1.39</v>
      </c>
      <c r="I45" s="12">
        <v>0</v>
      </c>
    </row>
    <row r="46" spans="2:9" ht="15" customHeight="1" x14ac:dyDescent="0.15">
      <c r="B46" t="s">
        <v>79</v>
      </c>
      <c r="C46" s="12">
        <v>21</v>
      </c>
      <c r="D46" s="8">
        <v>1.49</v>
      </c>
      <c r="E46" s="12">
        <v>14</v>
      </c>
      <c r="F46" s="8">
        <v>1.43</v>
      </c>
      <c r="G46" s="12">
        <v>7</v>
      </c>
      <c r="H46" s="8">
        <v>1.62</v>
      </c>
      <c r="I46" s="12">
        <v>0</v>
      </c>
    </row>
    <row r="47" spans="2:9" ht="15" customHeight="1" x14ac:dyDescent="0.15">
      <c r="B47" t="s">
        <v>73</v>
      </c>
      <c r="C47" s="12">
        <v>19</v>
      </c>
      <c r="D47" s="8">
        <v>1.34</v>
      </c>
      <c r="E47" s="12">
        <v>7</v>
      </c>
      <c r="F47" s="8">
        <v>0.71</v>
      </c>
      <c r="G47" s="12">
        <v>12</v>
      </c>
      <c r="H47" s="8">
        <v>2.78</v>
      </c>
      <c r="I47" s="12">
        <v>0</v>
      </c>
    </row>
    <row r="48" spans="2:9" ht="15" customHeight="1" x14ac:dyDescent="0.15">
      <c r="B48" t="s">
        <v>87</v>
      </c>
      <c r="C48" s="12">
        <v>17</v>
      </c>
      <c r="D48" s="8">
        <v>1.2</v>
      </c>
      <c r="E48" s="12">
        <v>8</v>
      </c>
      <c r="F48" s="8">
        <v>0.82</v>
      </c>
      <c r="G48" s="12">
        <v>9</v>
      </c>
      <c r="H48" s="8">
        <v>2.09</v>
      </c>
      <c r="I48" s="12">
        <v>0</v>
      </c>
    </row>
    <row r="51" spans="2:9" ht="33" customHeight="1" x14ac:dyDescent="0.15">
      <c r="B51" t="s">
        <v>624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161</v>
      </c>
      <c r="C52" s="12">
        <v>72</v>
      </c>
      <c r="D52" s="8">
        <v>5.0999999999999996</v>
      </c>
      <c r="E52" s="12">
        <v>60</v>
      </c>
      <c r="F52" s="8">
        <v>6.12</v>
      </c>
      <c r="G52" s="12">
        <v>12</v>
      </c>
      <c r="H52" s="8">
        <v>2.78</v>
      </c>
      <c r="I52" s="12">
        <v>0</v>
      </c>
    </row>
    <row r="53" spans="2:9" ht="15" customHeight="1" x14ac:dyDescent="0.15">
      <c r="B53" t="s">
        <v>171</v>
      </c>
      <c r="C53" s="12">
        <v>57</v>
      </c>
      <c r="D53" s="8">
        <v>4.03</v>
      </c>
      <c r="E53" s="12">
        <v>49</v>
      </c>
      <c r="F53" s="8">
        <v>4.99</v>
      </c>
      <c r="G53" s="12">
        <v>8</v>
      </c>
      <c r="H53" s="8">
        <v>1.86</v>
      </c>
      <c r="I53" s="12">
        <v>0</v>
      </c>
    </row>
    <row r="54" spans="2:9" ht="15" customHeight="1" x14ac:dyDescent="0.15">
      <c r="B54" t="s">
        <v>153</v>
      </c>
      <c r="C54" s="12">
        <v>47</v>
      </c>
      <c r="D54" s="8">
        <v>3.33</v>
      </c>
      <c r="E54" s="12">
        <v>41</v>
      </c>
      <c r="F54" s="8">
        <v>4.18</v>
      </c>
      <c r="G54" s="12">
        <v>6</v>
      </c>
      <c r="H54" s="8">
        <v>1.39</v>
      </c>
      <c r="I54" s="12">
        <v>0</v>
      </c>
    </row>
    <row r="55" spans="2:9" ht="15" customHeight="1" x14ac:dyDescent="0.15">
      <c r="B55" t="s">
        <v>160</v>
      </c>
      <c r="C55" s="12">
        <v>46</v>
      </c>
      <c r="D55" s="8">
        <v>3.26</v>
      </c>
      <c r="E55" s="12">
        <v>45</v>
      </c>
      <c r="F55" s="8">
        <v>4.59</v>
      </c>
      <c r="G55" s="12">
        <v>1</v>
      </c>
      <c r="H55" s="8">
        <v>0.23</v>
      </c>
      <c r="I55" s="12">
        <v>0</v>
      </c>
    </row>
    <row r="56" spans="2:9" ht="15" customHeight="1" x14ac:dyDescent="0.15">
      <c r="B56" t="s">
        <v>163</v>
      </c>
      <c r="C56" s="12">
        <v>40</v>
      </c>
      <c r="D56" s="8">
        <v>2.83</v>
      </c>
      <c r="E56" s="12">
        <v>34</v>
      </c>
      <c r="F56" s="8">
        <v>3.47</v>
      </c>
      <c r="G56" s="12">
        <v>6</v>
      </c>
      <c r="H56" s="8">
        <v>1.39</v>
      </c>
      <c r="I56" s="12">
        <v>0</v>
      </c>
    </row>
    <row r="57" spans="2:9" ht="15" customHeight="1" x14ac:dyDescent="0.15">
      <c r="B57" t="s">
        <v>147</v>
      </c>
      <c r="C57" s="12">
        <v>38</v>
      </c>
      <c r="D57" s="8">
        <v>2.69</v>
      </c>
      <c r="E57" s="12">
        <v>23</v>
      </c>
      <c r="F57" s="8">
        <v>2.34</v>
      </c>
      <c r="G57" s="12">
        <v>15</v>
      </c>
      <c r="H57" s="8">
        <v>3.48</v>
      </c>
      <c r="I57" s="12">
        <v>0</v>
      </c>
    </row>
    <row r="58" spans="2:9" ht="15" customHeight="1" x14ac:dyDescent="0.15">
      <c r="B58" t="s">
        <v>158</v>
      </c>
      <c r="C58" s="12">
        <v>37</v>
      </c>
      <c r="D58" s="8">
        <v>2.62</v>
      </c>
      <c r="E58" s="12">
        <v>36</v>
      </c>
      <c r="F58" s="8">
        <v>3.67</v>
      </c>
      <c r="G58" s="12">
        <v>1</v>
      </c>
      <c r="H58" s="8">
        <v>0.23</v>
      </c>
      <c r="I58" s="12">
        <v>0</v>
      </c>
    </row>
    <row r="59" spans="2:9" ht="15" customHeight="1" x14ac:dyDescent="0.15">
      <c r="B59" t="s">
        <v>150</v>
      </c>
      <c r="C59" s="12">
        <v>32</v>
      </c>
      <c r="D59" s="8">
        <v>2.2599999999999998</v>
      </c>
      <c r="E59" s="12">
        <v>26</v>
      </c>
      <c r="F59" s="8">
        <v>2.65</v>
      </c>
      <c r="G59" s="12">
        <v>6</v>
      </c>
      <c r="H59" s="8">
        <v>1.39</v>
      </c>
      <c r="I59" s="12">
        <v>0</v>
      </c>
    </row>
    <row r="60" spans="2:9" ht="15" customHeight="1" x14ac:dyDescent="0.15">
      <c r="B60" t="s">
        <v>154</v>
      </c>
      <c r="C60" s="12">
        <v>29</v>
      </c>
      <c r="D60" s="8">
        <v>2.0499999999999998</v>
      </c>
      <c r="E60" s="12">
        <v>20</v>
      </c>
      <c r="F60" s="8">
        <v>2.04</v>
      </c>
      <c r="G60" s="12">
        <v>9</v>
      </c>
      <c r="H60" s="8">
        <v>2.09</v>
      </c>
      <c r="I60" s="12">
        <v>0</v>
      </c>
    </row>
    <row r="61" spans="2:9" ht="15" customHeight="1" x14ac:dyDescent="0.15">
      <c r="B61" t="s">
        <v>170</v>
      </c>
      <c r="C61" s="12">
        <v>26</v>
      </c>
      <c r="D61" s="8">
        <v>1.84</v>
      </c>
      <c r="E61" s="12">
        <v>19</v>
      </c>
      <c r="F61" s="8">
        <v>1.94</v>
      </c>
      <c r="G61" s="12">
        <v>7</v>
      </c>
      <c r="H61" s="8">
        <v>1.62</v>
      </c>
      <c r="I61" s="12">
        <v>0</v>
      </c>
    </row>
    <row r="62" spans="2:9" ht="15" customHeight="1" x14ac:dyDescent="0.15">
      <c r="B62" t="s">
        <v>172</v>
      </c>
      <c r="C62" s="12">
        <v>25</v>
      </c>
      <c r="D62" s="8">
        <v>1.77</v>
      </c>
      <c r="E62" s="12">
        <v>19</v>
      </c>
      <c r="F62" s="8">
        <v>1.94</v>
      </c>
      <c r="G62" s="12">
        <v>6</v>
      </c>
      <c r="H62" s="8">
        <v>1.39</v>
      </c>
      <c r="I62" s="12">
        <v>0</v>
      </c>
    </row>
    <row r="63" spans="2:9" ht="15" customHeight="1" x14ac:dyDescent="0.15">
      <c r="B63" t="s">
        <v>157</v>
      </c>
      <c r="C63" s="12">
        <v>24</v>
      </c>
      <c r="D63" s="8">
        <v>1.7</v>
      </c>
      <c r="E63" s="12">
        <v>23</v>
      </c>
      <c r="F63" s="8">
        <v>2.34</v>
      </c>
      <c r="G63" s="12">
        <v>1</v>
      </c>
      <c r="H63" s="8">
        <v>0.23</v>
      </c>
      <c r="I63" s="12">
        <v>0</v>
      </c>
    </row>
    <row r="64" spans="2:9" ht="15" customHeight="1" x14ac:dyDescent="0.15">
      <c r="B64" t="s">
        <v>162</v>
      </c>
      <c r="C64" s="12">
        <v>23</v>
      </c>
      <c r="D64" s="8">
        <v>1.63</v>
      </c>
      <c r="E64" s="12">
        <v>18</v>
      </c>
      <c r="F64" s="8">
        <v>1.83</v>
      </c>
      <c r="G64" s="12">
        <v>5</v>
      </c>
      <c r="H64" s="8">
        <v>1.1599999999999999</v>
      </c>
      <c r="I64" s="12">
        <v>0</v>
      </c>
    </row>
    <row r="65" spans="2:9" ht="15" customHeight="1" x14ac:dyDescent="0.15">
      <c r="B65" t="s">
        <v>173</v>
      </c>
      <c r="C65" s="12">
        <v>23</v>
      </c>
      <c r="D65" s="8">
        <v>1.63</v>
      </c>
      <c r="E65" s="12">
        <v>22</v>
      </c>
      <c r="F65" s="8">
        <v>2.2400000000000002</v>
      </c>
      <c r="G65" s="12">
        <v>1</v>
      </c>
      <c r="H65" s="8">
        <v>0.23</v>
      </c>
      <c r="I65" s="12">
        <v>0</v>
      </c>
    </row>
    <row r="66" spans="2:9" ht="15" customHeight="1" x14ac:dyDescent="0.15">
      <c r="B66" t="s">
        <v>145</v>
      </c>
      <c r="C66" s="12">
        <v>22</v>
      </c>
      <c r="D66" s="8">
        <v>1.56</v>
      </c>
      <c r="E66" s="12">
        <v>10</v>
      </c>
      <c r="F66" s="8">
        <v>1.02</v>
      </c>
      <c r="G66" s="12">
        <v>12</v>
      </c>
      <c r="H66" s="8">
        <v>2.78</v>
      </c>
      <c r="I66" s="12">
        <v>0</v>
      </c>
    </row>
    <row r="67" spans="2:9" ht="15" customHeight="1" x14ac:dyDescent="0.15">
      <c r="B67" t="s">
        <v>159</v>
      </c>
      <c r="C67" s="12">
        <v>22</v>
      </c>
      <c r="D67" s="8">
        <v>1.56</v>
      </c>
      <c r="E67" s="12">
        <v>16</v>
      </c>
      <c r="F67" s="8">
        <v>1.63</v>
      </c>
      <c r="G67" s="12">
        <v>6</v>
      </c>
      <c r="H67" s="8">
        <v>1.39</v>
      </c>
      <c r="I67" s="12">
        <v>0</v>
      </c>
    </row>
    <row r="68" spans="2:9" ht="15" customHeight="1" x14ac:dyDescent="0.15">
      <c r="B68" t="s">
        <v>155</v>
      </c>
      <c r="C68" s="12">
        <v>21</v>
      </c>
      <c r="D68" s="8">
        <v>1.49</v>
      </c>
      <c r="E68" s="12">
        <v>19</v>
      </c>
      <c r="F68" s="8">
        <v>1.94</v>
      </c>
      <c r="G68" s="12">
        <v>2</v>
      </c>
      <c r="H68" s="8">
        <v>0.46</v>
      </c>
      <c r="I68" s="12">
        <v>0</v>
      </c>
    </row>
    <row r="69" spans="2:9" ht="15" customHeight="1" x14ac:dyDescent="0.15">
      <c r="B69" t="s">
        <v>148</v>
      </c>
      <c r="C69" s="12">
        <v>20</v>
      </c>
      <c r="D69" s="8">
        <v>1.42</v>
      </c>
      <c r="E69" s="12">
        <v>18</v>
      </c>
      <c r="F69" s="8">
        <v>1.83</v>
      </c>
      <c r="G69" s="12">
        <v>2</v>
      </c>
      <c r="H69" s="8">
        <v>0.46</v>
      </c>
      <c r="I69" s="12">
        <v>0</v>
      </c>
    </row>
    <row r="70" spans="2:9" ht="15" customHeight="1" x14ac:dyDescent="0.15">
      <c r="B70" t="s">
        <v>151</v>
      </c>
      <c r="C70" s="12">
        <v>19</v>
      </c>
      <c r="D70" s="8">
        <v>1.34</v>
      </c>
      <c r="E70" s="12">
        <v>17</v>
      </c>
      <c r="F70" s="8">
        <v>1.73</v>
      </c>
      <c r="G70" s="12">
        <v>2</v>
      </c>
      <c r="H70" s="8">
        <v>0.46</v>
      </c>
      <c r="I70" s="12">
        <v>0</v>
      </c>
    </row>
    <row r="71" spans="2:9" ht="15" customHeight="1" x14ac:dyDescent="0.15">
      <c r="B71" t="s">
        <v>152</v>
      </c>
      <c r="C71" s="12">
        <v>19</v>
      </c>
      <c r="D71" s="8">
        <v>1.34</v>
      </c>
      <c r="E71" s="12">
        <v>8</v>
      </c>
      <c r="F71" s="8">
        <v>0.82</v>
      </c>
      <c r="G71" s="12">
        <v>11</v>
      </c>
      <c r="H71" s="8">
        <v>2.5499999999999998</v>
      </c>
      <c r="I71" s="12">
        <v>0</v>
      </c>
    </row>
    <row r="72" spans="2:9" ht="15" customHeight="1" x14ac:dyDescent="0.15">
      <c r="B72" t="s">
        <v>156</v>
      </c>
      <c r="C72" s="12">
        <v>19</v>
      </c>
      <c r="D72" s="8">
        <v>1.34</v>
      </c>
      <c r="E72" s="12">
        <v>14</v>
      </c>
      <c r="F72" s="8">
        <v>1.43</v>
      </c>
      <c r="G72" s="12">
        <v>5</v>
      </c>
      <c r="H72" s="8">
        <v>1.1599999999999999</v>
      </c>
      <c r="I72" s="12">
        <v>0</v>
      </c>
    </row>
    <row r="74" spans="2:9" ht="15" customHeight="1" x14ac:dyDescent="0.15">
      <c r="B74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625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145</v>
      </c>
      <c r="D6" s="8">
        <v>9.42</v>
      </c>
      <c r="E6" s="12">
        <v>56</v>
      </c>
      <c r="F6" s="8">
        <v>6.05</v>
      </c>
      <c r="G6" s="12">
        <v>89</v>
      </c>
      <c r="H6" s="8">
        <v>14.59</v>
      </c>
      <c r="I6" s="12">
        <v>0</v>
      </c>
    </row>
    <row r="7" spans="2:9" ht="15" customHeight="1" x14ac:dyDescent="0.15">
      <c r="B7" t="s">
        <v>42</v>
      </c>
      <c r="C7" s="12">
        <v>116</v>
      </c>
      <c r="D7" s="8">
        <v>7.53</v>
      </c>
      <c r="E7" s="12">
        <v>43</v>
      </c>
      <c r="F7" s="8">
        <v>4.6399999999999997</v>
      </c>
      <c r="G7" s="12">
        <v>73</v>
      </c>
      <c r="H7" s="8">
        <v>11.97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10</v>
      </c>
      <c r="D9" s="8">
        <v>0.65</v>
      </c>
      <c r="E9" s="12">
        <v>2</v>
      </c>
      <c r="F9" s="8">
        <v>0.22</v>
      </c>
      <c r="G9" s="12">
        <v>8</v>
      </c>
      <c r="H9" s="8">
        <v>1.31</v>
      </c>
      <c r="I9" s="12">
        <v>0</v>
      </c>
    </row>
    <row r="10" spans="2:9" ht="15" customHeight="1" x14ac:dyDescent="0.15">
      <c r="B10" t="s">
        <v>45</v>
      </c>
      <c r="C10" s="12">
        <v>13</v>
      </c>
      <c r="D10" s="8">
        <v>0.84</v>
      </c>
      <c r="E10" s="12">
        <v>1</v>
      </c>
      <c r="F10" s="8">
        <v>0.11</v>
      </c>
      <c r="G10" s="12">
        <v>12</v>
      </c>
      <c r="H10" s="8">
        <v>1.97</v>
      </c>
      <c r="I10" s="12">
        <v>0</v>
      </c>
    </row>
    <row r="11" spans="2:9" ht="15" customHeight="1" x14ac:dyDescent="0.15">
      <c r="B11" t="s">
        <v>46</v>
      </c>
      <c r="C11" s="12">
        <v>452</v>
      </c>
      <c r="D11" s="8">
        <v>29.35</v>
      </c>
      <c r="E11" s="12">
        <v>255</v>
      </c>
      <c r="F11" s="8">
        <v>27.54</v>
      </c>
      <c r="G11" s="12">
        <v>197</v>
      </c>
      <c r="H11" s="8">
        <v>32.299999999999997</v>
      </c>
      <c r="I11" s="12">
        <v>0</v>
      </c>
    </row>
    <row r="12" spans="2:9" ht="15" customHeight="1" x14ac:dyDescent="0.15">
      <c r="B12" t="s">
        <v>47</v>
      </c>
      <c r="C12" s="12">
        <v>14</v>
      </c>
      <c r="D12" s="8">
        <v>0.91</v>
      </c>
      <c r="E12" s="12">
        <v>2</v>
      </c>
      <c r="F12" s="8">
        <v>0.22</v>
      </c>
      <c r="G12" s="12">
        <v>12</v>
      </c>
      <c r="H12" s="8">
        <v>1.97</v>
      </c>
      <c r="I12" s="12">
        <v>0</v>
      </c>
    </row>
    <row r="13" spans="2:9" ht="15" customHeight="1" x14ac:dyDescent="0.15">
      <c r="B13" t="s">
        <v>48</v>
      </c>
      <c r="C13" s="12">
        <v>167</v>
      </c>
      <c r="D13" s="8">
        <v>10.84</v>
      </c>
      <c r="E13" s="12">
        <v>96</v>
      </c>
      <c r="F13" s="8">
        <v>10.37</v>
      </c>
      <c r="G13" s="12">
        <v>71</v>
      </c>
      <c r="H13" s="8">
        <v>11.64</v>
      </c>
      <c r="I13" s="12">
        <v>0</v>
      </c>
    </row>
    <row r="14" spans="2:9" ht="15" customHeight="1" x14ac:dyDescent="0.15">
      <c r="B14" t="s">
        <v>49</v>
      </c>
      <c r="C14" s="12">
        <v>44</v>
      </c>
      <c r="D14" s="8">
        <v>2.86</v>
      </c>
      <c r="E14" s="12">
        <v>26</v>
      </c>
      <c r="F14" s="8">
        <v>2.81</v>
      </c>
      <c r="G14" s="12">
        <v>17</v>
      </c>
      <c r="H14" s="8">
        <v>2.79</v>
      </c>
      <c r="I14" s="12">
        <v>1</v>
      </c>
    </row>
    <row r="15" spans="2:9" ht="15" customHeight="1" x14ac:dyDescent="0.15">
      <c r="B15" t="s">
        <v>50</v>
      </c>
      <c r="C15" s="12">
        <v>158</v>
      </c>
      <c r="D15" s="8">
        <v>10.26</v>
      </c>
      <c r="E15" s="12">
        <v>141</v>
      </c>
      <c r="F15" s="8">
        <v>15.23</v>
      </c>
      <c r="G15" s="12">
        <v>16</v>
      </c>
      <c r="H15" s="8">
        <v>2.62</v>
      </c>
      <c r="I15" s="12">
        <v>1</v>
      </c>
    </row>
    <row r="16" spans="2:9" ht="15" customHeight="1" x14ac:dyDescent="0.15">
      <c r="B16" t="s">
        <v>51</v>
      </c>
      <c r="C16" s="12">
        <v>212</v>
      </c>
      <c r="D16" s="8">
        <v>13.77</v>
      </c>
      <c r="E16" s="12">
        <v>174</v>
      </c>
      <c r="F16" s="8">
        <v>18.79</v>
      </c>
      <c r="G16" s="12">
        <v>37</v>
      </c>
      <c r="H16" s="8">
        <v>6.07</v>
      </c>
      <c r="I16" s="12">
        <v>1</v>
      </c>
    </row>
    <row r="17" spans="2:9" ht="15" customHeight="1" x14ac:dyDescent="0.15">
      <c r="B17" t="s">
        <v>52</v>
      </c>
      <c r="C17" s="12">
        <v>61</v>
      </c>
      <c r="D17" s="8">
        <v>3.96</v>
      </c>
      <c r="E17" s="12">
        <v>43</v>
      </c>
      <c r="F17" s="8">
        <v>4.6399999999999997</v>
      </c>
      <c r="G17" s="12">
        <v>17</v>
      </c>
      <c r="H17" s="8">
        <v>2.79</v>
      </c>
      <c r="I17" s="12">
        <v>1</v>
      </c>
    </row>
    <row r="18" spans="2:9" ht="15" customHeight="1" x14ac:dyDescent="0.15">
      <c r="B18" t="s">
        <v>53</v>
      </c>
      <c r="C18" s="12">
        <v>95</v>
      </c>
      <c r="D18" s="8">
        <v>6.17</v>
      </c>
      <c r="E18" s="12">
        <v>65</v>
      </c>
      <c r="F18" s="8">
        <v>7.02</v>
      </c>
      <c r="G18" s="12">
        <v>30</v>
      </c>
      <c r="H18" s="8">
        <v>4.92</v>
      </c>
      <c r="I18" s="12">
        <v>0</v>
      </c>
    </row>
    <row r="19" spans="2:9" ht="15" customHeight="1" x14ac:dyDescent="0.15">
      <c r="B19" t="s">
        <v>54</v>
      </c>
      <c r="C19" s="12">
        <v>53</v>
      </c>
      <c r="D19" s="8">
        <v>3.44</v>
      </c>
      <c r="E19" s="12">
        <v>22</v>
      </c>
      <c r="F19" s="8">
        <v>2.38</v>
      </c>
      <c r="G19" s="12">
        <v>31</v>
      </c>
      <c r="H19" s="8">
        <v>5.08</v>
      </c>
      <c r="I19" s="12">
        <v>0</v>
      </c>
    </row>
    <row r="20" spans="2:9" ht="15" customHeight="1" x14ac:dyDescent="0.15">
      <c r="B20" s="9" t="s">
        <v>601</v>
      </c>
      <c r="C20" s="12">
        <f>SUM(LTBL_29203[総数／事業所数])</f>
        <v>1540</v>
      </c>
      <c r="E20" s="12">
        <f>SUBTOTAL(109,LTBL_29203[個人／事業所数])</f>
        <v>926</v>
      </c>
      <c r="G20" s="12">
        <f>SUBTOTAL(109,LTBL_29203[法人／事業所数])</f>
        <v>610</v>
      </c>
      <c r="I20" s="12">
        <f>SUBTOTAL(109,LTBL_29203[法人以外の団体／事業所数])</f>
        <v>4</v>
      </c>
    </row>
    <row r="21" spans="2:9" ht="15" customHeight="1" x14ac:dyDescent="0.15">
      <c r="E21" s="11">
        <f>LTBL_29203[[#Totals],[個人／事業所数]]/LTBL_29203[[#Totals],[総数／事業所数]]</f>
        <v>0.60129870129870133</v>
      </c>
      <c r="G21" s="11">
        <f>LTBL_29203[[#Totals],[法人／事業所数]]/LTBL_29203[[#Totals],[総数／事業所数]]</f>
        <v>0.39610389610389612</v>
      </c>
      <c r="I21" s="11">
        <f>LTBL_29203[[#Totals],[法人以外の団体／事業所数]]/LTBL_29203[[#Totals],[総数／事業所数]]</f>
        <v>2.5974025974025974E-3</v>
      </c>
    </row>
    <row r="23" spans="2:9" ht="33" customHeight="1" x14ac:dyDescent="0.15">
      <c r="B23" t="s">
        <v>600</v>
      </c>
      <c r="C23" s="10" t="s">
        <v>56</v>
      </c>
      <c r="D23" s="10" t="s">
        <v>626</v>
      </c>
      <c r="E23" s="10" t="s">
        <v>58</v>
      </c>
      <c r="F23" s="10" t="s">
        <v>627</v>
      </c>
      <c r="G23" s="10" t="s">
        <v>60</v>
      </c>
      <c r="H23" s="10" t="s">
        <v>628</v>
      </c>
      <c r="I23" s="10" t="s">
        <v>62</v>
      </c>
    </row>
    <row r="24" spans="2:9" ht="15" customHeight="1" x14ac:dyDescent="0.15">
      <c r="B24" t="s">
        <v>603</v>
      </c>
      <c r="C24">
        <v>6</v>
      </c>
      <c r="D24" t="s">
        <v>602</v>
      </c>
      <c r="E24">
        <v>0</v>
      </c>
      <c r="F24" t="s">
        <v>604</v>
      </c>
      <c r="G24">
        <v>6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1</v>
      </c>
      <c r="D25" t="s">
        <v>602</v>
      </c>
      <c r="E25">
        <v>0</v>
      </c>
      <c r="F25" t="s">
        <v>604</v>
      </c>
      <c r="G25">
        <v>1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78</v>
      </c>
      <c r="C29" s="12">
        <v>165</v>
      </c>
      <c r="D29" s="8">
        <v>10.71</v>
      </c>
      <c r="E29" s="12">
        <v>147</v>
      </c>
      <c r="F29" s="8">
        <v>15.87</v>
      </c>
      <c r="G29" s="12">
        <v>18</v>
      </c>
      <c r="H29" s="8">
        <v>2.95</v>
      </c>
      <c r="I29" s="12">
        <v>0</v>
      </c>
    </row>
    <row r="30" spans="2:9" ht="15" customHeight="1" x14ac:dyDescent="0.15">
      <c r="B30" t="s">
        <v>77</v>
      </c>
      <c r="C30" s="12">
        <v>145</v>
      </c>
      <c r="D30" s="8">
        <v>9.42</v>
      </c>
      <c r="E30" s="12">
        <v>137</v>
      </c>
      <c r="F30" s="8">
        <v>14.79</v>
      </c>
      <c r="G30" s="12">
        <v>7</v>
      </c>
      <c r="H30" s="8">
        <v>1.1499999999999999</v>
      </c>
      <c r="I30" s="12">
        <v>1</v>
      </c>
    </row>
    <row r="31" spans="2:9" ht="15" customHeight="1" x14ac:dyDescent="0.15">
      <c r="B31" t="s">
        <v>74</v>
      </c>
      <c r="C31" s="12">
        <v>133</v>
      </c>
      <c r="D31" s="8">
        <v>8.64</v>
      </c>
      <c r="E31" s="12">
        <v>82</v>
      </c>
      <c r="F31" s="8">
        <v>8.86</v>
      </c>
      <c r="G31" s="12">
        <v>51</v>
      </c>
      <c r="H31" s="8">
        <v>8.36</v>
      </c>
      <c r="I31" s="12">
        <v>0</v>
      </c>
    </row>
    <row r="32" spans="2:9" ht="15" customHeight="1" x14ac:dyDescent="0.15">
      <c r="B32" t="s">
        <v>72</v>
      </c>
      <c r="C32" s="12">
        <v>120</v>
      </c>
      <c r="D32" s="8">
        <v>7.79</v>
      </c>
      <c r="E32" s="12">
        <v>80</v>
      </c>
      <c r="F32" s="8">
        <v>8.64</v>
      </c>
      <c r="G32" s="12">
        <v>40</v>
      </c>
      <c r="H32" s="8">
        <v>6.56</v>
      </c>
      <c r="I32" s="12">
        <v>0</v>
      </c>
    </row>
    <row r="33" spans="2:9" ht="15" customHeight="1" x14ac:dyDescent="0.15">
      <c r="B33" t="s">
        <v>70</v>
      </c>
      <c r="C33" s="12">
        <v>99</v>
      </c>
      <c r="D33" s="8">
        <v>6.43</v>
      </c>
      <c r="E33" s="12">
        <v>79</v>
      </c>
      <c r="F33" s="8">
        <v>8.5299999999999994</v>
      </c>
      <c r="G33" s="12">
        <v>20</v>
      </c>
      <c r="H33" s="8">
        <v>3.28</v>
      </c>
      <c r="I33" s="12">
        <v>0</v>
      </c>
    </row>
    <row r="34" spans="2:9" ht="15" customHeight="1" x14ac:dyDescent="0.15">
      <c r="B34" t="s">
        <v>63</v>
      </c>
      <c r="C34" s="12">
        <v>75</v>
      </c>
      <c r="D34" s="8">
        <v>4.87</v>
      </c>
      <c r="E34" s="12">
        <v>24</v>
      </c>
      <c r="F34" s="8">
        <v>2.59</v>
      </c>
      <c r="G34" s="12">
        <v>51</v>
      </c>
      <c r="H34" s="8">
        <v>8.36</v>
      </c>
      <c r="I34" s="12">
        <v>0</v>
      </c>
    </row>
    <row r="35" spans="2:9" ht="15" customHeight="1" x14ac:dyDescent="0.15">
      <c r="B35" t="s">
        <v>81</v>
      </c>
      <c r="C35" s="12">
        <v>74</v>
      </c>
      <c r="D35" s="8">
        <v>4.8099999999999996</v>
      </c>
      <c r="E35" s="12">
        <v>64</v>
      </c>
      <c r="F35" s="8">
        <v>6.91</v>
      </c>
      <c r="G35" s="12">
        <v>10</v>
      </c>
      <c r="H35" s="8">
        <v>1.64</v>
      </c>
      <c r="I35" s="12">
        <v>0</v>
      </c>
    </row>
    <row r="36" spans="2:9" ht="15" customHeight="1" x14ac:dyDescent="0.15">
      <c r="B36" t="s">
        <v>80</v>
      </c>
      <c r="C36" s="12">
        <v>61</v>
      </c>
      <c r="D36" s="8">
        <v>3.96</v>
      </c>
      <c r="E36" s="12">
        <v>43</v>
      </c>
      <c r="F36" s="8">
        <v>4.6399999999999997</v>
      </c>
      <c r="G36" s="12">
        <v>17</v>
      </c>
      <c r="H36" s="8">
        <v>2.79</v>
      </c>
      <c r="I36" s="12">
        <v>1</v>
      </c>
    </row>
    <row r="37" spans="2:9" ht="15" customHeight="1" x14ac:dyDescent="0.15">
      <c r="B37" t="s">
        <v>69</v>
      </c>
      <c r="C37" s="12">
        <v>59</v>
      </c>
      <c r="D37" s="8">
        <v>3.83</v>
      </c>
      <c r="E37" s="12">
        <v>32</v>
      </c>
      <c r="F37" s="8">
        <v>3.46</v>
      </c>
      <c r="G37" s="12">
        <v>27</v>
      </c>
      <c r="H37" s="8">
        <v>4.43</v>
      </c>
      <c r="I37" s="12">
        <v>0</v>
      </c>
    </row>
    <row r="38" spans="2:9" ht="15" customHeight="1" x14ac:dyDescent="0.15">
      <c r="B38" t="s">
        <v>71</v>
      </c>
      <c r="C38" s="12">
        <v>57</v>
      </c>
      <c r="D38" s="8">
        <v>3.7</v>
      </c>
      <c r="E38" s="12">
        <v>37</v>
      </c>
      <c r="F38" s="8">
        <v>4</v>
      </c>
      <c r="G38" s="12">
        <v>20</v>
      </c>
      <c r="H38" s="8">
        <v>3.28</v>
      </c>
      <c r="I38" s="12">
        <v>0</v>
      </c>
    </row>
    <row r="39" spans="2:9" ht="15" customHeight="1" x14ac:dyDescent="0.15">
      <c r="B39" t="s">
        <v>65</v>
      </c>
      <c r="C39" s="12">
        <v>37</v>
      </c>
      <c r="D39" s="8">
        <v>2.4</v>
      </c>
      <c r="E39" s="12">
        <v>10</v>
      </c>
      <c r="F39" s="8">
        <v>1.08</v>
      </c>
      <c r="G39" s="12">
        <v>27</v>
      </c>
      <c r="H39" s="8">
        <v>4.43</v>
      </c>
      <c r="I39" s="12">
        <v>0</v>
      </c>
    </row>
    <row r="40" spans="2:9" ht="15" customHeight="1" x14ac:dyDescent="0.15">
      <c r="B40" t="s">
        <v>68</v>
      </c>
      <c r="C40" s="12">
        <v>34</v>
      </c>
      <c r="D40" s="8">
        <v>2.21</v>
      </c>
      <c r="E40" s="12">
        <v>8</v>
      </c>
      <c r="F40" s="8">
        <v>0.86</v>
      </c>
      <c r="G40" s="12">
        <v>26</v>
      </c>
      <c r="H40" s="8">
        <v>4.26</v>
      </c>
      <c r="I40" s="12">
        <v>0</v>
      </c>
    </row>
    <row r="41" spans="2:9" ht="15" customHeight="1" x14ac:dyDescent="0.15">
      <c r="B41" t="s">
        <v>64</v>
      </c>
      <c r="C41" s="12">
        <v>33</v>
      </c>
      <c r="D41" s="8">
        <v>2.14</v>
      </c>
      <c r="E41" s="12">
        <v>22</v>
      </c>
      <c r="F41" s="8">
        <v>2.38</v>
      </c>
      <c r="G41" s="12">
        <v>11</v>
      </c>
      <c r="H41" s="8">
        <v>1.8</v>
      </c>
      <c r="I41" s="12">
        <v>0</v>
      </c>
    </row>
    <row r="42" spans="2:9" ht="15" customHeight="1" x14ac:dyDescent="0.15">
      <c r="B42" t="s">
        <v>79</v>
      </c>
      <c r="C42" s="12">
        <v>29</v>
      </c>
      <c r="D42" s="8">
        <v>1.88</v>
      </c>
      <c r="E42" s="12">
        <v>18</v>
      </c>
      <c r="F42" s="8">
        <v>1.94</v>
      </c>
      <c r="G42" s="12">
        <v>11</v>
      </c>
      <c r="H42" s="8">
        <v>1.8</v>
      </c>
      <c r="I42" s="12">
        <v>0</v>
      </c>
    </row>
    <row r="43" spans="2:9" ht="15" customHeight="1" x14ac:dyDescent="0.15">
      <c r="B43" t="s">
        <v>88</v>
      </c>
      <c r="C43" s="12">
        <v>26</v>
      </c>
      <c r="D43" s="8">
        <v>1.69</v>
      </c>
      <c r="E43" s="12">
        <v>1</v>
      </c>
      <c r="F43" s="8">
        <v>0.11</v>
      </c>
      <c r="G43" s="12">
        <v>25</v>
      </c>
      <c r="H43" s="8">
        <v>4.0999999999999996</v>
      </c>
      <c r="I43" s="12">
        <v>0</v>
      </c>
    </row>
    <row r="44" spans="2:9" ht="15" customHeight="1" x14ac:dyDescent="0.15">
      <c r="B44" t="s">
        <v>73</v>
      </c>
      <c r="C44" s="12">
        <v>26</v>
      </c>
      <c r="D44" s="8">
        <v>1.69</v>
      </c>
      <c r="E44" s="12">
        <v>11</v>
      </c>
      <c r="F44" s="8">
        <v>1.19</v>
      </c>
      <c r="G44" s="12">
        <v>15</v>
      </c>
      <c r="H44" s="8">
        <v>2.46</v>
      </c>
      <c r="I44" s="12">
        <v>0</v>
      </c>
    </row>
    <row r="45" spans="2:9" ht="15" customHeight="1" x14ac:dyDescent="0.15">
      <c r="B45" t="s">
        <v>89</v>
      </c>
      <c r="C45" s="12">
        <v>21</v>
      </c>
      <c r="D45" s="8">
        <v>1.36</v>
      </c>
      <c r="E45" s="12">
        <v>7</v>
      </c>
      <c r="F45" s="8">
        <v>0.76</v>
      </c>
      <c r="G45" s="12">
        <v>14</v>
      </c>
      <c r="H45" s="8">
        <v>2.2999999999999998</v>
      </c>
      <c r="I45" s="12">
        <v>0</v>
      </c>
    </row>
    <row r="46" spans="2:9" ht="15" customHeight="1" x14ac:dyDescent="0.15">
      <c r="B46" t="s">
        <v>75</v>
      </c>
      <c r="C46" s="12">
        <v>21</v>
      </c>
      <c r="D46" s="8">
        <v>1.36</v>
      </c>
      <c r="E46" s="12">
        <v>16</v>
      </c>
      <c r="F46" s="8">
        <v>1.73</v>
      </c>
      <c r="G46" s="12">
        <v>5</v>
      </c>
      <c r="H46" s="8">
        <v>0.82</v>
      </c>
      <c r="I46" s="12">
        <v>0</v>
      </c>
    </row>
    <row r="47" spans="2:9" ht="15" customHeight="1" x14ac:dyDescent="0.15">
      <c r="B47" t="s">
        <v>84</v>
      </c>
      <c r="C47" s="12">
        <v>21</v>
      </c>
      <c r="D47" s="8">
        <v>1.36</v>
      </c>
      <c r="E47" s="12">
        <v>1</v>
      </c>
      <c r="F47" s="8">
        <v>0.11</v>
      </c>
      <c r="G47" s="12">
        <v>20</v>
      </c>
      <c r="H47" s="8">
        <v>3.28</v>
      </c>
      <c r="I47" s="12">
        <v>0</v>
      </c>
    </row>
    <row r="48" spans="2:9" ht="15" customHeight="1" x14ac:dyDescent="0.15">
      <c r="B48" t="s">
        <v>66</v>
      </c>
      <c r="C48" s="12">
        <v>20</v>
      </c>
      <c r="D48" s="8">
        <v>1.3</v>
      </c>
      <c r="E48" s="12">
        <v>13</v>
      </c>
      <c r="F48" s="8">
        <v>1.4</v>
      </c>
      <c r="G48" s="12">
        <v>7</v>
      </c>
      <c r="H48" s="8">
        <v>1.1499999999999999</v>
      </c>
      <c r="I48" s="12">
        <v>0</v>
      </c>
    </row>
    <row r="51" spans="2:9" ht="33" customHeight="1" x14ac:dyDescent="0.15">
      <c r="B51" t="s">
        <v>630</v>
      </c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61</v>
      </c>
      <c r="I51" s="10" t="s">
        <v>62</v>
      </c>
    </row>
    <row r="52" spans="2:9" ht="15" customHeight="1" x14ac:dyDescent="0.15">
      <c r="B52" t="s">
        <v>161</v>
      </c>
      <c r="C52" s="12">
        <v>78</v>
      </c>
      <c r="D52" s="8">
        <v>5.0599999999999996</v>
      </c>
      <c r="E52" s="12">
        <v>76</v>
      </c>
      <c r="F52" s="8">
        <v>8.2100000000000009</v>
      </c>
      <c r="G52" s="12">
        <v>2</v>
      </c>
      <c r="H52" s="8">
        <v>0.33</v>
      </c>
      <c r="I52" s="12">
        <v>0</v>
      </c>
    </row>
    <row r="53" spans="2:9" ht="15" customHeight="1" x14ac:dyDescent="0.15">
      <c r="B53" t="s">
        <v>154</v>
      </c>
      <c r="C53" s="12">
        <v>62</v>
      </c>
      <c r="D53" s="8">
        <v>4.03</v>
      </c>
      <c r="E53" s="12">
        <v>44</v>
      </c>
      <c r="F53" s="8">
        <v>4.75</v>
      </c>
      <c r="G53" s="12">
        <v>18</v>
      </c>
      <c r="H53" s="8">
        <v>2.95</v>
      </c>
      <c r="I53" s="12">
        <v>0</v>
      </c>
    </row>
    <row r="54" spans="2:9" ht="15" customHeight="1" x14ac:dyDescent="0.15">
      <c r="B54" t="s">
        <v>160</v>
      </c>
      <c r="C54" s="12">
        <v>55</v>
      </c>
      <c r="D54" s="8">
        <v>3.57</v>
      </c>
      <c r="E54" s="12">
        <v>54</v>
      </c>
      <c r="F54" s="8">
        <v>5.83</v>
      </c>
      <c r="G54" s="12">
        <v>1</v>
      </c>
      <c r="H54" s="8">
        <v>0.16</v>
      </c>
      <c r="I54" s="12">
        <v>0</v>
      </c>
    </row>
    <row r="55" spans="2:9" ht="15" customHeight="1" x14ac:dyDescent="0.15">
      <c r="B55" t="s">
        <v>163</v>
      </c>
      <c r="C55" s="12">
        <v>50</v>
      </c>
      <c r="D55" s="8">
        <v>3.25</v>
      </c>
      <c r="E55" s="12">
        <v>43</v>
      </c>
      <c r="F55" s="8">
        <v>4.6399999999999997</v>
      </c>
      <c r="G55" s="12">
        <v>7</v>
      </c>
      <c r="H55" s="8">
        <v>1.1499999999999999</v>
      </c>
      <c r="I55" s="12">
        <v>0</v>
      </c>
    </row>
    <row r="56" spans="2:9" ht="15" customHeight="1" x14ac:dyDescent="0.15">
      <c r="B56" t="s">
        <v>153</v>
      </c>
      <c r="C56" s="12">
        <v>46</v>
      </c>
      <c r="D56" s="8">
        <v>2.99</v>
      </c>
      <c r="E56" s="12">
        <v>36</v>
      </c>
      <c r="F56" s="8">
        <v>3.89</v>
      </c>
      <c r="G56" s="12">
        <v>10</v>
      </c>
      <c r="H56" s="8">
        <v>1.64</v>
      </c>
      <c r="I56" s="12">
        <v>0</v>
      </c>
    </row>
    <row r="57" spans="2:9" ht="15" customHeight="1" x14ac:dyDescent="0.15">
      <c r="B57" t="s">
        <v>158</v>
      </c>
      <c r="C57" s="12">
        <v>45</v>
      </c>
      <c r="D57" s="8">
        <v>2.92</v>
      </c>
      <c r="E57" s="12">
        <v>43</v>
      </c>
      <c r="F57" s="8">
        <v>4.6399999999999997</v>
      </c>
      <c r="G57" s="12">
        <v>1</v>
      </c>
      <c r="H57" s="8">
        <v>0.16</v>
      </c>
      <c r="I57" s="12">
        <v>1</v>
      </c>
    </row>
    <row r="58" spans="2:9" ht="15" customHeight="1" x14ac:dyDescent="0.15">
      <c r="B58" t="s">
        <v>155</v>
      </c>
      <c r="C58" s="12">
        <v>39</v>
      </c>
      <c r="D58" s="8">
        <v>2.5299999999999998</v>
      </c>
      <c r="E58" s="12">
        <v>33</v>
      </c>
      <c r="F58" s="8">
        <v>3.56</v>
      </c>
      <c r="G58" s="12">
        <v>6</v>
      </c>
      <c r="H58" s="8">
        <v>0.98</v>
      </c>
      <c r="I58" s="12">
        <v>0</v>
      </c>
    </row>
    <row r="59" spans="2:9" ht="15" customHeight="1" x14ac:dyDescent="0.15">
      <c r="B59" t="s">
        <v>157</v>
      </c>
      <c r="C59" s="12">
        <v>35</v>
      </c>
      <c r="D59" s="8">
        <v>2.27</v>
      </c>
      <c r="E59" s="12">
        <v>35</v>
      </c>
      <c r="F59" s="8">
        <v>3.78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162</v>
      </c>
      <c r="C60" s="12">
        <v>34</v>
      </c>
      <c r="D60" s="8">
        <v>2.21</v>
      </c>
      <c r="E60" s="12">
        <v>26</v>
      </c>
      <c r="F60" s="8">
        <v>2.81</v>
      </c>
      <c r="G60" s="12">
        <v>7</v>
      </c>
      <c r="H60" s="8">
        <v>1.1499999999999999</v>
      </c>
      <c r="I60" s="12">
        <v>1</v>
      </c>
    </row>
    <row r="61" spans="2:9" ht="15" customHeight="1" x14ac:dyDescent="0.15">
      <c r="B61" t="s">
        <v>151</v>
      </c>
      <c r="C61" s="12">
        <v>31</v>
      </c>
      <c r="D61" s="8">
        <v>2.0099999999999998</v>
      </c>
      <c r="E61" s="12">
        <v>19</v>
      </c>
      <c r="F61" s="8">
        <v>2.0499999999999998</v>
      </c>
      <c r="G61" s="12">
        <v>12</v>
      </c>
      <c r="H61" s="8">
        <v>1.97</v>
      </c>
      <c r="I61" s="12">
        <v>0</v>
      </c>
    </row>
    <row r="62" spans="2:9" ht="15" customHeight="1" x14ac:dyDescent="0.15">
      <c r="B62" t="s">
        <v>147</v>
      </c>
      <c r="C62" s="12">
        <v>30</v>
      </c>
      <c r="D62" s="8">
        <v>1.95</v>
      </c>
      <c r="E62" s="12">
        <v>14</v>
      </c>
      <c r="F62" s="8">
        <v>1.51</v>
      </c>
      <c r="G62" s="12">
        <v>16</v>
      </c>
      <c r="H62" s="8">
        <v>2.62</v>
      </c>
      <c r="I62" s="12">
        <v>0</v>
      </c>
    </row>
    <row r="63" spans="2:9" ht="15" customHeight="1" x14ac:dyDescent="0.15">
      <c r="B63" t="s">
        <v>149</v>
      </c>
      <c r="C63" s="12">
        <v>30</v>
      </c>
      <c r="D63" s="8">
        <v>1.95</v>
      </c>
      <c r="E63" s="12">
        <v>21</v>
      </c>
      <c r="F63" s="8">
        <v>2.27</v>
      </c>
      <c r="G63" s="12">
        <v>9</v>
      </c>
      <c r="H63" s="8">
        <v>1.48</v>
      </c>
      <c r="I63" s="12">
        <v>0</v>
      </c>
    </row>
    <row r="64" spans="2:9" ht="15" customHeight="1" x14ac:dyDescent="0.15">
      <c r="B64" t="s">
        <v>150</v>
      </c>
      <c r="C64" s="12">
        <v>29</v>
      </c>
      <c r="D64" s="8">
        <v>1.88</v>
      </c>
      <c r="E64" s="12">
        <v>23</v>
      </c>
      <c r="F64" s="8">
        <v>2.48</v>
      </c>
      <c r="G64" s="12">
        <v>6</v>
      </c>
      <c r="H64" s="8">
        <v>0.98</v>
      </c>
      <c r="I64" s="12">
        <v>0</v>
      </c>
    </row>
    <row r="65" spans="2:9" ht="15" customHeight="1" x14ac:dyDescent="0.15">
      <c r="B65" t="s">
        <v>145</v>
      </c>
      <c r="C65" s="12">
        <v>26</v>
      </c>
      <c r="D65" s="8">
        <v>1.69</v>
      </c>
      <c r="E65" s="12">
        <v>11</v>
      </c>
      <c r="F65" s="8">
        <v>1.19</v>
      </c>
      <c r="G65" s="12">
        <v>15</v>
      </c>
      <c r="H65" s="8">
        <v>2.46</v>
      </c>
      <c r="I65" s="12">
        <v>0</v>
      </c>
    </row>
    <row r="66" spans="2:9" ht="15" customHeight="1" x14ac:dyDescent="0.15">
      <c r="B66" t="s">
        <v>152</v>
      </c>
      <c r="C66" s="12">
        <v>26</v>
      </c>
      <c r="D66" s="8">
        <v>1.69</v>
      </c>
      <c r="E66" s="12">
        <v>13</v>
      </c>
      <c r="F66" s="8">
        <v>1.4</v>
      </c>
      <c r="G66" s="12">
        <v>13</v>
      </c>
      <c r="H66" s="8">
        <v>2.13</v>
      </c>
      <c r="I66" s="12">
        <v>0</v>
      </c>
    </row>
    <row r="67" spans="2:9" ht="15" customHeight="1" x14ac:dyDescent="0.15">
      <c r="B67" t="s">
        <v>169</v>
      </c>
      <c r="C67" s="12">
        <v>26</v>
      </c>
      <c r="D67" s="8">
        <v>1.69</v>
      </c>
      <c r="E67" s="12">
        <v>17</v>
      </c>
      <c r="F67" s="8">
        <v>1.84</v>
      </c>
      <c r="G67" s="12">
        <v>9</v>
      </c>
      <c r="H67" s="8">
        <v>1.48</v>
      </c>
      <c r="I67" s="12">
        <v>0</v>
      </c>
    </row>
    <row r="68" spans="2:9" ht="15" customHeight="1" x14ac:dyDescent="0.15">
      <c r="B68" t="s">
        <v>159</v>
      </c>
      <c r="C68" s="12">
        <v>25</v>
      </c>
      <c r="D68" s="8">
        <v>1.62</v>
      </c>
      <c r="E68" s="12">
        <v>10</v>
      </c>
      <c r="F68" s="8">
        <v>1.08</v>
      </c>
      <c r="G68" s="12">
        <v>15</v>
      </c>
      <c r="H68" s="8">
        <v>2.46</v>
      </c>
      <c r="I68" s="12">
        <v>0</v>
      </c>
    </row>
    <row r="69" spans="2:9" ht="15" customHeight="1" x14ac:dyDescent="0.15">
      <c r="B69" t="s">
        <v>166</v>
      </c>
      <c r="C69" s="12">
        <v>24</v>
      </c>
      <c r="D69" s="8">
        <v>1.56</v>
      </c>
      <c r="E69" s="12">
        <v>5</v>
      </c>
      <c r="F69" s="8">
        <v>0.54</v>
      </c>
      <c r="G69" s="12">
        <v>19</v>
      </c>
      <c r="H69" s="8">
        <v>3.11</v>
      </c>
      <c r="I69" s="12">
        <v>0</v>
      </c>
    </row>
    <row r="70" spans="2:9" ht="15" customHeight="1" x14ac:dyDescent="0.15">
      <c r="B70" t="s">
        <v>156</v>
      </c>
      <c r="C70" s="12">
        <v>24</v>
      </c>
      <c r="D70" s="8">
        <v>1.56</v>
      </c>
      <c r="E70" s="12">
        <v>21</v>
      </c>
      <c r="F70" s="8">
        <v>2.27</v>
      </c>
      <c r="G70" s="12">
        <v>3</v>
      </c>
      <c r="H70" s="8">
        <v>0.49</v>
      </c>
      <c r="I70" s="12">
        <v>0</v>
      </c>
    </row>
    <row r="71" spans="2:9" ht="15" customHeight="1" x14ac:dyDescent="0.15">
      <c r="B71" t="s">
        <v>174</v>
      </c>
      <c r="C71" s="12">
        <v>23</v>
      </c>
      <c r="D71" s="8">
        <v>1.49</v>
      </c>
      <c r="E71" s="12">
        <v>5</v>
      </c>
      <c r="F71" s="8">
        <v>0.54</v>
      </c>
      <c r="G71" s="12">
        <v>18</v>
      </c>
      <c r="H71" s="8">
        <v>2.95</v>
      </c>
      <c r="I71" s="12">
        <v>0</v>
      </c>
    </row>
    <row r="72" spans="2:9" ht="15" customHeight="1" x14ac:dyDescent="0.15">
      <c r="B72" t="s">
        <v>173</v>
      </c>
      <c r="C72" s="12">
        <v>23</v>
      </c>
      <c r="D72" s="8">
        <v>1.49</v>
      </c>
      <c r="E72" s="12">
        <v>20</v>
      </c>
      <c r="F72" s="8">
        <v>2.16</v>
      </c>
      <c r="G72" s="12">
        <v>3</v>
      </c>
      <c r="H72" s="8">
        <v>0.49</v>
      </c>
      <c r="I72" s="12">
        <v>0</v>
      </c>
    </row>
    <row r="74" spans="2:9" ht="15" customHeight="1" x14ac:dyDescent="0.15">
      <c r="B74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631</v>
      </c>
    </row>
    <row r="4" spans="2:9" ht="33" customHeight="1" x14ac:dyDescent="0.15">
      <c r="B4" t="s">
        <v>600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</row>
    <row r="5" spans="2:9" ht="15" customHeight="1" x14ac:dyDescent="0.15">
      <c r="B5" t="s">
        <v>40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41</v>
      </c>
      <c r="C6" s="12">
        <v>161</v>
      </c>
      <c r="D6" s="8">
        <v>11.82</v>
      </c>
      <c r="E6" s="12">
        <v>81</v>
      </c>
      <c r="F6" s="8">
        <v>8.85</v>
      </c>
      <c r="G6" s="12">
        <v>80</v>
      </c>
      <c r="H6" s="8">
        <v>17.98</v>
      </c>
      <c r="I6" s="12">
        <v>0</v>
      </c>
    </row>
    <row r="7" spans="2:9" ht="15" customHeight="1" x14ac:dyDescent="0.15">
      <c r="B7" t="s">
        <v>42</v>
      </c>
      <c r="C7" s="12">
        <v>166</v>
      </c>
      <c r="D7" s="8">
        <v>12.19</v>
      </c>
      <c r="E7" s="12">
        <v>105</v>
      </c>
      <c r="F7" s="8">
        <v>11.48</v>
      </c>
      <c r="G7" s="12">
        <v>61</v>
      </c>
      <c r="H7" s="8">
        <v>13.71</v>
      </c>
      <c r="I7" s="12">
        <v>0</v>
      </c>
    </row>
    <row r="8" spans="2:9" ht="15" customHeight="1" x14ac:dyDescent="0.15">
      <c r="B8" t="s">
        <v>43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44</v>
      </c>
      <c r="C9" s="12">
        <v>3</v>
      </c>
      <c r="D9" s="8">
        <v>0.22</v>
      </c>
      <c r="E9" s="12">
        <v>1</v>
      </c>
      <c r="F9" s="8">
        <v>0.11</v>
      </c>
      <c r="G9" s="12">
        <v>2</v>
      </c>
      <c r="H9" s="8">
        <v>0.45</v>
      </c>
      <c r="I9" s="12">
        <v>0</v>
      </c>
    </row>
    <row r="10" spans="2:9" ht="15" customHeight="1" x14ac:dyDescent="0.15">
      <c r="B10" t="s">
        <v>45</v>
      </c>
      <c r="C10" s="12">
        <v>5</v>
      </c>
      <c r="D10" s="8">
        <v>0.37</v>
      </c>
      <c r="E10" s="12">
        <v>0</v>
      </c>
      <c r="F10" s="8">
        <v>0</v>
      </c>
      <c r="G10" s="12">
        <v>5</v>
      </c>
      <c r="H10" s="8">
        <v>1.1200000000000001</v>
      </c>
      <c r="I10" s="12">
        <v>0</v>
      </c>
    </row>
    <row r="11" spans="2:9" ht="15" customHeight="1" x14ac:dyDescent="0.15">
      <c r="B11" t="s">
        <v>46</v>
      </c>
      <c r="C11" s="12">
        <v>435</v>
      </c>
      <c r="D11" s="8">
        <v>31.94</v>
      </c>
      <c r="E11" s="12">
        <v>308</v>
      </c>
      <c r="F11" s="8">
        <v>33.659999999999997</v>
      </c>
      <c r="G11" s="12">
        <v>125</v>
      </c>
      <c r="H11" s="8">
        <v>28.09</v>
      </c>
      <c r="I11" s="12">
        <v>2</v>
      </c>
    </row>
    <row r="12" spans="2:9" ht="15" customHeight="1" x14ac:dyDescent="0.15">
      <c r="B12" t="s">
        <v>47</v>
      </c>
      <c r="C12" s="12">
        <v>4</v>
      </c>
      <c r="D12" s="8">
        <v>0.28999999999999998</v>
      </c>
      <c r="E12" s="12">
        <v>0</v>
      </c>
      <c r="F12" s="8">
        <v>0</v>
      </c>
      <c r="G12" s="12">
        <v>4</v>
      </c>
      <c r="H12" s="8">
        <v>0.9</v>
      </c>
      <c r="I12" s="12">
        <v>0</v>
      </c>
    </row>
    <row r="13" spans="2:9" ht="15" customHeight="1" x14ac:dyDescent="0.15">
      <c r="B13" t="s">
        <v>48</v>
      </c>
      <c r="C13" s="12">
        <v>79</v>
      </c>
      <c r="D13" s="8">
        <v>5.8</v>
      </c>
      <c r="E13" s="12">
        <v>23</v>
      </c>
      <c r="F13" s="8">
        <v>2.5099999999999998</v>
      </c>
      <c r="G13" s="12">
        <v>56</v>
      </c>
      <c r="H13" s="8">
        <v>12.58</v>
      </c>
      <c r="I13" s="12">
        <v>0</v>
      </c>
    </row>
    <row r="14" spans="2:9" ht="15" customHeight="1" x14ac:dyDescent="0.15">
      <c r="B14" t="s">
        <v>49</v>
      </c>
      <c r="C14" s="12">
        <v>31</v>
      </c>
      <c r="D14" s="8">
        <v>2.2799999999999998</v>
      </c>
      <c r="E14" s="12">
        <v>21</v>
      </c>
      <c r="F14" s="8">
        <v>2.2999999999999998</v>
      </c>
      <c r="G14" s="12">
        <v>10</v>
      </c>
      <c r="H14" s="8">
        <v>2.25</v>
      </c>
      <c r="I14" s="12">
        <v>0</v>
      </c>
    </row>
    <row r="15" spans="2:9" ht="15" customHeight="1" x14ac:dyDescent="0.15">
      <c r="B15" t="s">
        <v>50</v>
      </c>
      <c r="C15" s="12">
        <v>181</v>
      </c>
      <c r="D15" s="8">
        <v>13.29</v>
      </c>
      <c r="E15" s="12">
        <v>156</v>
      </c>
      <c r="F15" s="8">
        <v>17.05</v>
      </c>
      <c r="G15" s="12">
        <v>25</v>
      </c>
      <c r="H15" s="8">
        <v>5.62</v>
      </c>
      <c r="I15" s="12">
        <v>0</v>
      </c>
    </row>
    <row r="16" spans="2:9" ht="15" customHeight="1" x14ac:dyDescent="0.15">
      <c r="B16" t="s">
        <v>51</v>
      </c>
      <c r="C16" s="12">
        <v>140</v>
      </c>
      <c r="D16" s="8">
        <v>10.28</v>
      </c>
      <c r="E16" s="12">
        <v>119</v>
      </c>
      <c r="F16" s="8">
        <v>13.01</v>
      </c>
      <c r="G16" s="12">
        <v>21</v>
      </c>
      <c r="H16" s="8">
        <v>4.72</v>
      </c>
      <c r="I16" s="12">
        <v>0</v>
      </c>
    </row>
    <row r="17" spans="2:9" ht="15" customHeight="1" x14ac:dyDescent="0.15">
      <c r="B17" t="s">
        <v>52</v>
      </c>
      <c r="C17" s="12">
        <v>33</v>
      </c>
      <c r="D17" s="8">
        <v>2.42</v>
      </c>
      <c r="E17" s="12">
        <v>25</v>
      </c>
      <c r="F17" s="8">
        <v>2.73</v>
      </c>
      <c r="G17" s="12">
        <v>8</v>
      </c>
      <c r="H17" s="8">
        <v>1.8</v>
      </c>
      <c r="I17" s="12">
        <v>0</v>
      </c>
    </row>
    <row r="18" spans="2:9" ht="15" customHeight="1" x14ac:dyDescent="0.15">
      <c r="B18" t="s">
        <v>53</v>
      </c>
      <c r="C18" s="12">
        <v>74</v>
      </c>
      <c r="D18" s="8">
        <v>5.43</v>
      </c>
      <c r="E18" s="12">
        <v>42</v>
      </c>
      <c r="F18" s="8">
        <v>4.59</v>
      </c>
      <c r="G18" s="12">
        <v>32</v>
      </c>
      <c r="H18" s="8">
        <v>7.19</v>
      </c>
      <c r="I18" s="12">
        <v>0</v>
      </c>
    </row>
    <row r="19" spans="2:9" ht="15" customHeight="1" x14ac:dyDescent="0.15">
      <c r="B19" t="s">
        <v>54</v>
      </c>
      <c r="C19" s="12">
        <v>50</v>
      </c>
      <c r="D19" s="8">
        <v>3.67</v>
      </c>
      <c r="E19" s="12">
        <v>34</v>
      </c>
      <c r="F19" s="8">
        <v>3.72</v>
      </c>
      <c r="G19" s="12">
        <v>16</v>
      </c>
      <c r="H19" s="8">
        <v>3.6</v>
      </c>
      <c r="I19" s="12">
        <v>0</v>
      </c>
    </row>
    <row r="20" spans="2:9" ht="15" customHeight="1" x14ac:dyDescent="0.15">
      <c r="B20" s="9" t="s">
        <v>601</v>
      </c>
      <c r="C20" s="12">
        <f>SUM(LTBL_29204[総数／事業所数])</f>
        <v>1362</v>
      </c>
      <c r="E20" s="12">
        <f>SUBTOTAL(109,LTBL_29204[個人／事業所数])</f>
        <v>915</v>
      </c>
      <c r="G20" s="12">
        <f>SUBTOTAL(109,LTBL_29204[法人／事業所数])</f>
        <v>445</v>
      </c>
      <c r="I20" s="12">
        <f>SUBTOTAL(109,LTBL_29204[法人以外の団体／事業所数])</f>
        <v>2</v>
      </c>
    </row>
    <row r="21" spans="2:9" ht="15" customHeight="1" x14ac:dyDescent="0.15">
      <c r="E21" s="11">
        <f>LTBL_29204[[#Totals],[個人／事業所数]]/LTBL_29204[[#Totals],[総数／事業所数]]</f>
        <v>0.67180616740088106</v>
      </c>
      <c r="G21" s="11">
        <f>LTBL_29204[[#Totals],[法人／事業所数]]/LTBL_29204[[#Totals],[総数／事業所数]]</f>
        <v>0.32672540381791482</v>
      </c>
      <c r="I21" s="11">
        <f>LTBL_29204[[#Totals],[法人以外の団体／事業所数]]/LTBL_29204[[#Totals],[総数／事業所数]]</f>
        <v>1.4684287812041115E-3</v>
      </c>
    </row>
    <row r="23" spans="2:9" ht="33" customHeight="1" x14ac:dyDescent="0.15">
      <c r="B23" t="s">
        <v>600</v>
      </c>
      <c r="C23" s="10" t="s">
        <v>56</v>
      </c>
      <c r="D23" s="10" t="s">
        <v>632</v>
      </c>
      <c r="E23" s="10" t="s">
        <v>58</v>
      </c>
      <c r="F23" s="10" t="s">
        <v>633</v>
      </c>
      <c r="G23" s="10" t="s">
        <v>60</v>
      </c>
      <c r="H23" s="10" t="s">
        <v>609</v>
      </c>
      <c r="I23" s="10" t="s">
        <v>62</v>
      </c>
    </row>
    <row r="24" spans="2:9" ht="15" customHeight="1" x14ac:dyDescent="0.15">
      <c r="B24" t="s">
        <v>603</v>
      </c>
      <c r="C24">
        <v>0</v>
      </c>
      <c r="D24" t="s">
        <v>602</v>
      </c>
      <c r="E24">
        <v>0</v>
      </c>
      <c r="F24" t="s">
        <v>604</v>
      </c>
      <c r="G24">
        <v>0</v>
      </c>
      <c r="H24" t="s">
        <v>605</v>
      </c>
      <c r="I24">
        <v>0</v>
      </c>
    </row>
    <row r="25" spans="2:9" ht="15" customHeight="1" x14ac:dyDescent="0.15">
      <c r="B25" t="s">
        <v>606</v>
      </c>
      <c r="C25">
        <v>0</v>
      </c>
      <c r="D25" t="s">
        <v>602</v>
      </c>
      <c r="E25">
        <v>0</v>
      </c>
      <c r="F25" t="s">
        <v>604</v>
      </c>
      <c r="G25">
        <v>0</v>
      </c>
      <c r="H25" t="s">
        <v>605</v>
      </c>
      <c r="I25">
        <v>0</v>
      </c>
    </row>
    <row r="28" spans="2:9" ht="33" customHeight="1" x14ac:dyDescent="0.15">
      <c r="B28" t="s">
        <v>629</v>
      </c>
      <c r="C28" s="10" t="s">
        <v>56</v>
      </c>
      <c r="D28" s="10" t="s">
        <v>57</v>
      </c>
      <c r="E28" s="10" t="s">
        <v>58</v>
      </c>
      <c r="F28" s="10" t="s">
        <v>59</v>
      </c>
      <c r="G28" s="10" t="s">
        <v>60</v>
      </c>
      <c r="H28" s="10" t="s">
        <v>61</v>
      </c>
      <c r="I28" s="10" t="s">
        <v>62</v>
      </c>
    </row>
    <row r="29" spans="2:9" ht="15" customHeight="1" x14ac:dyDescent="0.15">
      <c r="B29" t="s">
        <v>77</v>
      </c>
      <c r="C29" s="12">
        <v>157</v>
      </c>
      <c r="D29" s="8">
        <v>11.53</v>
      </c>
      <c r="E29" s="12">
        <v>143</v>
      </c>
      <c r="F29" s="8">
        <v>15.63</v>
      </c>
      <c r="G29" s="12">
        <v>14</v>
      </c>
      <c r="H29" s="8">
        <v>3.15</v>
      </c>
      <c r="I29" s="12">
        <v>0</v>
      </c>
    </row>
    <row r="30" spans="2:9" ht="15" customHeight="1" x14ac:dyDescent="0.15">
      <c r="B30" t="s">
        <v>72</v>
      </c>
      <c r="C30" s="12">
        <v>139</v>
      </c>
      <c r="D30" s="8">
        <v>10.210000000000001</v>
      </c>
      <c r="E30" s="12">
        <v>95</v>
      </c>
      <c r="F30" s="8">
        <v>10.38</v>
      </c>
      <c r="G30" s="12">
        <v>43</v>
      </c>
      <c r="H30" s="8">
        <v>9.66</v>
      </c>
      <c r="I30" s="12">
        <v>1</v>
      </c>
    </row>
    <row r="31" spans="2:9" ht="15" customHeight="1" x14ac:dyDescent="0.15">
      <c r="B31" t="s">
        <v>78</v>
      </c>
      <c r="C31" s="12">
        <v>112</v>
      </c>
      <c r="D31" s="8">
        <v>8.2200000000000006</v>
      </c>
      <c r="E31" s="12">
        <v>103</v>
      </c>
      <c r="F31" s="8">
        <v>11.26</v>
      </c>
      <c r="G31" s="12">
        <v>9</v>
      </c>
      <c r="H31" s="8">
        <v>2.02</v>
      </c>
      <c r="I31" s="12">
        <v>0</v>
      </c>
    </row>
    <row r="32" spans="2:9" ht="15" customHeight="1" x14ac:dyDescent="0.15">
      <c r="B32" t="s">
        <v>70</v>
      </c>
      <c r="C32" s="12">
        <v>98</v>
      </c>
      <c r="D32" s="8">
        <v>7.2</v>
      </c>
      <c r="E32" s="12">
        <v>86</v>
      </c>
      <c r="F32" s="8">
        <v>9.4</v>
      </c>
      <c r="G32" s="12">
        <v>12</v>
      </c>
      <c r="H32" s="8">
        <v>2.7</v>
      </c>
      <c r="I32" s="12">
        <v>0</v>
      </c>
    </row>
    <row r="33" spans="2:9" ht="15" customHeight="1" x14ac:dyDescent="0.15">
      <c r="B33" t="s">
        <v>63</v>
      </c>
      <c r="C33" s="12">
        <v>82</v>
      </c>
      <c r="D33" s="8">
        <v>6.02</v>
      </c>
      <c r="E33" s="12">
        <v>39</v>
      </c>
      <c r="F33" s="8">
        <v>4.26</v>
      </c>
      <c r="G33" s="12">
        <v>43</v>
      </c>
      <c r="H33" s="8">
        <v>9.66</v>
      </c>
      <c r="I33" s="12">
        <v>0</v>
      </c>
    </row>
    <row r="34" spans="2:9" ht="15" customHeight="1" x14ac:dyDescent="0.15">
      <c r="B34" t="s">
        <v>69</v>
      </c>
      <c r="C34" s="12">
        <v>67</v>
      </c>
      <c r="D34" s="8">
        <v>4.92</v>
      </c>
      <c r="E34" s="12">
        <v>53</v>
      </c>
      <c r="F34" s="8">
        <v>5.79</v>
      </c>
      <c r="G34" s="12">
        <v>14</v>
      </c>
      <c r="H34" s="8">
        <v>3.15</v>
      </c>
      <c r="I34" s="12">
        <v>0</v>
      </c>
    </row>
    <row r="35" spans="2:9" ht="15" customHeight="1" x14ac:dyDescent="0.15">
      <c r="B35" t="s">
        <v>74</v>
      </c>
      <c r="C35" s="12">
        <v>59</v>
      </c>
      <c r="D35" s="8">
        <v>4.33</v>
      </c>
      <c r="E35" s="12">
        <v>19</v>
      </c>
      <c r="F35" s="8">
        <v>2.08</v>
      </c>
      <c r="G35" s="12">
        <v>40</v>
      </c>
      <c r="H35" s="8">
        <v>8.99</v>
      </c>
      <c r="I35" s="12">
        <v>0</v>
      </c>
    </row>
    <row r="36" spans="2:9" ht="15" customHeight="1" x14ac:dyDescent="0.15">
      <c r="B36" t="s">
        <v>71</v>
      </c>
      <c r="C36" s="12">
        <v>52</v>
      </c>
      <c r="D36" s="8">
        <v>3.82</v>
      </c>
      <c r="E36" s="12">
        <v>43</v>
      </c>
      <c r="F36" s="8">
        <v>4.7</v>
      </c>
      <c r="G36" s="12">
        <v>9</v>
      </c>
      <c r="H36" s="8">
        <v>2.02</v>
      </c>
      <c r="I36" s="12">
        <v>0</v>
      </c>
    </row>
    <row r="37" spans="2:9" ht="15" customHeight="1" x14ac:dyDescent="0.15">
      <c r="B37" t="s">
        <v>64</v>
      </c>
      <c r="C37" s="12">
        <v>48</v>
      </c>
      <c r="D37" s="8">
        <v>3.52</v>
      </c>
      <c r="E37" s="12">
        <v>28</v>
      </c>
      <c r="F37" s="8">
        <v>3.06</v>
      </c>
      <c r="G37" s="12">
        <v>20</v>
      </c>
      <c r="H37" s="8">
        <v>4.49</v>
      </c>
      <c r="I37" s="12">
        <v>0</v>
      </c>
    </row>
    <row r="38" spans="2:9" ht="15" customHeight="1" x14ac:dyDescent="0.15">
      <c r="B38" t="s">
        <v>81</v>
      </c>
      <c r="C38" s="12">
        <v>47</v>
      </c>
      <c r="D38" s="8">
        <v>3.45</v>
      </c>
      <c r="E38" s="12">
        <v>42</v>
      </c>
      <c r="F38" s="8">
        <v>4.59</v>
      </c>
      <c r="G38" s="12">
        <v>5</v>
      </c>
      <c r="H38" s="8">
        <v>1.1200000000000001</v>
      </c>
      <c r="I38" s="12">
        <v>0</v>
      </c>
    </row>
    <row r="39" spans="2:9" ht="15" customHeight="1" x14ac:dyDescent="0.15">
      <c r="B39" t="s">
        <v>80</v>
      </c>
      <c r="C39" s="12">
        <v>33</v>
      </c>
      <c r="D39" s="8">
        <v>2.42</v>
      </c>
      <c r="E39" s="12">
        <v>25</v>
      </c>
      <c r="F39" s="8">
        <v>2.73</v>
      </c>
      <c r="G39" s="12">
        <v>8</v>
      </c>
      <c r="H39" s="8">
        <v>1.8</v>
      </c>
      <c r="I39" s="12">
        <v>0</v>
      </c>
    </row>
    <row r="40" spans="2:9" ht="15" customHeight="1" x14ac:dyDescent="0.15">
      <c r="B40" t="s">
        <v>65</v>
      </c>
      <c r="C40" s="12">
        <v>31</v>
      </c>
      <c r="D40" s="8">
        <v>2.2799999999999998</v>
      </c>
      <c r="E40" s="12">
        <v>14</v>
      </c>
      <c r="F40" s="8">
        <v>1.53</v>
      </c>
      <c r="G40" s="12">
        <v>17</v>
      </c>
      <c r="H40" s="8">
        <v>3.82</v>
      </c>
      <c r="I40" s="12">
        <v>0</v>
      </c>
    </row>
    <row r="41" spans="2:9" ht="15" customHeight="1" x14ac:dyDescent="0.15">
      <c r="B41" t="s">
        <v>82</v>
      </c>
      <c r="C41" s="12">
        <v>30</v>
      </c>
      <c r="D41" s="8">
        <v>2.2000000000000002</v>
      </c>
      <c r="E41" s="12">
        <v>29</v>
      </c>
      <c r="F41" s="8">
        <v>3.17</v>
      </c>
      <c r="G41" s="12">
        <v>1</v>
      </c>
      <c r="H41" s="8">
        <v>0.22</v>
      </c>
      <c r="I41" s="12">
        <v>0</v>
      </c>
    </row>
    <row r="42" spans="2:9" ht="15" customHeight="1" x14ac:dyDescent="0.15">
      <c r="B42" t="s">
        <v>84</v>
      </c>
      <c r="C42" s="12">
        <v>27</v>
      </c>
      <c r="D42" s="8">
        <v>1.98</v>
      </c>
      <c r="E42" s="12">
        <v>0</v>
      </c>
      <c r="F42" s="8">
        <v>0</v>
      </c>
      <c r="G42" s="12">
        <v>27</v>
      </c>
      <c r="H42" s="8">
        <v>6.07</v>
      </c>
      <c r="I42" s="12">
        <v>0</v>
      </c>
    </row>
    <row r="43" spans="2:9" ht="15" customHeight="1" x14ac:dyDescent="0.15">
      <c r="B43" t="s">
        <v>91</v>
      </c>
      <c r="C43" s="12">
        <v>23</v>
      </c>
      <c r="D43" s="8">
        <v>1.69</v>
      </c>
      <c r="E43" s="12">
        <v>17</v>
      </c>
      <c r="F43" s="8">
        <v>1.86</v>
      </c>
      <c r="G43" s="12">
        <v>6</v>
      </c>
      <c r="H43" s="8">
        <v>1.35</v>
      </c>
      <c r="I43" s="12">
        <v>0</v>
      </c>
    </row>
    <row r="44" spans="2:9" ht="15" customHeight="1" x14ac:dyDescent="0.15">
      <c r="B44" t="s">
        <v>68</v>
      </c>
      <c r="C44" s="12">
        <v>23</v>
      </c>
      <c r="D44" s="8">
        <v>1.69</v>
      </c>
      <c r="E44" s="12">
        <v>6</v>
      </c>
      <c r="F44" s="8">
        <v>0.66</v>
      </c>
      <c r="G44" s="12">
        <v>17</v>
      </c>
      <c r="H44" s="8">
        <v>3.82</v>
      </c>
      <c r="I44" s="12">
        <v>0</v>
      </c>
    </row>
    <row r="45" spans="2:9" ht="15" customHeight="1" x14ac:dyDescent="0.15">
      <c r="B45" t="s">
        <v>76</v>
      </c>
      <c r="C45" s="12">
        <v>21</v>
      </c>
      <c r="D45" s="8">
        <v>1.54</v>
      </c>
      <c r="E45" s="12">
        <v>13</v>
      </c>
      <c r="F45" s="8">
        <v>1.42</v>
      </c>
      <c r="G45" s="12">
        <v>8</v>
      </c>
      <c r="H45" s="8">
        <v>1.8</v>
      </c>
      <c r="I45" s="12">
        <v>0</v>
      </c>
    </row>
    <row r="46" spans="2:9" ht="15" customHeight="1" x14ac:dyDescent="0.15">
      <c r="B46" t="s">
        <v>90</v>
      </c>
      <c r="C46" s="12">
        <v>19</v>
      </c>
      <c r="D46" s="8">
        <v>1.4</v>
      </c>
      <c r="E46" s="12">
        <v>12</v>
      </c>
      <c r="F46" s="8">
        <v>1.31</v>
      </c>
      <c r="G46" s="12">
        <v>7</v>
      </c>
      <c r="H46" s="8">
        <v>1.57</v>
      </c>
      <c r="I46" s="12">
        <v>0</v>
      </c>
    </row>
    <row r="47" spans="2:9" ht="15" customHeight="1" x14ac:dyDescent="0.15">
      <c r="B47" t="s">
        <v>79</v>
      </c>
      <c r="C47" s="12">
        <v>18</v>
      </c>
      <c r="D47" s="8">
        <v>1.32</v>
      </c>
      <c r="E47" s="12">
        <v>8</v>
      </c>
      <c r="F47" s="8">
        <v>0.87</v>
      </c>
      <c r="G47" s="12">
        <v>10</v>
      </c>
      <c r="H47" s="8">
        <v>2.25</v>
      </c>
      <c r="I47" s="12">
        <v>0</v>
      </c>
    </row>
    <row r="48" spans="2:9" ht="15" customHeight="1" x14ac:dyDescent="0.15">
      <c r="B48" t="s">
        <v>92</v>
      </c>
      <c r="C48" s="12">
        <v>17</v>
      </c>
      <c r="D48" s="8">
        <v>1.25</v>
      </c>
      <c r="E48" s="12">
        <v>12</v>
      </c>
      <c r="F48" s="8">
        <v>1.31</v>
      </c>
      <c r="G48" s="12">
        <v>5</v>
      </c>
      <c r="H48" s="8">
        <v>1.1200000000000001</v>
      </c>
      <c r="I48" s="12">
        <v>0</v>
      </c>
    </row>
    <row r="49" spans="2:9" ht="15" customHeight="1" x14ac:dyDescent="0.15">
      <c r="B49" t="s">
        <v>89</v>
      </c>
      <c r="C49" s="12">
        <v>17</v>
      </c>
      <c r="D49" s="8">
        <v>1.25</v>
      </c>
      <c r="E49" s="12">
        <v>5</v>
      </c>
      <c r="F49" s="8">
        <v>0.55000000000000004</v>
      </c>
      <c r="G49" s="12">
        <v>12</v>
      </c>
      <c r="H49" s="8">
        <v>2.7</v>
      </c>
      <c r="I49" s="12">
        <v>0</v>
      </c>
    </row>
    <row r="52" spans="2:9" ht="33" customHeight="1" x14ac:dyDescent="0.15">
      <c r="B52" t="s">
        <v>634</v>
      </c>
      <c r="C52" s="10" t="s">
        <v>56</v>
      </c>
      <c r="D52" s="10" t="s">
        <v>57</v>
      </c>
      <c r="E52" s="10" t="s">
        <v>58</v>
      </c>
      <c r="F52" s="10" t="s">
        <v>59</v>
      </c>
      <c r="G52" s="10" t="s">
        <v>60</v>
      </c>
      <c r="H52" s="10" t="s">
        <v>61</v>
      </c>
      <c r="I52" s="10" t="s">
        <v>62</v>
      </c>
    </row>
    <row r="53" spans="2:9" ht="15" customHeight="1" x14ac:dyDescent="0.15">
      <c r="B53" t="s">
        <v>161</v>
      </c>
      <c r="C53" s="12">
        <v>54</v>
      </c>
      <c r="D53" s="8">
        <v>3.96</v>
      </c>
      <c r="E53" s="12">
        <v>50</v>
      </c>
      <c r="F53" s="8">
        <v>5.46</v>
      </c>
      <c r="G53" s="12">
        <v>4</v>
      </c>
      <c r="H53" s="8">
        <v>0.9</v>
      </c>
      <c r="I53" s="12">
        <v>0</v>
      </c>
    </row>
    <row r="54" spans="2:9" ht="15" customHeight="1" x14ac:dyDescent="0.15">
      <c r="B54" t="s">
        <v>153</v>
      </c>
      <c r="C54" s="12">
        <v>39</v>
      </c>
      <c r="D54" s="8">
        <v>2.86</v>
      </c>
      <c r="E54" s="12">
        <v>33</v>
      </c>
      <c r="F54" s="8">
        <v>3.61</v>
      </c>
      <c r="G54" s="12">
        <v>6</v>
      </c>
      <c r="H54" s="8">
        <v>1.35</v>
      </c>
      <c r="I54" s="12">
        <v>0</v>
      </c>
    </row>
    <row r="55" spans="2:9" ht="15" customHeight="1" x14ac:dyDescent="0.15">
      <c r="B55" t="s">
        <v>163</v>
      </c>
      <c r="C55" s="12">
        <v>38</v>
      </c>
      <c r="D55" s="8">
        <v>2.79</v>
      </c>
      <c r="E55" s="12">
        <v>35</v>
      </c>
      <c r="F55" s="8">
        <v>3.83</v>
      </c>
      <c r="G55" s="12">
        <v>3</v>
      </c>
      <c r="H55" s="8">
        <v>0.67</v>
      </c>
      <c r="I55" s="12">
        <v>0</v>
      </c>
    </row>
    <row r="56" spans="2:9" ht="15" customHeight="1" x14ac:dyDescent="0.15">
      <c r="B56" t="s">
        <v>160</v>
      </c>
      <c r="C56" s="12">
        <v>37</v>
      </c>
      <c r="D56" s="8">
        <v>2.72</v>
      </c>
      <c r="E56" s="12">
        <v>36</v>
      </c>
      <c r="F56" s="8">
        <v>3.93</v>
      </c>
      <c r="G56" s="12">
        <v>1</v>
      </c>
      <c r="H56" s="8">
        <v>0.22</v>
      </c>
      <c r="I56" s="12">
        <v>0</v>
      </c>
    </row>
    <row r="57" spans="2:9" ht="15" customHeight="1" x14ac:dyDescent="0.15">
      <c r="B57" t="s">
        <v>156</v>
      </c>
      <c r="C57" s="12">
        <v>36</v>
      </c>
      <c r="D57" s="8">
        <v>2.64</v>
      </c>
      <c r="E57" s="12">
        <v>31</v>
      </c>
      <c r="F57" s="8">
        <v>3.39</v>
      </c>
      <c r="G57" s="12">
        <v>5</v>
      </c>
      <c r="H57" s="8">
        <v>1.1200000000000001</v>
      </c>
      <c r="I57" s="12">
        <v>0</v>
      </c>
    </row>
    <row r="58" spans="2:9" ht="15" customHeight="1" x14ac:dyDescent="0.15">
      <c r="B58" t="s">
        <v>158</v>
      </c>
      <c r="C58" s="12">
        <v>36</v>
      </c>
      <c r="D58" s="8">
        <v>2.64</v>
      </c>
      <c r="E58" s="12">
        <v>31</v>
      </c>
      <c r="F58" s="8">
        <v>3.39</v>
      </c>
      <c r="G58" s="12">
        <v>5</v>
      </c>
      <c r="H58" s="8">
        <v>1.1200000000000001</v>
      </c>
      <c r="I58" s="12">
        <v>0</v>
      </c>
    </row>
    <row r="59" spans="2:9" ht="15" customHeight="1" x14ac:dyDescent="0.15">
      <c r="B59" t="s">
        <v>150</v>
      </c>
      <c r="C59" s="12">
        <v>31</v>
      </c>
      <c r="D59" s="8">
        <v>2.2799999999999998</v>
      </c>
      <c r="E59" s="12">
        <v>27</v>
      </c>
      <c r="F59" s="8">
        <v>2.95</v>
      </c>
      <c r="G59" s="12">
        <v>4</v>
      </c>
      <c r="H59" s="8">
        <v>0.9</v>
      </c>
      <c r="I59" s="12">
        <v>0</v>
      </c>
    </row>
    <row r="60" spans="2:9" ht="15" customHeight="1" x14ac:dyDescent="0.15">
      <c r="B60" t="s">
        <v>164</v>
      </c>
      <c r="C60" s="12">
        <v>30</v>
      </c>
      <c r="D60" s="8">
        <v>2.2000000000000002</v>
      </c>
      <c r="E60" s="12">
        <v>29</v>
      </c>
      <c r="F60" s="8">
        <v>3.17</v>
      </c>
      <c r="G60" s="12">
        <v>1</v>
      </c>
      <c r="H60" s="8">
        <v>0.22</v>
      </c>
      <c r="I60" s="12">
        <v>0</v>
      </c>
    </row>
    <row r="61" spans="2:9" ht="15" customHeight="1" x14ac:dyDescent="0.15">
      <c r="B61" t="s">
        <v>151</v>
      </c>
      <c r="C61" s="12">
        <v>29</v>
      </c>
      <c r="D61" s="8">
        <v>2.13</v>
      </c>
      <c r="E61" s="12">
        <v>22</v>
      </c>
      <c r="F61" s="8">
        <v>2.4</v>
      </c>
      <c r="G61" s="12">
        <v>7</v>
      </c>
      <c r="H61" s="8">
        <v>1.57</v>
      </c>
      <c r="I61" s="12">
        <v>0</v>
      </c>
    </row>
    <row r="62" spans="2:9" ht="15" customHeight="1" x14ac:dyDescent="0.15">
      <c r="B62" t="s">
        <v>157</v>
      </c>
      <c r="C62" s="12">
        <v>29</v>
      </c>
      <c r="D62" s="8">
        <v>2.13</v>
      </c>
      <c r="E62" s="12">
        <v>27</v>
      </c>
      <c r="F62" s="8">
        <v>2.95</v>
      </c>
      <c r="G62" s="12">
        <v>2</v>
      </c>
      <c r="H62" s="8">
        <v>0.45</v>
      </c>
      <c r="I62" s="12">
        <v>0</v>
      </c>
    </row>
    <row r="63" spans="2:9" ht="15" customHeight="1" x14ac:dyDescent="0.15">
      <c r="B63" t="s">
        <v>149</v>
      </c>
      <c r="C63" s="12">
        <v>27</v>
      </c>
      <c r="D63" s="8">
        <v>1.98</v>
      </c>
      <c r="E63" s="12">
        <v>25</v>
      </c>
      <c r="F63" s="8">
        <v>2.73</v>
      </c>
      <c r="G63" s="12">
        <v>2</v>
      </c>
      <c r="H63" s="8">
        <v>0.45</v>
      </c>
      <c r="I63" s="12">
        <v>0</v>
      </c>
    </row>
    <row r="64" spans="2:9" ht="15" customHeight="1" x14ac:dyDescent="0.15">
      <c r="B64" t="s">
        <v>146</v>
      </c>
      <c r="C64" s="12">
        <v>26</v>
      </c>
      <c r="D64" s="8">
        <v>1.91</v>
      </c>
      <c r="E64" s="12">
        <v>9</v>
      </c>
      <c r="F64" s="8">
        <v>0.98</v>
      </c>
      <c r="G64" s="12">
        <v>17</v>
      </c>
      <c r="H64" s="8">
        <v>3.82</v>
      </c>
      <c r="I64" s="12">
        <v>0</v>
      </c>
    </row>
    <row r="65" spans="2:9" ht="15" customHeight="1" x14ac:dyDescent="0.15">
      <c r="B65" t="s">
        <v>145</v>
      </c>
      <c r="C65" s="12">
        <v>22</v>
      </c>
      <c r="D65" s="8">
        <v>1.62</v>
      </c>
      <c r="E65" s="12">
        <v>12</v>
      </c>
      <c r="F65" s="8">
        <v>1.31</v>
      </c>
      <c r="G65" s="12">
        <v>10</v>
      </c>
      <c r="H65" s="8">
        <v>2.25</v>
      </c>
      <c r="I65" s="12">
        <v>0</v>
      </c>
    </row>
    <row r="66" spans="2:9" ht="15" customHeight="1" x14ac:dyDescent="0.15">
      <c r="B66" t="s">
        <v>176</v>
      </c>
      <c r="C66" s="12">
        <v>22</v>
      </c>
      <c r="D66" s="8">
        <v>1.62</v>
      </c>
      <c r="E66" s="12">
        <v>18</v>
      </c>
      <c r="F66" s="8">
        <v>1.97</v>
      </c>
      <c r="G66" s="12">
        <v>4</v>
      </c>
      <c r="H66" s="8">
        <v>0.9</v>
      </c>
      <c r="I66" s="12">
        <v>0</v>
      </c>
    </row>
    <row r="67" spans="2:9" ht="15" customHeight="1" x14ac:dyDescent="0.15">
      <c r="B67" t="s">
        <v>175</v>
      </c>
      <c r="C67" s="12">
        <v>21</v>
      </c>
      <c r="D67" s="8">
        <v>1.54</v>
      </c>
      <c r="E67" s="12">
        <v>15</v>
      </c>
      <c r="F67" s="8">
        <v>1.64</v>
      </c>
      <c r="G67" s="12">
        <v>6</v>
      </c>
      <c r="H67" s="8">
        <v>1.35</v>
      </c>
      <c r="I67" s="12">
        <v>0</v>
      </c>
    </row>
    <row r="68" spans="2:9" ht="15" customHeight="1" x14ac:dyDescent="0.15">
      <c r="B68" t="s">
        <v>148</v>
      </c>
      <c r="C68" s="12">
        <v>21</v>
      </c>
      <c r="D68" s="8">
        <v>1.54</v>
      </c>
      <c r="E68" s="12">
        <v>20</v>
      </c>
      <c r="F68" s="8">
        <v>2.19</v>
      </c>
      <c r="G68" s="12">
        <v>1</v>
      </c>
      <c r="H68" s="8">
        <v>0.22</v>
      </c>
      <c r="I68" s="12">
        <v>0</v>
      </c>
    </row>
    <row r="69" spans="2:9" ht="15" customHeight="1" x14ac:dyDescent="0.15">
      <c r="B69" t="s">
        <v>152</v>
      </c>
      <c r="C69" s="12">
        <v>21</v>
      </c>
      <c r="D69" s="8">
        <v>1.54</v>
      </c>
      <c r="E69" s="12">
        <v>11</v>
      </c>
      <c r="F69" s="8">
        <v>1.2</v>
      </c>
      <c r="G69" s="12">
        <v>10</v>
      </c>
      <c r="H69" s="8">
        <v>2.25</v>
      </c>
      <c r="I69" s="12">
        <v>0</v>
      </c>
    </row>
    <row r="70" spans="2:9" ht="15" customHeight="1" x14ac:dyDescent="0.15">
      <c r="B70" t="s">
        <v>147</v>
      </c>
      <c r="C70" s="12">
        <v>20</v>
      </c>
      <c r="D70" s="8">
        <v>1.47</v>
      </c>
      <c r="E70" s="12">
        <v>14</v>
      </c>
      <c r="F70" s="8">
        <v>1.53</v>
      </c>
      <c r="G70" s="12">
        <v>6</v>
      </c>
      <c r="H70" s="8">
        <v>1.35</v>
      </c>
      <c r="I70" s="12">
        <v>0</v>
      </c>
    </row>
    <row r="71" spans="2:9" ht="15" customHeight="1" x14ac:dyDescent="0.15">
      <c r="B71" t="s">
        <v>154</v>
      </c>
      <c r="C71" s="12">
        <v>20</v>
      </c>
      <c r="D71" s="8">
        <v>1.47</v>
      </c>
      <c r="E71" s="12">
        <v>6</v>
      </c>
      <c r="F71" s="8">
        <v>0.66</v>
      </c>
      <c r="G71" s="12">
        <v>14</v>
      </c>
      <c r="H71" s="8">
        <v>3.15</v>
      </c>
      <c r="I71" s="12">
        <v>0</v>
      </c>
    </row>
    <row r="72" spans="2:9" ht="15" customHeight="1" x14ac:dyDescent="0.15">
      <c r="B72" t="s">
        <v>172</v>
      </c>
      <c r="C72" s="12">
        <v>19</v>
      </c>
      <c r="D72" s="8">
        <v>1.4</v>
      </c>
      <c r="E72" s="12">
        <v>17</v>
      </c>
      <c r="F72" s="8">
        <v>1.86</v>
      </c>
      <c r="G72" s="12">
        <v>2</v>
      </c>
      <c r="H72" s="8">
        <v>0.45</v>
      </c>
      <c r="I72" s="12">
        <v>0</v>
      </c>
    </row>
    <row r="74" spans="2:9" ht="15" customHeight="1" x14ac:dyDescent="0.15">
      <c r="B74" t="s">
        <v>612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3</vt:i4>
      </vt:variant>
    </vt:vector>
  </HeadingPairs>
  <TitlesOfParts>
    <vt:vector size="47" baseType="lpstr">
      <vt:lpstr>目次</vt:lpstr>
      <vt:lpstr>産業大分類</vt:lpstr>
      <vt:lpstr>産業中分類</vt:lpstr>
      <vt:lpstr>産業小分類</vt:lpstr>
      <vt:lpstr>奈良県</vt:lpstr>
      <vt:lpstr>奈良市</vt:lpstr>
      <vt:lpstr>大和高田市</vt:lpstr>
      <vt:lpstr>大和郡山市</vt:lpstr>
      <vt:lpstr>天理市</vt:lpstr>
      <vt:lpstr>橿原市</vt:lpstr>
      <vt:lpstr>桜井市</vt:lpstr>
      <vt:lpstr>五條市</vt:lpstr>
      <vt:lpstr>御所市</vt:lpstr>
      <vt:lpstr>生駒市</vt:lpstr>
      <vt:lpstr>香芝市</vt:lpstr>
      <vt:lpstr>葛城市</vt:lpstr>
      <vt:lpstr>宇陀市</vt:lpstr>
      <vt:lpstr>山辺郡山添村</vt:lpstr>
      <vt:lpstr>生駒郡平群町</vt:lpstr>
      <vt:lpstr>生駒郡三郷町</vt:lpstr>
      <vt:lpstr>生駒郡斑鳩町</vt:lpstr>
      <vt:lpstr>生駒郡安堵町</vt:lpstr>
      <vt:lpstr>磯城郡川西町</vt:lpstr>
      <vt:lpstr>磯城郡三宅町</vt:lpstr>
      <vt:lpstr>磯城郡田原本町</vt:lpstr>
      <vt:lpstr>宇陀郡曽爾村</vt:lpstr>
      <vt:lpstr>宇陀郡御杖村</vt:lpstr>
      <vt:lpstr>高市郡高取町</vt:lpstr>
      <vt:lpstr>高市郡明日香村</vt:lpstr>
      <vt:lpstr>北葛城郡上牧町</vt:lpstr>
      <vt:lpstr>北葛城郡王寺町</vt:lpstr>
      <vt:lpstr>北葛城郡広陵町</vt:lpstr>
      <vt:lpstr>北葛城郡河合町</vt:lpstr>
      <vt:lpstr>吉野郡吉野町</vt:lpstr>
      <vt:lpstr>吉野郡大淀町</vt:lpstr>
      <vt:lpstr>吉野郡下市町</vt:lpstr>
      <vt:lpstr>吉野郡黒滝村</vt:lpstr>
      <vt:lpstr>吉野郡天川村</vt:lpstr>
      <vt:lpstr>吉野郡野迫川村</vt:lpstr>
      <vt:lpstr>吉野郡十津川村</vt:lpstr>
      <vt:lpstr>吉野郡下北山村</vt:lpstr>
      <vt:lpstr>吉野郡上北山村</vt:lpstr>
      <vt:lpstr>吉野郡川上村</vt:lpstr>
      <vt:lpstr>吉野郡東吉野村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2018-07-12T00:18:06Z</dcterms:created>
  <dcterms:modified xsi:type="dcterms:W3CDTF">2018-07-12T00:18:12Z</dcterms:modified>
</cp:coreProperties>
</file>